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CB9198A-1C02-46EC-952D-3FFE4F6E221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<sst xmlns="http://schemas.openxmlformats.org/spreadsheetml/2006/main" count="16743" uniqueCount="2456">
  <si>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</si>
  <si>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</si>
  <si>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</si>
  <si>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</si>
  <si>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</si>
  <si>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</si>
  <si>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</si>
  <si>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</si>
  <si>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</si>
  <si>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</si>
  <si>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</si>
  <si>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</si>
  <si>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</si>
  <si>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</si>
  <si>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</si>
  <si>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</si>
  <si>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</si>
  <si>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</si>
  <si>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</si>
  <si>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</si>
  <si>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</si>
  <si>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</si>
  <si>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</si>
  <si>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</si>
  <si>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</si>
  <si>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</si>
  <si>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</si>
  <si>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</si>
  <si>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</si>
  <si>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</si>
  <si>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</si>
  <si>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</si>
  <si>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</si>
  <si>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</si>
  <si>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</si>
  <si>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</si>
  <si>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</si>
  <si>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</si>
  <si>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</si>
  <si>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</si>
  <si>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</si>
  <si>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</si>
  <si>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</si>
  <si>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</si>
  <si>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</si>
  <si>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</si>
  <si>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</si>
  <si>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</si>
  <si>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</si>
  <si>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</si>
  <si>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</si>
  <si>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</si>
  <si>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</si>
  <si>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</si>
  <si>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</si>
  <si>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</si>
  <si>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</si>
  <si>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</si>
  <si>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</si>
  <si>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</si>
  <si>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</si>
  <si>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</si>
  <si>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</si>
  <si>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</si>
  <si>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</si>
  <si>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</si>
  <si>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</si>
  <si>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</si>
  <si>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</si>
  <si>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</si>
  <si>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</si>
  <si>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</si>
  <si>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</si>
  <si>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</si>
  <si>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</si>
  <si>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</si>
  <si>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</si>
  <si>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</si>
  <si>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</si>
  <si>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</si>
  <si>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</si>
  <si>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</si>
  <si>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</si>
  <si>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</si>
  <si>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</si>
  <si>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</si>
  <si>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</si>
  <si>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</si>
  <si>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</si>
  <si>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</si>
  <si>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</si>
  <si>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</si>
  <si>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</si>
  <si>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</si>
  <si>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</si>
  <si>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</si>
  <si>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</si>
  <si>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</si>
  <si>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</si>
  <si>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</si>
  <si>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</si>
  <si>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</si>
  <si>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</si>
  <si>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</si>
  <si>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</si>
  <si>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</si>
  <si>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</si>
  <si>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</si>
  <si>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</si>
  <si>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</si>
  <si>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</si>
  <si>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</si>
  <si>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</si>
  <si>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</si>
  <si>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</si>
  <si>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</si>
  <si>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</si>
  <si>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</si>
  <si>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</si>
  <si>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</si>
  <si>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</si>
  <si>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</si>
  <si>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</si>
  <si>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</si>
  <si>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</si>
  <si>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</si>
  <si>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</si>
  <si>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</si>
  <si>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</si>
  <si>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</si>
  <si>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</si>
  <si>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</si>
  <si>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</si>
  <si>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</si>
  <si>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</si>
  <si>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</si>
  <si>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</si>
  <si>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</si>
  <si>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</si>
  <si>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</si>
  <si>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</si>
  <si>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</si>
  <si>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</si>
  <si>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</si>
  <si>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</si>
  <si>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</si>
  <si>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</si>
  <si>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</si>
  <si>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</si>
  <si>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</si>
  <si>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</si>
  <si>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</si>
  <si>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</si>
  <si>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</si>
  <si>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</si>
  <si>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</si>
  <si>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</si>
  <si>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</si>
  <si>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</si>
  <si>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</si>
  <si>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</si>
  <si>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</si>
  <si>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</si>
  <si>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</si>
  <si>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</si>
  <si>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</si>
  <si>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</si>
  <si>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</si>
  <si>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</si>
  <si>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</si>
  <si>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</si>
  <si>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</si>
  <si>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</si>
  <si>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</si>
  <si>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</si>
  <si>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</si>
  <si>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</si>
  <si>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</si>
  <si>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</si>
  <si>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</si>
  <si>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</si>
  <si>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</si>
  <si>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</si>
  <si>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</si>
  <si>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</si>
  <si>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</si>
  <si>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</si>
  <si>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</si>
  <si>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</si>
  <si>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</si>
  <si>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</si>
  <si>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</si>
  <si>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</si>
  <si>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</si>
  <si>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</si>
  <si>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</si>
  <si>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</si>
  <si>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</si>
  <si>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</si>
  <si>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</si>
  <si>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</si>
  <si>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</si>
  <si>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</si>
  <si>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</si>
  <si>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</si>
  <si>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</si>
  <si>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</si>
  <si>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</si>
  <si>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</si>
  <si>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</si>
  <si>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</si>
  <si>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</si>
  <si>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</si>
  <si>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</si>
  <si>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</si>
  <si>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</si>
  <si>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</si>
  <si>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</si>
  <si>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</si>
  <si>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</si>
  <si>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</si>
  <si>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</si>
  <si>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</si>
  <si>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</si>
  <si>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</si>
  <si>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</si>
  <si>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</si>
  <si>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</si>
  <si>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</si>
  <si>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</si>
  <si>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</si>
  <si>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</si>
  <si>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</si>
  <si>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</si>
  <si>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</si>
  <si>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</si>
  <si>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</si>
  <si>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</si>
  <si>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</si>
  <si>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</si>
  <si>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</si>
  <si>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</si>
  <si>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</si>
  <si>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</si>
  <si>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</si>
  <si>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</si>
  <si>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</si>
  <si>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</si>
  <si>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</si>
  <si>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</si>
  <si>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</si>
  <si>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</si>
  <si>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</si>
  <si>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</si>
  <si>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</si>
  <si>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</si>
  <si>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</si>
  <si>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</si>
  <si>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</si>
  <si>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</si>
  <si>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</si>
  <si>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</si>
  <si>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</si>
  <si>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</si>
  <si>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</si>
  <si>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</si>
  <si>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</si>
  <si>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</si>
  <si>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</si>
  <si>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</si>
  <si>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</si>
  <si>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</si>
  <si>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</si>
  <si>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</si>
  <si>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</si>
  <si>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</si>
  <si>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</si>
  <si>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</si>
  <si>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</si>
  <si>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</si>
  <si>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</si>
  <si>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</si>
  <si>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</si>
  <si>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</si>
  <si>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</si>
  <si>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</si>
  <si>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</si>
  <si>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</si>
  <si>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</si>
  <si>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</si>
  <si>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</si>
  <si>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</si>
  <si>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</si>
  <si>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</si>
  <si>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</si>
  <si>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</si>
  <si>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</si>
  <si>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</si>
  <si>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</si>
  <si>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</si>
  <si>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</si>
  <si>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</si>
  <si>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</si>
  <si>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</si>
  <si>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</si>
  <si>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</si>
  <si>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</si>
  <si>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</si>
  <si>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</si>
  <si>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</si>
  <si>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</si>
  <si>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</si>
  <si>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</si>
  <si>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</si>
  <si>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</si>
  <si>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</si>
  <si>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</si>
  <si>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</si>
  <si>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</si>
  <si>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</si>
  <si>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</si>
  <si>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</si>
  <si>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</si>
  <si>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</si>
  <si>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</si>
  <si>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</si>
  <si>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</si>
  <si>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</si>
  <si>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</si>
  <si>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</si>
  <si>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</si>
  <si>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</si>
  <si>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</si>
  <si>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</si>
  <si>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</si>
  <si>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</si>
  <si>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</si>
  <si>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</si>
  <si>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</si>
  <si>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</si>
  <si>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</si>
  <si>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</si>
  <si>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</si>
  <si>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</si>
  <si>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</si>
  <si>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</si>
  <si>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</si>
  <si>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</si>
  <si>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</si>
  <si>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</si>
  <si>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</si>
  <si>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</si>
  <si>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</si>
  <si>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</si>
  <si>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</si>
  <si>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</si>
  <si>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</si>
  <si>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</si>
  <si>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</si>
  <si>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</si>
  <si>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</si>
  <si>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</si>
  <si>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</si>
  <si>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</si>
  <si>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</si>
  <si>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</si>
  <si>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</si>
  <si>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</si>
  <si>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</si>
  <si>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</si>
  <si>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</si>
  <si>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</si>
  <si>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</si>
  <si>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</si>
  <si>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</si>
  <si>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</si>
  <si>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</si>
  <si>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</si>
  <si>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</si>
  <si>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</si>
  <si>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</si>
  <si>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</si>
  <si>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</si>
  <si>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</si>
  <si>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</si>
  <si>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</si>
  <si>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</si>
  <si>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</si>
  <si>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</si>
  <si>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</si>
  <si>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</si>
  <si>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</si>
  <si>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</si>
  <si>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</si>
  <si>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</si>
  <si>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</si>
  <si>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</si>
  <si>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</si>
  <si>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</si>
  <si>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</si>
  <si>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</si>
  <si>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</si>
  <si>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</si>
  <si>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</si>
  <si>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</si>
  <si>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</si>
  <si>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</si>
  <si>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</si>
  <si>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</si>
  <si>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</si>
  <si>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</si>
  <si>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</si>
  <si>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</si>
  <si>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</si>
  <si>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</si>
  <si>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</si>
  <si>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</si>
  <si>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</si>
  <si>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</si>
  <si>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</si>
  <si>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</si>
  <si>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</si>
  <si>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</si>
  <si>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</si>
  <si>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</si>
  <si>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</si>
  <si>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</si>
  <si>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</si>
  <si>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</si>
  <si>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</si>
  <si>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</si>
  <si>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</si>
  <si>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</si>
  <si>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</si>
  <si>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</si>
  <si>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</si>
  <si>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</si>
  <si>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</si>
  <si>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</si>
  <si>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</si>
  <si>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</si>
  <si>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</si>
  <si>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</si>
  <si>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</si>
  <si>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</si>
  <si>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</si>
  <si>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</si>
  <si>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</si>
  <si>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</si>
  <si>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</si>
  <si>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</si>
  <si>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</si>
  <si>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</si>
  <si>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</si>
  <si>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</si>
  <si>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</si>
  <si>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</si>
  <si>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</si>
  <si>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</si>
  <si>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</si>
  <si>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</si>
  <si>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</si>
  <si>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</si>
  <si>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</si>
  <si>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</si>
  <si>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</si>
  <si>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</si>
  <si>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</si>
  <si>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</si>
  <si>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</si>
  <si>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</si>
  <si>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</si>
  <si>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</si>
  <si>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</si>
  <si>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</si>
  <si>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</si>
  <si>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</si>
  <si>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</si>
  <si>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</si>
  <si>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</si>
  <si>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</si>
  <si>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</si>
  <si>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</si>
  <si>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</si>
  <si>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</si>
  <si>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</si>
  <si>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</si>
  <si>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</si>
  <si>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</si>
  <si>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</si>
  <si>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</si>
  <si>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</si>
  <si>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</si>
  <si>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</si>
  <si>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</si>
  <si>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</si>
  <si>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</si>
  <si>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</si>
  <si>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</si>
  <si>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</si>
  <si>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</si>
  <si>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</si>
  <si>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</si>
  <si>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</si>
  <si>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</si>
  <si>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</si>
  <si>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</si>
  <si>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</si>
  <si>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</si>
  <si>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</si>
  <si>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</si>
  <si>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</si>
  <si>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</si>
  <si>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</si>
  <si>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</si>
  <si>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</si>
  <si>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</si>
  <si>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</si>
  <si>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</si>
  <si>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</si>
  <si>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</si>
  <si>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</si>
  <si>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</si>
  <si>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</si>
  <si>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</si>
  <si>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</si>
  <si>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</si>
  <si>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</si>
  <si>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</si>
  <si>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</si>
  <si>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</si>
  <si>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</si>
  <si>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</si>
  <si>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</si>
  <si>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</si>
  <si>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</si>
  <si>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</si>
  <si>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</si>
  <si>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</si>
  <si>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</si>
  <si>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</si>
  <si>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</si>
  <si>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</si>
  <si>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</si>
  <si>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</si>
  <si>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</si>
  <si>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</si>
  <si>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</si>
  <si>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</si>
  <si>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</si>
  <si>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</si>
  <si>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</si>
  <si>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</si>
  <si>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</si>
  <si>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</si>
  <si>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</si>
  <si>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</si>
  <si>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</si>
  <si>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</si>
  <si>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</si>
  <si>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</si>
  <si>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</si>
  <si>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</si>
  <si>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</si>
  <si>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</si>
  <si>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</si>
  <si>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</si>
  <si>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</si>
  <si>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</si>
  <si>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</si>
  <si>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</si>
  <si>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</si>
  <si>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</si>
  <si>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</si>
  <si>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</si>
  <si>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</si>
  <si>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</si>
  <si>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</si>
  <si>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</si>
  <si>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</si>
  <si>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</si>
  <si>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</si>
  <si>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</si>
  <si>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</si>
  <si>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</si>
  <si>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</si>
  <si>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</si>
  <si>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</si>
  <si>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</si>
  <si>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</si>
  <si>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</si>
  <si>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</si>
  <si>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</si>
  <si>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</si>
  <si>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</si>
  <si>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</si>
  <si>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</si>
  <si>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</si>
  <si>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</si>
  <si>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</si>
  <si>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</si>
  <si>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</si>
  <si>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</si>
  <si>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</si>
  <si>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</si>
  <si>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</si>
  <si>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</si>
  <si>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</si>
  <si>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</si>
  <si>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</si>
  <si>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</si>
  <si>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</si>
  <si>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</si>
  <si>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</si>
  <si>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</si>
  <si>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</si>
  <si>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</si>
  <si>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</si>
  <si>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</si>
  <si>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</si>
  <si>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</si>
  <si>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</si>
  <si>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</si>
  <si>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</si>
  <si>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</si>
  <si>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</si>
  <si>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</si>
  <si>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</si>
  <si>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</si>
  <si>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</si>
  <si>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</si>
  <si>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</si>
  <si>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</si>
  <si>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</si>
  <si>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</si>
  <si>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</si>
  <si>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</si>
  <si>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</si>
  <si>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</si>
  <si>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</si>
  <si>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</si>
  <si>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</si>
  <si>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</si>
  <si>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</si>
  <si>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</si>
  <si>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</si>
  <si>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</si>
  <si>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</si>
  <si>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</si>
  <si>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</si>
  <si>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</si>
  <si>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</si>
  <si>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</si>
  <si>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</si>
  <si>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</si>
  <si>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</si>
  <si>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</si>
  <si>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</si>
  <si>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</si>
  <si>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</si>
  <si>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</si>
  <si>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</si>
  <si>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</si>
  <si>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</si>
  <si>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</si>
  <si>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</si>
  <si>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</si>
  <si>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</si>
  <si>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</si>
  <si>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</si>
  <si>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</si>
  <si>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</si>
  <si>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</si>
  <si>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</si>
  <si>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</si>
  <si>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</si>
  <si>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</si>
  <si>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</si>
  <si>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</si>
  <si>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</si>
  <si>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</si>
  <si>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</si>
  <si>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</si>
  <si>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</si>
  <si>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</si>
  <si>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</si>
  <si>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</si>
  <si>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</si>
  <si>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</si>
  <si>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</si>
  <si>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</si>
  <si>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</si>
  <si>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</si>
  <si>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</si>
  <si>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</si>
  <si>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</si>
  <si>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</si>
  <si>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</si>
  <si>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</si>
  <si>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</si>
  <si>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</si>
  <si>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</si>
  <si>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</si>
  <si>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</si>
  <si>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</si>
  <si>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</si>
  <si>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</si>
  <si>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</si>
  <si>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</si>
  <si>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</si>
  <si>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</si>
  <si>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</si>
  <si>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</si>
  <si>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</si>
  <si>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</si>
  <si>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</si>
  <si>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</si>
  <si>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</si>
  <si>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</si>
  <si>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</si>
  <si>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</si>
  <si>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</si>
  <si>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</si>
  <si>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</si>
  <si>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</si>
  <si>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</si>
  <si>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</si>
  <si>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</si>
  <si>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</si>
  <si>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</si>
  <si>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</si>
  <si>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</si>
  <si>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</si>
  <si>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</si>
  <si>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</si>
  <si>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</si>
  <si>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</si>
  <si>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</si>
  <si>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</si>
  <si>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</si>
  <si>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</si>
  <si>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</si>
  <si>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</si>
  <si>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</si>
  <si>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</si>
  <si>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</si>
  <si>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</si>
  <si>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</si>
  <si>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</si>
  <si>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</si>
  <si>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</si>
  <si>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</si>
  <si>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</si>
  <si>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</si>
  <si>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</si>
  <si>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</si>
  <si>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</si>
  <si>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</si>
  <si>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</si>
  <si>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</si>
  <si>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</si>
  <si>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</si>
  <si>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</si>
  <si>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</si>
  <si>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</si>
  <si>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</si>
  <si>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</si>
  <si>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</si>
  <si>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</si>
  <si>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</si>
  <si>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</si>
  <si>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</si>
  <si>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</si>
  <si>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</si>
  <si>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</si>
  <si>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</si>
  <si>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</si>
  <si>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</si>
  <si>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</si>
  <si>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</si>
  <si>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</si>
  <si>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</si>
  <si>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</si>
  <si>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</si>
  <si>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</si>
  <si>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</si>
  <si>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</si>
  <si>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</si>
  <si>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</si>
  <si>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</si>
  <si>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</si>
  <si>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</si>
  <si>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</si>
  <si>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</si>
  <si>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</si>
  <si>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</si>
  <si>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</si>
  <si>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</si>
  <si>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</si>
  <si>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</si>
  <si>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</si>
  <si>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</si>
  <si>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</si>
  <si>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</si>
  <si>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</si>
  <si>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</si>
  <si>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</si>
  <si>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</si>
  <si>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</si>
  <si>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</si>
  <si>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</si>
  <si>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</si>
  <si>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</si>
  <si>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</si>
  <si>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</si>
  <si>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</si>
  <si>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</si>
  <si>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</si>
  <si>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</si>
  <si>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</si>
  <si>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</si>
  <si>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</si>
  <si>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</si>
  <si>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</si>
  <si>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</si>
  <si>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</si>
  <si>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</si>
  <si>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</si>
  <si>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</si>
  <si>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</si>
  <si>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</si>
  <si>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</si>
  <si>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</si>
  <si>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</si>
  <si>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</si>
  <si>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</si>
  <si>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</si>
  <si>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</si>
  <si>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</si>
  <si>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</si>
  <si>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</si>
  <si>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</si>
  <si>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</si>
  <si>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</si>
  <si>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</si>
  <si>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</si>
  <si>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</si>
  <si>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</si>
  <si>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</si>
  <si>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</si>
  <si>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</si>
  <si>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</si>
  <si>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</si>
  <si>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</si>
  <si>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</si>
  <si>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</si>
  <si>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</si>
  <si>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</si>
  <si>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</si>
  <si>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</si>
  <si>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</si>
  <si>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</si>
  <si>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</si>
  <si>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</si>
  <si>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</si>
  <si>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</si>
  <si>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</si>
  <si>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</si>
  <si>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</si>
  <si>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</si>
  <si>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</si>
  <si>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</si>
  <si>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</si>
  <si>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</si>
  <si>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</si>
  <si>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</si>
  <si>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</si>
  <si>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</si>
  <si>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</si>
  <si>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</si>
  <si>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</si>
  <si>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</si>
  <si>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</si>
  <si>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</si>
  <si>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</si>
  <si>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</si>
  <si>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</si>
  <si>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</si>
  <si>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</si>
  <si>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</si>
  <si>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</si>
  <si>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</si>
  <si>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</si>
  <si>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</si>
  <si>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</si>
  <si>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</si>
  <si>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</si>
  <si>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</si>
  <si>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</si>
  <si>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</si>
  <si>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</si>
  <si>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</si>
  <si>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</si>
  <si>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</si>
  <si>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</si>
  <si>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</si>
  <si>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</si>
  <si>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</si>
  <si>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</si>
  <si>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</si>
  <si>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</si>
  <si>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</si>
  <si>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</si>
  <si>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</si>
  <si>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</si>
  <si>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</si>
  <si>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</si>
  <si>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</si>
  <si>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</si>
  <si>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</si>
  <si>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</si>
  <si>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</si>
  <si>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</si>
  <si>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</si>
  <si>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</si>
  <si>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</si>
  <si>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</si>
  <si>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</si>
  <si>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</si>
  <si>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</si>
  <si>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</si>
  <si>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</si>
  <si>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</si>
  <si>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</si>
  <si>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</si>
  <si>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</si>
  <si>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</si>
  <si>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</si>
  <si>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</si>
  <si>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</si>
  <si>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</si>
  <si>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</si>
  <si>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</si>
  <si>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</si>
  <si>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</si>
  <si>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</si>
  <si>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</si>
  <si>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</si>
  <si>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</si>
  <si>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</si>
  <si>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</si>
  <si>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</si>
  <si>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</si>
  <si>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</si>
  <si>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</si>
  <si>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</si>
  <si>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</si>
  <si>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</si>
  <si>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</si>
  <si>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</si>
  <si>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</si>
  <si>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</si>
  <si>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</si>
  <si>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</si>
  <si>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</si>
  <si>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</si>
  <si>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</si>
  <si>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</si>
  <si>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</si>
  <si>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</si>
  <si>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</si>
  <si>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</si>
  <si>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</si>
  <si>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</si>
  <si>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</si>
  <si>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</si>
  <si>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</si>
  <si>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</si>
  <si>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</si>
  <si>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</si>
  <si>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</si>
  <si>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</si>
  <si>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</si>
  <si>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</si>
  <si>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</si>
  <si>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</si>
  <si>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</si>
  <si>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</si>
  <si>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</si>
  <si>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</si>
  <si>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</si>
  <si>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</si>
  <si>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</si>
  <si>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</si>
  <si>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</si>
  <si>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</si>
  <si>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</si>
  <si>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</si>
  <si>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</si>
  <si>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</si>
  <si>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</si>
  <si>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</si>
  <si>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</si>
  <si>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</si>
  <si>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</si>
  <si>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</si>
  <si>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</si>
  <si>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</si>
  <si>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</si>
  <si>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</si>
  <si>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</si>
  <si>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</si>
  <si>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</si>
  <si>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</si>
  <si>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</si>
  <si>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</si>
  <si>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</si>
  <si>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</si>
  <si>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</si>
  <si>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</si>
  <si>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</si>
  <si>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</si>
  <si>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</si>
  <si>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</si>
  <si>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</si>
  <si>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</si>
  <si>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</si>
  <si>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</si>
  <si>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</si>
  <si>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</si>
  <si>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</si>
  <si>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</si>
  <si>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</si>
  <si>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</si>
  <si>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</si>
  <si>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</si>
  <si>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</si>
  <si>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</si>
  <si>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</si>
  <si>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</si>
  <si>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</si>
  <si>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</si>
  <si>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</si>
  <si>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</si>
  <si>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</si>
  <si>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</si>
  <si>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</si>
  <si>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</si>
  <si>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</si>
  <si>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</si>
  <si>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</si>
  <si>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</si>
  <si>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</si>
  <si>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</si>
  <si>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</si>
  <si>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</si>
  <si>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</si>
  <si>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</si>
  <si>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</si>
  <si>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</si>
  <si>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</si>
  <si>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</si>
  <si>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</si>
  <si>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</si>
  <si>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</si>
  <si>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</si>
  <si>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</si>
  <si>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</si>
  <si>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</si>
  <si>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</si>
  <si>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</si>
  <si>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</si>
  <si>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</si>
  <si>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</si>
  <si>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</si>
  <si>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</si>
  <si>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</si>
  <si>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</si>
  <si>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</si>
  <si>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</si>
  <si>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</si>
  <si>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</si>
  <si>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</si>
  <si>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</si>
  <si>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</si>
  <si>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</si>
  <si>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</si>
  <si>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</si>
  <si>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</si>
  <si>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</si>
  <si>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</si>
  <si>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</si>
  <si>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</si>
  <si>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</si>
  <si>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</si>
  <si>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</si>
  <si>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</si>
  <si>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</si>
  <si>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</si>
  <si>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</si>
  <si>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</si>
  <si>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</si>
  <si>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</si>
  <si>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</si>
  <si>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</si>
  <si>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</si>
  <si>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</si>
  <si>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</si>
  <si>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</si>
  <si>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</si>
  <si>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</si>
  <si>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</si>
  <si>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</si>
  <si>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</si>
  <si>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</si>
  <si>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</si>
  <si>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</si>
  <si>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</si>
  <si>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</si>
  <si>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</si>
  <si>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</si>
  <si>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</si>
  <si>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</si>
  <si>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</si>
  <si>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</si>
  <si>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</si>
  <si>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</si>
  <si>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</si>
  <si>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</si>
  <si>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</si>
  <si>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</si>
  <si>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</si>
  <si>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</si>
  <si>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</si>
  <si>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</si>
  <si>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</si>
  <si>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</si>
  <si>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</si>
  <si>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</si>
  <si>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</si>
  <si>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</si>
  <si>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</si>
  <si>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</si>
  <si>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</si>
  <si>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</si>
  <si>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</si>
  <si>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</si>
  <si>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</si>
  <si>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</si>
  <si>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</si>
  <si>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</si>
  <si>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</si>
  <si>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</si>
  <si>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</si>
  <si>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</si>
  <si>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</si>
  <si>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</si>
  <si>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</si>
  <si>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</si>
  <si>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</si>
  <si>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</si>
  <si>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</si>
  <si>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</si>
  <si>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</si>
  <si>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</si>
  <si>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</si>
  <si>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</si>
  <si>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</si>
  <si>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</si>
  <si>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</si>
  <si>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</si>
  <si>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</si>
  <si>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</si>
  <si>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</si>
  <si>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</si>
  <si>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</si>
  <si>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</si>
  <si>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</si>
  <si>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</si>
  <si>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</si>
  <si>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</si>
  <si>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</si>
  <si>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</si>
  <si>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</si>
  <si>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</si>
  <si>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</si>
  <si>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</si>
  <si>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</si>
  <si>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</si>
  <si>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</si>
  <si>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</si>
  <si>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</si>
  <si>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</si>
  <si>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</si>
  <si>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</si>
  <si>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</si>
  <si>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</si>
  <si>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</si>
  <si>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</si>
  <si>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</si>
  <si>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</si>
  <si>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</si>
  <si>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</si>
  <si>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</si>
  <si>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</si>
  <si>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</si>
  <si>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</si>
  <si>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</si>
  <si>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</si>
  <si>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</si>
  <si>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</si>
  <si>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</si>
  <si>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</si>
  <si>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</si>
  <si>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</si>
  <si>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</si>
  <si>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</si>
  <si>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</si>
  <si>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</si>
  <si>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</si>
  <si>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</si>
  <si>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</si>
  <si>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</si>
  <si>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</si>
  <si>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</si>
  <si>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</si>
  <si>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</si>
  <si>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</si>
  <si>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</si>
  <si>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</si>
  <si>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</si>
  <si>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</si>
  <si>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</si>
  <si>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</si>
  <si>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</si>
  <si>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</si>
  <si>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</si>
  <si>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</si>
  <si>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</si>
  <si>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</si>
  <si>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</si>
  <si>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</si>
  <si>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</si>
  <si>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</si>
  <si>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</si>
  <si>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</si>
  <si>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</si>
  <si>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</si>
  <si>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</si>
  <si>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</si>
  <si>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</si>
  <si>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</si>
  <si>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</si>
  <si>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</si>
  <si>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</si>
  <si>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</si>
  <si>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</si>
  <si>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</si>
  <si>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</si>
  <si>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</si>
  <si>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</si>
  <si>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</si>
  <si>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</si>
  <si>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</si>
  <si>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</si>
  <si>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</si>
  <si>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</si>
  <si>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</si>
  <si>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</si>
  <si>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</si>
  <si>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</si>
  <si>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</si>
  <si>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</si>
  <si>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</si>
  <si>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</si>
  <si>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</si>
  <si>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</si>
  <si>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</si>
  <si>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</si>
  <si>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</si>
  <si>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</si>
  <si>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</si>
  <si>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</si>
  <si>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</si>
  <si>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</si>
  <si>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</si>
  <si>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</si>
  <si>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</si>
  <si>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</si>
  <si>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</si>
  <si>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</si>
  <si>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</si>
  <si>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</si>
  <si>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</si>
  <si>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</si>
  <si>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</si>
  <si>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</si>
  <si>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</si>
  <si>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</si>
  <si>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</si>
  <si>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</si>
  <si>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</si>
  <si>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</si>
  <si>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</si>
  <si>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</si>
  <si>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</si>
  <si>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</si>
  <si>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</si>
  <si>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</si>
  <si>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</si>
  <si>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</si>
  <si>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</si>
  <si>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</si>
  <si>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</si>
  <si>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</si>
  <si>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</si>
  <si>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</si>
  <si>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</si>
  <si>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</si>
  <si>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</si>
  <si>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</si>
  <si>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</si>
  <si>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</si>
  <si>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</si>
  <si>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</si>
  <si>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</si>
  <si>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</si>
  <si>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</si>
  <si>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</si>
  <si>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</si>
  <si>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</si>
  <si>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</si>
  <si>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</si>
  <si>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</si>
  <si>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</si>
  <si>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</si>
  <si>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</si>
  <si>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</si>
  <si>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</si>
  <si>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</si>
  <si>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</si>
  <si>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</si>
  <si>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</si>
  <si>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</si>
  <si>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</si>
  <si>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</si>
  <si>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</si>
  <si>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</si>
  <si>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</si>
  <si>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</si>
  <si>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</si>
  <si>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</si>
  <si>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</si>
  <si>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</si>
  <si>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</si>
  <si>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</si>
  <si>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</si>
  <si>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</si>
  <si>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</si>
  <si>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</si>
  <si>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</si>
  <si>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</si>
  <si>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</si>
  <si>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</si>
  <si>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</si>
  <si>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</si>
  <si>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</si>
  <si>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</si>
  <si>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</si>
  <si>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</si>
  <si>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</si>
  <si>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</si>
  <si>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</si>
  <si>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</si>
  <si>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</si>
  <si>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</si>
  <si>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</si>
  <si>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</si>
  <si>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</si>
  <si>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</si>
  <si>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</si>
  <si>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</si>
  <si>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</si>
  <si>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</si>
  <si>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</si>
  <si>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</si>
  <si>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</si>
  <si>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</si>
  <si>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</si>
  <si>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</si>
  <si>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</si>
  <si>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</si>
  <si>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</si>
  <si>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</si>
  <si>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</si>
  <si>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</si>
  <si>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</si>
  <si>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</si>
  <si>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</si>
  <si>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</si>
  <si>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</si>
  <si>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</si>
  <si>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</si>
  <si>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</si>
  <si>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</si>
  <si>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</si>
  <si>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</si>
  <si>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</si>
  <si>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</si>
  <si>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</si>
  <si>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</si>
  <si>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</si>
  <si>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</si>
  <si>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</si>
  <si>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</si>
  <si>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</si>
  <si>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</si>
  <si>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</si>
  <si>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</si>
  <si>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</si>
  <si>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</si>
  <si>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</si>
  <si>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</si>
  <si>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</si>
  <si>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</si>
  <si>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</si>
  <si>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</si>
  <si>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</si>
  <si>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</si>
  <si>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</si>
  <si>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</si>
  <si>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</si>
  <si>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</si>
  <si>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</si>
  <si>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</si>
  <si>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</si>
  <si>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</si>
  <si>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</si>
  <si>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</si>
  <si>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</si>
  <si>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</si>
  <si>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</si>
  <si>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</si>
  <si>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</si>
  <si>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</si>
  <si>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</si>
  <si>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</si>
  <si>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</si>
  <si>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</si>
  <si>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</si>
  <si>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</si>
  <si>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</si>
  <si>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</si>
  <si>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</si>
  <si>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</si>
  <si>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</si>
  <si>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</si>
  <si>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</si>
  <si>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</si>
  <si>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</si>
  <si>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</si>
  <si>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</si>
  <si>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</si>
  <si>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</si>
  <si>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</si>
  <si>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</si>
  <si>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</si>
  <si>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</si>
  <si>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</si>
  <si>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</si>
  <si>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</si>
  <si>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</si>
  <si>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</si>
  <si>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</si>
  <si>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</si>
  <si>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</si>
  <si>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</si>
  <si>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</si>
  <si>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</si>
  <si>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</si>
  <si>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</si>
  <si>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</si>
  <si>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</si>
  <si>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</si>
  <si>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</si>
  <si>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</si>
  <si>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</si>
  <si>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</si>
  <si>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</si>
  <si>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</si>
  <si>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</si>
  <si>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</si>
  <si>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</si>
  <si>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</si>
  <si>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</si>
  <si>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</si>
  <si>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</si>
  <si>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</si>
  <si>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</si>
  <si>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</si>
  <si>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</si>
  <si>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</si>
  <si>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</si>
  <si>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</si>
  <si>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</si>
  <si>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</si>
  <si>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</si>
  <si>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</si>
  <si>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</si>
  <si>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</si>
  <si>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</si>
  <si>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</si>
  <si>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</si>
  <si>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</si>
  <si>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</si>
  <si>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</si>
  <si>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</si>
  <si>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</si>
  <si>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</si>
  <si>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</si>
  <si>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</si>
  <si>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</si>
  <si>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</si>
  <si>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</si>
  <si>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</si>
  <si>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</si>
  <si>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</si>
  <si>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</si>
  <si>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</si>
  <si>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</si>
  <si>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</si>
  <si>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</si>
  <si>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</si>
  <si>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</si>
  <si>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</si>
  <si>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</si>
  <si>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</si>
  <si>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</si>
  <si>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</si>
  <si>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</si>
  <si>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</si>
  <si>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</si>
  <si>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</si>
  <si>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</si>
  <si>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</si>
  <si>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</si>
  <si>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</si>
  <si>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</si>
  <si>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</si>
  <si>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</si>
  <si>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</si>
  <si>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</si>
  <si>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</si>
  <si>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</si>
  <si>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</si>
  <si>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04100</t>
  </si>
  <si>
    <t>仙台市</t>
  </si>
  <si>
    <t>04100_令和4年度</t>
  </si>
  <si>
    <t>04100_令和6年度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</si>
  <si>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</si>
  <si>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</si>
  <si>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</si>
  <si>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</si>
  <si>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</si>
  <si>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</si>
  <si>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</si>
  <si>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</si>
  <si>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</si>
  <si>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</si>
  <si>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</si>
  <si>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</si>
  <si>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</si>
  <si>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</si>
  <si>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01395_令和6年度</t>
  </si>
  <si>
    <t>01395</t>
  </si>
  <si>
    <t>ニセコ町</t>
  </si>
  <si>
    <t>_令和6年度</t>
  </si>
  <si>
    <t>市区町村コード_令和4年度</t>
  </si>
  <si>
    <t>01395_令和4年度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</si>
  <si>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</si>
  <si>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</si>
  <si>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</si>
  <si>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</si>
  <si>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</si>
  <si>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</si>
  <si>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</si>
  <si>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</si>
  <si>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</si>
  <si>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</si>
  <si>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</si>
  <si>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</si>
  <si>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</si>
  <si>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</si>
  <si>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</si>
  <si>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</si>
  <si>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</si>
  <si>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</si>
  <si>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</si>
  <si>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</si>
  <si>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</si>
  <si>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</si>
  <si>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</si>
  <si>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</si>
  <si>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</si>
  <si>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</si>
  <si>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</si>
  <si>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</si>
  <si>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</si>
  <si>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</si>
  <si>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</si>
  <si>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</si>
  <si>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</si>
  <si>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</si>
  <si>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</si>
  <si>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</si>
  <si>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</si>
  <si>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</si>
  <si>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</si>
  <si>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</si>
  <si>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</si>
  <si>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</si>
  <si>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</si>
  <si>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</si>
  <si>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</si>
  <si>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</si>
  <si>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</si>
  <si>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</si>
  <si>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</si>
  <si>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</si>
  <si>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</si>
  <si>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</si>
  <si>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</si>
  <si>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</si>
  <si>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</si>
  <si>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</si>
  <si>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</si>
  <si>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04212</t>
  </si>
  <si>
    <t>登米市</t>
  </si>
  <si>
    <t>04212_令和4年度</t>
  </si>
  <si>
    <t>04212_令和6年度</t>
  </si>
  <si>
    <t>01632_令和6年度</t>
  </si>
  <si>
    <t>01632</t>
  </si>
  <si>
    <t>士幌町</t>
  </si>
  <si>
    <t>01635_令和6年度</t>
  </si>
  <si>
    <t>01635</t>
  </si>
  <si>
    <t>新得町</t>
  </si>
  <si>
    <t>01632_令和4年度</t>
  </si>
  <si>
    <t>01635_令和4年度</t>
  </si>
  <si>
    <t>04361</t>
  </si>
  <si>
    <t>亘理町</t>
  </si>
  <si>
    <t>04361_令和4年度</t>
  </si>
  <si>
    <t>04361_令和6年度</t>
  </si>
  <si>
    <t>04206</t>
  </si>
  <si>
    <t>白石市</t>
  </si>
  <si>
    <t>04206_令和4年度</t>
  </si>
  <si>
    <t>04206_令和6年度</t>
  </si>
  <si>
    <t>04341</t>
  </si>
  <si>
    <t>丸森町</t>
  </si>
  <si>
    <t>04341_令和4年度</t>
  </si>
  <si>
    <t>04341_令和6年度</t>
  </si>
  <si>
    <t>04606</t>
  </si>
  <si>
    <t>南三陸町</t>
  </si>
  <si>
    <t>04606_令和4年度</t>
  </si>
  <si>
    <t>04606_令和6年度</t>
  </si>
  <si>
    <t>04362</t>
  </si>
  <si>
    <t>山元町</t>
  </si>
  <si>
    <t>04362_令和4年度</t>
  </si>
  <si>
    <t>04362_令和6年度</t>
  </si>
  <si>
    <t>04301</t>
  </si>
  <si>
    <t>蔵王町</t>
  </si>
  <si>
    <t>04301_令和4年度</t>
  </si>
  <si>
    <t>04301_令和6年度</t>
  </si>
  <si>
    <t>04202</t>
  </si>
  <si>
    <t>石巻市</t>
  </si>
  <si>
    <t>04202_令和4年度</t>
  </si>
  <si>
    <t>04202_令和6年度</t>
  </si>
  <si>
    <t>04215</t>
  </si>
  <si>
    <t>大崎市</t>
  </si>
  <si>
    <t>04215_令和4年度</t>
  </si>
  <si>
    <t>04215_令和6年度</t>
  </si>
  <si>
    <t>04324</t>
  </si>
  <si>
    <t>川崎町</t>
  </si>
  <si>
    <t>04324_令和4年度</t>
  </si>
  <si>
    <t>04324_令和6年度</t>
  </si>
  <si>
    <t>04404</t>
  </si>
  <si>
    <t>七ヶ浜町</t>
  </si>
  <si>
    <t>04404_令和4年度</t>
  </si>
  <si>
    <t>04404_令和6年度</t>
  </si>
  <si>
    <t>04422</t>
  </si>
  <si>
    <t>大郷町</t>
  </si>
  <si>
    <t>04422_令和4年度</t>
  </si>
  <si>
    <t>04422_令和6年度</t>
  </si>
  <si>
    <t>04321</t>
  </si>
  <si>
    <t>大河原町</t>
  </si>
  <si>
    <t>04321_令和4年度</t>
  </si>
  <si>
    <t>04321_令和6年度</t>
  </si>
  <si>
    <t>04505</t>
  </si>
  <si>
    <t>美里町</t>
  </si>
  <si>
    <t>04505_令和4年度</t>
  </si>
  <si>
    <t>04505_令和6年度</t>
  </si>
  <si>
    <t>04214</t>
  </si>
  <si>
    <t>東松島市</t>
  </si>
  <si>
    <t>04214_令和4年度</t>
  </si>
  <si>
    <t>04214_令和6年度</t>
  </si>
  <si>
    <t>04323</t>
  </si>
  <si>
    <t>柴田町</t>
  </si>
  <si>
    <t>04323_令和4年度</t>
  </si>
  <si>
    <t>04323_令和6年度</t>
  </si>
  <si>
    <t>04406</t>
  </si>
  <si>
    <t>利府町</t>
  </si>
  <si>
    <t>04406_令和4年度</t>
  </si>
  <si>
    <t>04406_令和6年度</t>
  </si>
  <si>
    <t>04205</t>
  </si>
  <si>
    <t>気仙沼市</t>
  </si>
  <si>
    <t>04205_令和4年度</t>
  </si>
  <si>
    <t>04205_令和6年度</t>
  </si>
  <si>
    <t>04211</t>
  </si>
  <si>
    <t>岩沼市</t>
  </si>
  <si>
    <t>04211_令和4年度</t>
  </si>
  <si>
    <t>04211_令和6年度</t>
  </si>
  <si>
    <t>04444</t>
  </si>
  <si>
    <t>色麻町</t>
  </si>
  <si>
    <t>04444_令和4年度</t>
  </si>
  <si>
    <t>04444_令和6年度</t>
  </si>
  <si>
    <t>04421</t>
  </si>
  <si>
    <t>大和町</t>
  </si>
  <si>
    <t>04421_令和4年度</t>
  </si>
  <si>
    <t>04421_令和6年度</t>
  </si>
  <si>
    <t>04208</t>
  </si>
  <si>
    <t>角田市</t>
  </si>
  <si>
    <t>04208_令和4年度</t>
  </si>
  <si>
    <t>04208_令和6年度</t>
  </si>
  <si>
    <t>04401</t>
  </si>
  <si>
    <t>松島町</t>
  </si>
  <si>
    <t>04401_令和4年度</t>
  </si>
  <si>
    <t>04401_令和6年度</t>
  </si>
  <si>
    <t>04501</t>
  </si>
  <si>
    <t>涌谷町</t>
  </si>
  <si>
    <t>04501_令和4年度</t>
  </si>
  <si>
    <t>04501_令和6年度</t>
  </si>
  <si>
    <t>04302</t>
  </si>
  <si>
    <t>七ヶ宿町</t>
  </si>
  <si>
    <t>04302_令和4年度</t>
  </si>
  <si>
    <t>04302_令和6年度</t>
  </si>
  <si>
    <t>46527_平成2年度</t>
  </si>
  <si>
    <t>46527</t>
  </si>
  <si>
    <t>龍郷町</t>
  </si>
  <si>
    <t>46527_平成17年度</t>
  </si>
  <si>
    <t>46527_平成18年度</t>
  </si>
  <si>
    <t>46527_平成19年度</t>
  </si>
  <si>
    <t>46527_平成20年度</t>
  </si>
  <si>
    <t>46527_平成21年度</t>
  </si>
  <si>
    <t>46527_平成22年度</t>
  </si>
  <si>
    <t>46527_平成23年度</t>
  </si>
  <si>
    <t>46527_平成24年度</t>
  </si>
  <si>
    <t>46527_平成25年度</t>
  </si>
  <si>
    <t>46527_平成26年度</t>
  </si>
  <si>
    <t>46527_平成27年度</t>
  </si>
  <si>
    <t>46527_平成28年度</t>
  </si>
  <si>
    <t>46527_平成29年度</t>
  </si>
  <si>
    <t>46527_平成30年度</t>
  </si>
  <si>
    <t>46527_令和元年度</t>
  </si>
  <si>
    <t>46527_令和2年度</t>
  </si>
  <si>
    <t>46527_令和3年度</t>
  </si>
  <si>
    <t>46527_令和4年度</t>
  </si>
  <si>
    <t>46527_令和5年度</t>
  </si>
  <si>
    <t>46527_令和6年度</t>
  </si>
  <si>
    <t>20407_平成2年度</t>
  </si>
  <si>
    <t>20407</t>
  </si>
  <si>
    <t>阿智村</t>
  </si>
  <si>
    <t>20407_平成17年度</t>
  </si>
  <si>
    <t>20407_平成18年度</t>
  </si>
  <si>
    <t>20407_平成19年度</t>
  </si>
  <si>
    <t>20407_平成20年度</t>
  </si>
  <si>
    <t>20407_平成21年度</t>
  </si>
  <si>
    <t>20407_平成22年度</t>
  </si>
  <si>
    <t>20407_平成23年度</t>
  </si>
  <si>
    <t>20407_平成24年度</t>
  </si>
  <si>
    <t>20407_平成25年度</t>
  </si>
  <si>
    <t>20407_平成26年度</t>
  </si>
  <si>
    <t>20407_平成27年度</t>
  </si>
  <si>
    <t>20407_平成28年度</t>
  </si>
  <si>
    <t>20407_平成29年度</t>
  </si>
  <si>
    <t>20407_平成30年度</t>
  </si>
  <si>
    <t>20407_令和元年度</t>
  </si>
  <si>
    <t>20407_令和2年度</t>
  </si>
  <si>
    <t>20407_令和3年度</t>
  </si>
  <si>
    <t>20407_令和4年度</t>
  </si>
  <si>
    <t>20407_令和5年度</t>
  </si>
  <si>
    <t>20407_令和6年度</t>
  </si>
  <si>
    <t>20415_平成2年度</t>
  </si>
  <si>
    <t>20415</t>
  </si>
  <si>
    <t>喬木村</t>
  </si>
  <si>
    <t>20415_平成17年度</t>
  </si>
  <si>
    <t>20415_平成18年度</t>
  </si>
  <si>
    <t>20415_平成19年度</t>
  </si>
  <si>
    <t>20415_平成20年度</t>
  </si>
  <si>
    <t>20415_平成21年度</t>
  </si>
  <si>
    <t>20415_平成22年度</t>
  </si>
  <si>
    <t>20415_平成23年度</t>
  </si>
  <si>
    <t>20415_平成24年度</t>
  </si>
  <si>
    <t>20415_平成25年度</t>
  </si>
  <si>
    <t>20415_平成26年度</t>
  </si>
  <si>
    <t>20415_平成27年度</t>
  </si>
  <si>
    <t>20415_平成28年度</t>
  </si>
  <si>
    <t>20415_平成29年度</t>
  </si>
  <si>
    <t>20415_平成30年度</t>
  </si>
  <si>
    <t>20415_令和元年度</t>
  </si>
  <si>
    <t>20415_令和2年度</t>
  </si>
  <si>
    <t>20415_令和3年度</t>
  </si>
  <si>
    <t>20415_令和4年度</t>
  </si>
  <si>
    <t>20415_令和5年度</t>
  </si>
  <si>
    <t>20415_令和6年度</t>
  </si>
  <si>
    <t>39401_平成2年度</t>
  </si>
  <si>
    <t>39401</t>
  </si>
  <si>
    <t>中土佐町</t>
  </si>
  <si>
    <t>39401_平成17年度</t>
  </si>
  <si>
    <t>39401_平成18年度</t>
  </si>
  <si>
    <t>39401_平成19年度</t>
  </si>
  <si>
    <t>39401_平成20年度</t>
  </si>
  <si>
    <t>39401_平成21年度</t>
  </si>
  <si>
    <t>39401_平成22年度</t>
  </si>
  <si>
    <t>39401_平成23年度</t>
  </si>
  <si>
    <t>39401_平成24年度</t>
  </si>
  <si>
    <t>39401_平成25年度</t>
  </si>
  <si>
    <t>39401_平成26年度</t>
  </si>
  <si>
    <t>39401_平成27年度</t>
  </si>
  <si>
    <t>39401_平成28年度</t>
  </si>
  <si>
    <t>39401_平成29年度</t>
  </si>
  <si>
    <t>39401_平成30年度</t>
  </si>
  <si>
    <t>39401_令和元年度</t>
  </si>
  <si>
    <t>39401_令和2年度</t>
  </si>
  <si>
    <t>39401_令和3年度</t>
  </si>
  <si>
    <t>39401_令和4年度</t>
  </si>
  <si>
    <t>39401_令和5年度</t>
  </si>
  <si>
    <t>39401_令和6年度</t>
  </si>
  <si>
    <t>24303_平成2年度</t>
  </si>
  <si>
    <t>24303</t>
  </si>
  <si>
    <t>木曽岬町</t>
  </si>
  <si>
    <t>24303_平成17年度</t>
  </si>
  <si>
    <t>24303_平成18年度</t>
  </si>
  <si>
    <t>24303_平成19年度</t>
  </si>
  <si>
    <t>24303_平成20年度</t>
  </si>
  <si>
    <t>24303_平成21年度</t>
  </si>
  <si>
    <t>24303_平成22年度</t>
  </si>
  <si>
    <t>24303_平成23年度</t>
  </si>
  <si>
    <t>24303_平成24年度</t>
  </si>
  <si>
    <t>24303_平成25年度</t>
  </si>
  <si>
    <t>24303_平成26年度</t>
  </si>
  <si>
    <t>24303_平成27年度</t>
  </si>
  <si>
    <t>24303_平成28年度</t>
  </si>
  <si>
    <t>24303_平成29年度</t>
  </si>
  <si>
    <t>24303_平成30年度</t>
  </si>
  <si>
    <t>24303_令和元年度</t>
  </si>
  <si>
    <t>24303_令和2年度</t>
  </si>
  <si>
    <t>24303_令和3年度</t>
  </si>
  <si>
    <t>24303_令和4年度</t>
  </si>
  <si>
    <t>24303_令和5年度</t>
  </si>
  <si>
    <t>24303_令和6年度</t>
  </si>
  <si>
    <t>31364_平成2年度</t>
  </si>
  <si>
    <t>31364</t>
  </si>
  <si>
    <t>三朝町</t>
  </si>
  <si>
    <t>31364_平成17年度</t>
  </si>
  <si>
    <t>31364_平成18年度</t>
  </si>
  <si>
    <t>31364_平成19年度</t>
  </si>
  <si>
    <t>31364_平成20年度</t>
  </si>
  <si>
    <t>31364_平成21年度</t>
  </si>
  <si>
    <t>31364_平成22年度</t>
  </si>
  <si>
    <t>31364_平成23年度</t>
  </si>
  <si>
    <t>31364_平成24年度</t>
  </si>
  <si>
    <t>31364_平成25年度</t>
  </si>
  <si>
    <t>31364_平成26年度</t>
  </si>
  <si>
    <t>31364_平成27年度</t>
  </si>
  <si>
    <t>31364_平成28年度</t>
  </si>
  <si>
    <t>31364_平成29年度</t>
  </si>
  <si>
    <t>31364_平成30年度</t>
  </si>
  <si>
    <t>31364_令和元年度</t>
  </si>
  <si>
    <t>31364_令和2年度</t>
  </si>
  <si>
    <t>31364_令和3年度</t>
  </si>
  <si>
    <t>31364_令和4年度</t>
  </si>
  <si>
    <t>31364_令和5年度</t>
  </si>
  <si>
    <t>31364_令和6年度</t>
  </si>
  <si>
    <t>43428_平成2年度</t>
  </si>
  <si>
    <t>43428</t>
  </si>
  <si>
    <t>高森町</t>
  </si>
  <si>
    <t>43428_平成17年度</t>
  </si>
  <si>
    <t>43428_平成18年度</t>
  </si>
  <si>
    <t>43428_平成19年度</t>
  </si>
  <si>
    <t>43428_平成20年度</t>
  </si>
  <si>
    <t>43428_平成21年度</t>
  </si>
  <si>
    <t>43428_平成22年度</t>
  </si>
  <si>
    <t>43428_平成23年度</t>
  </si>
  <si>
    <t>43428_平成24年度</t>
  </si>
  <si>
    <t>43428_平成25年度</t>
  </si>
  <si>
    <t>43428_平成26年度</t>
  </si>
  <si>
    <t>43428_平成27年度</t>
  </si>
  <si>
    <t>43428_平成28年度</t>
  </si>
  <si>
    <t>43428_平成29年度</t>
  </si>
  <si>
    <t>43428_平成30年度</t>
  </si>
  <si>
    <t>43428_令和元年度</t>
  </si>
  <si>
    <t>43428_令和2年度</t>
  </si>
  <si>
    <t>43428_令和3年度</t>
  </si>
  <si>
    <t>43428_令和4年度</t>
  </si>
  <si>
    <t>43428_令和5年度</t>
  </si>
  <si>
    <t>43428_令和6年度</t>
  </si>
  <si>
    <t>04581_平成2年度</t>
  </si>
  <si>
    <t>04581</t>
  </si>
  <si>
    <t>女川町</t>
  </si>
  <si>
    <t>04581_平成17年度</t>
  </si>
  <si>
    <t>04581_平成18年度</t>
  </si>
  <si>
    <t>04581_平成19年度</t>
  </si>
  <si>
    <t>04581_平成20年度</t>
  </si>
  <si>
    <t>04581_平成21年度</t>
  </si>
  <si>
    <t>04581_平成22年度</t>
  </si>
  <si>
    <t>04581_平成23年度</t>
  </si>
  <si>
    <t>04581_平成24年度</t>
  </si>
  <si>
    <t>04581_平成25年度</t>
  </si>
  <si>
    <t>04581_平成26年度</t>
  </si>
  <si>
    <t>04581_平成27年度</t>
  </si>
  <si>
    <t>04581_平成28年度</t>
  </si>
  <si>
    <t>04581_平成29年度</t>
  </si>
  <si>
    <t>04581_平成30年度</t>
  </si>
  <si>
    <t>04581_令和元年度</t>
  </si>
  <si>
    <t>04581_令和2年度</t>
  </si>
  <si>
    <t>04581_令和3年度</t>
  </si>
  <si>
    <t>04581_令和4年度</t>
  </si>
  <si>
    <t>04581_令和5年度</t>
  </si>
  <si>
    <t>04581_令和6年度</t>
  </si>
  <si>
    <t>36387_平成2年度</t>
  </si>
  <si>
    <t>36387</t>
  </si>
  <si>
    <t>美波町</t>
  </si>
  <si>
    <t>36387_平成17年度</t>
  </si>
  <si>
    <t>36387_平成18年度</t>
  </si>
  <si>
    <t>36387_平成19年度</t>
  </si>
  <si>
    <t>36387_平成20年度</t>
  </si>
  <si>
    <t>36387_平成21年度</t>
  </si>
  <si>
    <t>36387_平成22年度</t>
  </si>
  <si>
    <t>36387_平成23年度</t>
  </si>
  <si>
    <t>36387_平成24年度</t>
  </si>
  <si>
    <t>36387_平成25年度</t>
  </si>
  <si>
    <t>36387_平成26年度</t>
  </si>
  <si>
    <t>36387_平成27年度</t>
  </si>
  <si>
    <t>36387_平成28年度</t>
  </si>
  <si>
    <t>36387_平成29年度</t>
  </si>
  <si>
    <t>36387_平成30年度</t>
  </si>
  <si>
    <t>36387_令和元年度</t>
  </si>
  <si>
    <t>36387_令和2年度</t>
  </si>
  <si>
    <t>36387_令和3年度</t>
  </si>
  <si>
    <t>36387_令和4年度</t>
  </si>
  <si>
    <t>36387_令和5年度</t>
  </si>
  <si>
    <t>36387_令和6年度</t>
  </si>
  <si>
    <t>22429_平成2年度</t>
  </si>
  <si>
    <t>22429</t>
  </si>
  <si>
    <t>川根本町</t>
  </si>
  <si>
    <t>22429_平成17年度</t>
  </si>
  <si>
    <t>22429_平成18年度</t>
  </si>
  <si>
    <t>22429_平成19年度</t>
  </si>
  <si>
    <t>22429_平成20年度</t>
  </si>
  <si>
    <t>22429_平成21年度</t>
  </si>
  <si>
    <t>22429_平成22年度</t>
  </si>
  <si>
    <t>22429_平成23年度</t>
  </si>
  <si>
    <t>22429_平成24年度</t>
  </si>
  <si>
    <t>22429_平成25年度</t>
  </si>
  <si>
    <t>22429_平成26年度</t>
  </si>
  <si>
    <t>22429_平成27年度</t>
  </si>
  <si>
    <t>22429_平成28年度</t>
  </si>
  <si>
    <t>22429_平成29年度</t>
  </si>
  <si>
    <t>22429_平成30年度</t>
  </si>
  <si>
    <t>22429_令和元年度</t>
  </si>
  <si>
    <t>22429_令和2年度</t>
  </si>
  <si>
    <t>22429_令和3年度</t>
  </si>
  <si>
    <t>22429_令和4年度</t>
  </si>
  <si>
    <t>22429_令和5年度</t>
  </si>
  <si>
    <t>22429_令和6年度</t>
  </si>
  <si>
    <t>07504_平成2年度</t>
  </si>
  <si>
    <t>07504</t>
  </si>
  <si>
    <t>浅川町</t>
  </si>
  <si>
    <t>07504_平成17年度</t>
  </si>
  <si>
    <t>07504_平成18年度</t>
  </si>
  <si>
    <t>07504_平成19年度</t>
  </si>
  <si>
    <t>07504_平成20年度</t>
  </si>
  <si>
    <t>07504_平成21年度</t>
  </si>
  <si>
    <t>07504_平成22年度</t>
  </si>
  <si>
    <t>07504_平成23年度</t>
  </si>
  <si>
    <t>07504_平成24年度</t>
  </si>
  <si>
    <t>07504_平成25年度</t>
  </si>
  <si>
    <t>07504_平成26年度</t>
  </si>
  <si>
    <t>07504_平成27年度</t>
  </si>
  <si>
    <t>07504_平成28年度</t>
  </si>
  <si>
    <t>07504_平成29年度</t>
  </si>
  <si>
    <t>07504_平成30年度</t>
  </si>
  <si>
    <t>07504_令和元年度</t>
  </si>
  <si>
    <t>07504_令和2年度</t>
  </si>
  <si>
    <t>07504_令和3年度</t>
  </si>
  <si>
    <t>07504_令和4年度</t>
  </si>
  <si>
    <t>07504_令和5年度</t>
  </si>
  <si>
    <t>07504_令和6年度</t>
  </si>
  <si>
    <t>21502_平成2年度</t>
  </si>
  <si>
    <t>21502</t>
  </si>
  <si>
    <t>富加町</t>
  </si>
  <si>
    <t>21502_平成17年度</t>
  </si>
  <si>
    <t>21502_平成18年度</t>
  </si>
  <si>
    <t>21502_平成19年度</t>
  </si>
  <si>
    <t>21502_平成20年度</t>
  </si>
  <si>
    <t>21502_平成21年度</t>
  </si>
  <si>
    <t>21502_平成22年度</t>
  </si>
  <si>
    <t>21502_平成23年度</t>
  </si>
  <si>
    <t>21502_平成24年度</t>
  </si>
  <si>
    <t>21502_平成25年度</t>
  </si>
  <si>
    <t>21502_平成26年度</t>
  </si>
  <si>
    <t>21502_平成27年度</t>
  </si>
  <si>
    <t>21502_平成28年度</t>
  </si>
  <si>
    <t>21502_平成29年度</t>
  </si>
  <si>
    <t>21502_平成30年度</t>
  </si>
  <si>
    <t>21502_令和元年度</t>
  </si>
  <si>
    <t>21502_令和2年度</t>
  </si>
  <si>
    <t>21502_令和3年度</t>
  </si>
  <si>
    <t>21502_令和4年度</t>
  </si>
  <si>
    <t>21502_令和5年度</t>
  </si>
  <si>
    <t>21502_令和6年度</t>
  </si>
  <si>
    <t>35321_平成2年度</t>
  </si>
  <si>
    <t>35321</t>
  </si>
  <si>
    <t>和木町</t>
  </si>
  <si>
    <t>35321_平成17年度</t>
  </si>
  <si>
    <t>35321_平成18年度</t>
  </si>
  <si>
    <t>35321_平成19年度</t>
  </si>
  <si>
    <t>35321_平成20年度</t>
  </si>
  <si>
    <t>35321_平成21年度</t>
  </si>
  <si>
    <t>35321_平成22年度</t>
  </si>
  <si>
    <t>35321_平成23年度</t>
  </si>
  <si>
    <t>35321_平成24年度</t>
  </si>
  <si>
    <t>35321_平成25年度</t>
  </si>
  <si>
    <t>35321_平成26年度</t>
  </si>
  <si>
    <t>35321_平成27年度</t>
  </si>
  <si>
    <t>35321_平成28年度</t>
  </si>
  <si>
    <t>35321_平成29年度</t>
  </si>
  <si>
    <t>35321_平成30年度</t>
  </si>
  <si>
    <t>35321_令和元年度</t>
  </si>
  <si>
    <t>35321_令和2年度</t>
  </si>
  <si>
    <t>35321_令和3年度</t>
  </si>
  <si>
    <t>35321_令和4年度</t>
  </si>
  <si>
    <t>35321_令和5年度</t>
  </si>
  <si>
    <t>35321_令和6年度</t>
  </si>
  <si>
    <t>01632_平成2年度</t>
  </si>
  <si>
    <t>01632_平成17年度</t>
  </si>
  <si>
    <t>01632_平成18年度</t>
  </si>
  <si>
    <t>01632_平成19年度</t>
  </si>
  <si>
    <t>01632_平成20年度</t>
  </si>
  <si>
    <t>01632_平成21年度</t>
  </si>
  <si>
    <t>01632_平成22年度</t>
  </si>
  <si>
    <t>01632_平成23年度</t>
  </si>
  <si>
    <t>01632_平成24年度</t>
  </si>
  <si>
    <t>01632_平成25年度</t>
  </si>
  <si>
    <t>01632_平成26年度</t>
  </si>
  <si>
    <t>01632_平成27年度</t>
  </si>
  <si>
    <t>01632_平成28年度</t>
  </si>
  <si>
    <t>01632_平成29年度</t>
  </si>
  <si>
    <t>01632_平成30年度</t>
  </si>
  <si>
    <t>01632_令和元年度</t>
  </si>
  <si>
    <t>01632_令和2年度</t>
  </si>
  <si>
    <t>01632_令和3年度</t>
  </si>
  <si>
    <t>01632_令和5年度</t>
  </si>
  <si>
    <t>22305_平成2年度</t>
  </si>
  <si>
    <t>22305</t>
  </si>
  <si>
    <t>松崎町</t>
  </si>
  <si>
    <t>22305_平成17年度</t>
  </si>
  <si>
    <t>22305_平成18年度</t>
  </si>
  <si>
    <t>22305_平成19年度</t>
  </si>
  <si>
    <t>22305_平成20年度</t>
  </si>
  <si>
    <t>22305_平成21年度</t>
  </si>
  <si>
    <t>22305_平成22年度</t>
  </si>
  <si>
    <t>22305_平成23年度</t>
  </si>
  <si>
    <t>22305_平成24年度</t>
  </si>
  <si>
    <t>22305_平成25年度</t>
  </si>
  <si>
    <t>22305_平成26年度</t>
  </si>
  <si>
    <t>22305_平成27年度</t>
  </si>
  <si>
    <t>22305_平成28年度</t>
  </si>
  <si>
    <t>22305_平成29年度</t>
  </si>
  <si>
    <t>22305_平成30年度</t>
  </si>
  <si>
    <t>22305_令和元年度</t>
  </si>
  <si>
    <t>22305_令和2年度</t>
  </si>
  <si>
    <t>22305_令和3年度</t>
  </si>
  <si>
    <t>22305_令和4年度</t>
  </si>
  <si>
    <t>22305_令和5年度</t>
  </si>
  <si>
    <t>22305_令和6年度</t>
  </si>
  <si>
    <t>19425_平成2年度</t>
  </si>
  <si>
    <t>19425</t>
  </si>
  <si>
    <t>山中湖村</t>
  </si>
  <si>
    <t>19425_平成17年度</t>
  </si>
  <si>
    <t>19425_平成18年度</t>
  </si>
  <si>
    <t>19425_平成19年度</t>
  </si>
  <si>
    <t>19425_平成20年度</t>
  </si>
  <si>
    <t>19425_平成21年度</t>
  </si>
  <si>
    <t>19425_平成22年度</t>
  </si>
  <si>
    <t>19425_平成23年度</t>
  </si>
  <si>
    <t>19425_平成24年度</t>
  </si>
  <si>
    <t>19425_平成25年度</t>
  </si>
  <si>
    <t>19425_平成26年度</t>
  </si>
  <si>
    <t>19425_平成27年度</t>
  </si>
  <si>
    <t>19425_平成28年度</t>
  </si>
  <si>
    <t>19425_平成29年度</t>
  </si>
  <si>
    <t>19425_平成30年度</t>
  </si>
  <si>
    <t>19425_令和元年度</t>
  </si>
  <si>
    <t>19425_令和2年度</t>
  </si>
  <si>
    <t>19425_令和3年度</t>
  </si>
  <si>
    <t>19425_令和4年度</t>
  </si>
  <si>
    <t>19425_令和5年度</t>
  </si>
  <si>
    <t>19425_令和6年度</t>
  </si>
  <si>
    <t>02424_平成2年度</t>
  </si>
  <si>
    <t>02424</t>
  </si>
  <si>
    <t>東通村</t>
  </si>
  <si>
    <t>02424_平成17年度</t>
  </si>
  <si>
    <t>02424_平成18年度</t>
  </si>
  <si>
    <t>02424_平成19年度</t>
  </si>
  <si>
    <t>02424_平成20年度</t>
  </si>
  <si>
    <t>02424_平成21年度</t>
  </si>
  <si>
    <t>02424_平成22年度</t>
  </si>
  <si>
    <t>02424_平成23年度</t>
  </si>
  <si>
    <t>02424_平成24年度</t>
  </si>
  <si>
    <t>02424_平成25年度</t>
  </si>
  <si>
    <t>02424_平成26年度</t>
  </si>
  <si>
    <t>02424_平成27年度</t>
  </si>
  <si>
    <t>02424_平成28年度</t>
  </si>
  <si>
    <t>02424_平成29年度</t>
  </si>
  <si>
    <t>02424_平成30年度</t>
  </si>
  <si>
    <t>02424_令和元年度</t>
  </si>
  <si>
    <t>02424_令和2年度</t>
  </si>
  <si>
    <t>02424_令和3年度</t>
  </si>
  <si>
    <t>02424_令和4年度</t>
  </si>
  <si>
    <t>02424_令和5年度</t>
  </si>
  <si>
    <t>02424_令和6年度</t>
  </si>
  <si>
    <t>33623_平成2年度</t>
  </si>
  <si>
    <t>33623</t>
  </si>
  <si>
    <t>奈義町</t>
  </si>
  <si>
    <t>33623_平成17年度</t>
  </si>
  <si>
    <t>33623_平成18年度</t>
  </si>
  <si>
    <t>33623_平成19年度</t>
  </si>
  <si>
    <t>33623_平成20年度</t>
  </si>
  <si>
    <t>33623_平成21年度</t>
  </si>
  <si>
    <t>33623_平成22年度</t>
  </si>
  <si>
    <t>33623_平成23年度</t>
  </si>
  <si>
    <t>33623_平成24年度</t>
  </si>
  <si>
    <t>33623_平成25年度</t>
  </si>
  <si>
    <t>33623_平成26年度</t>
  </si>
  <si>
    <t>33623_平成27年度</t>
  </si>
  <si>
    <t>33623_平成28年度</t>
  </si>
  <si>
    <t>33623_平成29年度</t>
  </si>
  <si>
    <t>33623_平成30年度</t>
  </si>
  <si>
    <t>33623_令和元年度</t>
  </si>
  <si>
    <t>33623_令和2年度</t>
  </si>
  <si>
    <t>33623_令和3年度</t>
  </si>
  <si>
    <t>33623_令和4年度</t>
  </si>
  <si>
    <t>33623_令和5年度</t>
  </si>
  <si>
    <t>33623_令和6年度</t>
  </si>
  <si>
    <t>32505_平成2年度</t>
  </si>
  <si>
    <t>32505</t>
  </si>
  <si>
    <t>吉賀町</t>
  </si>
  <si>
    <t>32505_平成17年度</t>
  </si>
  <si>
    <t>32505_平成18年度</t>
  </si>
  <si>
    <t>32505_平成19年度</t>
  </si>
  <si>
    <t>32505_平成20年度</t>
  </si>
  <si>
    <t>32505_平成21年度</t>
  </si>
  <si>
    <t>32505_平成22年度</t>
  </si>
  <si>
    <t>32505_平成23年度</t>
  </si>
  <si>
    <t>32505_平成24年度</t>
  </si>
  <si>
    <t>32505_平成25年度</t>
  </si>
  <si>
    <t>32505_平成26年度</t>
  </si>
  <si>
    <t>32505_平成27年度</t>
  </si>
  <si>
    <t>32505_平成28年度</t>
  </si>
  <si>
    <t>32505_平成29年度</t>
  </si>
  <si>
    <t>32505_平成30年度</t>
  </si>
  <si>
    <t>32505_令和元年度</t>
  </si>
  <si>
    <t>32505_令和2年度</t>
  </si>
  <si>
    <t>32505_令和3年度</t>
  </si>
  <si>
    <t>32505_令和4年度</t>
  </si>
  <si>
    <t>32505_令和5年度</t>
  </si>
  <si>
    <t>32505_令和6年度</t>
  </si>
  <si>
    <t>12342_平成2年度</t>
  </si>
  <si>
    <t>12342</t>
  </si>
  <si>
    <t>神崎町</t>
  </si>
  <si>
    <t>12342_平成17年度</t>
  </si>
  <si>
    <t>12342_平成18年度</t>
  </si>
  <si>
    <t>12342_平成19年度</t>
  </si>
  <si>
    <t>12342_平成20年度</t>
  </si>
  <si>
    <t>12342_平成21年度</t>
  </si>
  <si>
    <t>12342_平成22年度</t>
  </si>
  <si>
    <t>12342_平成23年度</t>
  </si>
  <si>
    <t>12342_平成24年度</t>
  </si>
  <si>
    <t>12342_平成25年度</t>
  </si>
  <si>
    <t>12342_平成26年度</t>
  </si>
  <si>
    <t>12342_平成27年度</t>
  </si>
  <si>
    <t>12342_平成28年度</t>
  </si>
  <si>
    <t>12342_平成29年度</t>
  </si>
  <si>
    <t>12342_平成30年度</t>
  </si>
  <si>
    <t>12342_令和元年度</t>
  </si>
  <si>
    <t>12342_令和2年度</t>
  </si>
  <si>
    <t>12342_令和3年度</t>
  </si>
  <si>
    <t>12342_令和4年度</t>
  </si>
  <si>
    <t>12342_令和5年度</t>
  </si>
  <si>
    <t>12342_令和6年度</t>
  </si>
  <si>
    <t>20350_平成2年度</t>
  </si>
  <si>
    <t>20350</t>
  </si>
  <si>
    <t>長和町</t>
  </si>
  <si>
    <t>20350_平成17年度</t>
  </si>
  <si>
    <t>20350_平成18年度</t>
  </si>
  <si>
    <t>20350_平成19年度</t>
  </si>
  <si>
    <t>20350_平成20年度</t>
  </si>
  <si>
    <t>20350_平成21年度</t>
  </si>
  <si>
    <t>20350_平成22年度</t>
  </si>
  <si>
    <t>20350_平成23年度</t>
  </si>
  <si>
    <t>20350_平成24年度</t>
  </si>
  <si>
    <t>20350_平成25年度</t>
  </si>
  <si>
    <t>20350_平成26年度</t>
  </si>
  <si>
    <t>20350_平成27年度</t>
  </si>
  <si>
    <t>20350_平成28年度</t>
  </si>
  <si>
    <t>20350_平成29年度</t>
  </si>
  <si>
    <t>20350_平成30年度</t>
  </si>
  <si>
    <t>20350_令和元年度</t>
  </si>
  <si>
    <t>20350_令和2年度</t>
  </si>
  <si>
    <t>20350_令和3年度</t>
  </si>
  <si>
    <t>20350_令和4年度</t>
  </si>
  <si>
    <t>20350_令和5年度</t>
  </si>
  <si>
    <t>20350_令和6年度</t>
  </si>
  <si>
    <t>04424_平成2年度</t>
  </si>
  <si>
    <t>04424</t>
  </si>
  <si>
    <t>大衡村</t>
  </si>
  <si>
    <t>04424_平成17年度</t>
  </si>
  <si>
    <t>04424_平成18年度</t>
  </si>
  <si>
    <t>04424_平成19年度</t>
  </si>
  <si>
    <t>04424_平成20年度</t>
  </si>
  <si>
    <t>04424_平成21年度</t>
  </si>
  <si>
    <t>04424_平成22年度</t>
  </si>
  <si>
    <t>04424_平成23年度</t>
  </si>
  <si>
    <t>04424_平成24年度</t>
  </si>
  <si>
    <t>04424_平成25年度</t>
  </si>
  <si>
    <t>04424_平成26年度</t>
  </si>
  <si>
    <t>04424_平成27年度</t>
  </si>
  <si>
    <t>04424_平成28年度</t>
  </si>
  <si>
    <t>04424_平成29年度</t>
  </si>
  <si>
    <t>04424_平成30年度</t>
  </si>
  <si>
    <t>04424_令和元年度</t>
  </si>
  <si>
    <t>04424_令和2年度</t>
  </si>
  <si>
    <t>04424_令和3年度</t>
  </si>
  <si>
    <t>04424_令和4年度</t>
  </si>
  <si>
    <t>04424_令和5年度</t>
  </si>
  <si>
    <t>04424_令和6年度</t>
  </si>
  <si>
    <t>07405_平成2年度</t>
  </si>
  <si>
    <t>07405</t>
  </si>
  <si>
    <t>西会津町</t>
  </si>
  <si>
    <t>07405_平成17年度</t>
  </si>
  <si>
    <t>07405_平成18年度</t>
  </si>
  <si>
    <t>07405_平成19年度</t>
  </si>
  <si>
    <t>07405_平成20年度</t>
  </si>
  <si>
    <t>07405_平成21年度</t>
  </si>
  <si>
    <t>07405_平成22年度</t>
  </si>
  <si>
    <t>07405_平成23年度</t>
  </si>
  <si>
    <t>07405_平成24年度</t>
  </si>
  <si>
    <t>07405_平成25年度</t>
  </si>
  <si>
    <t>07405_平成26年度</t>
  </si>
  <si>
    <t>07405_平成27年度</t>
  </si>
  <si>
    <t>07405_平成28年度</t>
  </si>
  <si>
    <t>07405_平成29年度</t>
  </si>
  <si>
    <t>07405_平成30年度</t>
  </si>
  <si>
    <t>07405_令和元年度</t>
  </si>
  <si>
    <t>07405_令和2年度</t>
  </si>
  <si>
    <t>07405_令和3年度</t>
  </si>
  <si>
    <t>07405_令和4年度</t>
  </si>
  <si>
    <t>07405_令和5年度</t>
  </si>
  <si>
    <t>07405_令和6年度</t>
  </si>
  <si>
    <t>34368_平成2年度</t>
  </si>
  <si>
    <t>34368</t>
  </si>
  <si>
    <t>安芸太田町</t>
  </si>
  <si>
    <t>34368_平成17年度</t>
  </si>
  <si>
    <t>34368_平成18年度</t>
  </si>
  <si>
    <t>34368_平成19年度</t>
  </si>
  <si>
    <t>34368_平成20年度</t>
  </si>
  <si>
    <t>34368_平成21年度</t>
  </si>
  <si>
    <t>34368_平成22年度</t>
  </si>
  <si>
    <t>34368_平成23年度</t>
  </si>
  <si>
    <t>34368_平成24年度</t>
  </si>
  <si>
    <t>34368_平成25年度</t>
  </si>
  <si>
    <t>34368_平成26年度</t>
  </si>
  <si>
    <t>34368_平成27年度</t>
  </si>
  <si>
    <t>34368_平成28年度</t>
  </si>
  <si>
    <t>34368_平成29年度</t>
  </si>
  <si>
    <t>34368_平成30年度</t>
  </si>
  <si>
    <t>34368_令和元年度</t>
  </si>
  <si>
    <t>34368_令和2年度</t>
  </si>
  <si>
    <t>34368_令和3年度</t>
  </si>
  <si>
    <t>34368_令和4年度</t>
  </si>
  <si>
    <t>34368_令和5年度</t>
  </si>
  <si>
    <t>34368_令和6年度</t>
  </si>
  <si>
    <t>46531_平成2年度</t>
  </si>
  <si>
    <t>46531</t>
  </si>
  <si>
    <t>天城町</t>
  </si>
  <si>
    <t>46531_平成17年度</t>
  </si>
  <si>
    <t>46531_平成18年度</t>
  </si>
  <si>
    <t>46531_平成19年度</t>
  </si>
  <si>
    <t>46531_平成20年度</t>
  </si>
  <si>
    <t>46531_平成21年度</t>
  </si>
  <si>
    <t>46531_平成22年度</t>
  </si>
  <si>
    <t>46531_平成23年度</t>
  </si>
  <si>
    <t>46531_平成24年度</t>
  </si>
  <si>
    <t>46531_平成25年度</t>
  </si>
  <si>
    <t>46531_平成26年度</t>
  </si>
  <si>
    <t>46531_平成27年度</t>
  </si>
  <si>
    <t>46531_平成28年度</t>
  </si>
  <si>
    <t>46531_平成29年度</t>
  </si>
  <si>
    <t>46531_平成30年度</t>
  </si>
  <si>
    <t>46531_令和元年度</t>
  </si>
  <si>
    <t>46531_令和2年度</t>
  </si>
  <si>
    <t>46531_令和3年度</t>
  </si>
  <si>
    <t>46531_令和4年度</t>
  </si>
  <si>
    <t>46531_令和5年度</t>
  </si>
  <si>
    <t>46531_令和6年度</t>
  </si>
  <si>
    <t>01635_平成2年度</t>
  </si>
  <si>
    <t>01635_平成17年度</t>
  </si>
  <si>
    <t>01635_平成18年度</t>
  </si>
  <si>
    <t>01635_平成19年度</t>
  </si>
  <si>
    <t>01635_平成20年度</t>
  </si>
  <si>
    <t>01635_平成21年度</t>
  </si>
  <si>
    <t>01635_平成22年度</t>
  </si>
  <si>
    <t>01635_平成23年度</t>
  </si>
  <si>
    <t>01635_平成24年度</t>
  </si>
  <si>
    <t>01635_平成25年度</t>
  </si>
  <si>
    <t>01635_平成26年度</t>
  </si>
  <si>
    <t>01635_平成27年度</t>
  </si>
  <si>
    <t>01635_平成28年度</t>
  </si>
  <si>
    <t>01635_平成29年度</t>
  </si>
  <si>
    <t>01635_平成30年度</t>
  </si>
  <si>
    <t>01635_令和元年度</t>
  </si>
  <si>
    <t>01635_令和2年度</t>
  </si>
  <si>
    <t>01635_令和3年度</t>
  </si>
  <si>
    <t>01635_令和5年度</t>
  </si>
  <si>
    <t>07503_平成2年度</t>
  </si>
  <si>
    <t>07503</t>
  </si>
  <si>
    <t>平田村</t>
  </si>
  <si>
    <t>07503_平成17年度</t>
  </si>
  <si>
    <t>07503_平成18年度</t>
  </si>
  <si>
    <t>07503_平成19年度</t>
  </si>
  <si>
    <t>07503_平成20年度</t>
  </si>
  <si>
    <t>07503_平成21年度</t>
  </si>
  <si>
    <t>07503_平成22年度</t>
  </si>
  <si>
    <t>07503_平成23年度</t>
  </si>
  <si>
    <t>07503_平成24年度</t>
  </si>
  <si>
    <t>07503_平成25年度</t>
  </si>
  <si>
    <t>07503_平成26年度</t>
  </si>
  <si>
    <t>07503_平成27年度</t>
  </si>
  <si>
    <t>07503_平成28年度</t>
  </si>
  <si>
    <t>07503_平成29年度</t>
  </si>
  <si>
    <t>07503_平成30年度</t>
  </si>
  <si>
    <t>07503_令和元年度</t>
  </si>
  <si>
    <t>07503_令和2年度</t>
  </si>
  <si>
    <t>07503_令和3年度</t>
  </si>
  <si>
    <t>07503_令和4年度</t>
  </si>
  <si>
    <t>07503_令和5年度</t>
  </si>
  <si>
    <t>07503_令和6年度</t>
  </si>
  <si>
    <t>46534_平成2年度</t>
  </si>
  <si>
    <t>46534</t>
  </si>
  <si>
    <t>知名町</t>
  </si>
  <si>
    <t>46534_平成17年度</t>
  </si>
  <si>
    <t>46534_平成18年度</t>
  </si>
  <si>
    <t>46534_平成19年度</t>
  </si>
  <si>
    <t>46534_平成20年度</t>
  </si>
  <si>
    <t>46534_平成21年度</t>
  </si>
  <si>
    <t>46534_平成22年度</t>
  </si>
  <si>
    <t>46534_平成23年度</t>
  </si>
  <si>
    <t>46534_平成24年度</t>
  </si>
  <si>
    <t>46534_平成25年度</t>
  </si>
  <si>
    <t>46534_平成26年度</t>
  </si>
  <si>
    <t>46534_平成27年度</t>
  </si>
  <si>
    <t>46534_平成28年度</t>
  </si>
  <si>
    <t>46534_平成29年度</t>
  </si>
  <si>
    <t>46534_平成30年度</t>
  </si>
  <si>
    <t>46534_令和元年度</t>
  </si>
  <si>
    <t>46534_令和2年度</t>
  </si>
  <si>
    <t>46534_令和3年度</t>
  </si>
  <si>
    <t>46534_令和4年度</t>
  </si>
  <si>
    <t>46534_令和5年度</t>
  </si>
  <si>
    <t>46534_令和6年度</t>
  </si>
  <si>
    <t>01395_平成2年度</t>
  </si>
  <si>
    <t>01395_平成17年度</t>
  </si>
  <si>
    <t>01395_平成18年度</t>
  </si>
  <si>
    <t>01395_平成19年度</t>
  </si>
  <si>
    <t>01395_平成20年度</t>
  </si>
  <si>
    <t>01395_平成21年度</t>
  </si>
  <si>
    <t>01395_平成22年度</t>
  </si>
  <si>
    <t>01395_平成23年度</t>
  </si>
  <si>
    <t>01395_平成24年度</t>
  </si>
  <si>
    <t>01395_平成25年度</t>
  </si>
  <si>
    <t>01395_平成26年度</t>
  </si>
  <si>
    <t>01395_平成27年度</t>
  </si>
  <si>
    <t>01395_平成28年度</t>
  </si>
  <si>
    <t>01395_平成29年度</t>
  </si>
  <si>
    <t>01395_平成30年度</t>
  </si>
  <si>
    <t>01395_令和元年度</t>
  </si>
  <si>
    <t>01395_令和2年度</t>
  </si>
  <si>
    <t>01395_令和3年度</t>
  </si>
  <si>
    <t>01395_令和5年度</t>
  </si>
  <si>
    <t>04322</t>
  </si>
  <si>
    <t>村田町</t>
  </si>
  <si>
    <t>04322_令和4年度</t>
  </si>
  <si>
    <t>04322_令和6年度</t>
  </si>
  <si>
    <t>04445</t>
  </si>
  <si>
    <t>加美町</t>
  </si>
  <si>
    <t>04445_令和4年度</t>
  </si>
  <si>
    <t>04445_令和6年度</t>
  </si>
  <si>
    <t>04216</t>
  </si>
  <si>
    <t>富谷市</t>
  </si>
  <si>
    <t>04216_令和4年度</t>
  </si>
  <si>
    <t>04216_令和6年度</t>
  </si>
  <si>
    <t>04203</t>
  </si>
  <si>
    <t>塩竈市</t>
  </si>
  <si>
    <t>04203_令和4年度</t>
  </si>
  <si>
    <t>04203_令和6年度</t>
  </si>
  <si>
    <t>04_平成2年度</t>
  </si>
  <si>
    <t>04</t>
  </si>
  <si>
    <t>宮城県</t>
  </si>
  <si>
    <t>04_平成17年度</t>
  </si>
  <si>
    <t>04_平成18年度</t>
  </si>
  <si>
    <t>04_平成19年度</t>
  </si>
  <si>
    <t>04_平成20年度</t>
  </si>
  <si>
    <t>04_平成21年度</t>
  </si>
  <si>
    <t>04_平成22年度</t>
  </si>
  <si>
    <t>04_平成23年度</t>
  </si>
  <si>
    <t>04_平成24年度</t>
  </si>
  <si>
    <t>04_平成25年度</t>
  </si>
  <si>
    <t>04_平成26年度</t>
  </si>
  <si>
    <t>04_平成27年度</t>
  </si>
  <si>
    <t>04_平成28年度</t>
  </si>
  <si>
    <t>04_平成29年度</t>
  </si>
  <si>
    <t>04_平成30年度</t>
  </si>
  <si>
    <t>04_令和元年度</t>
  </si>
  <si>
    <t>04_令和2年度</t>
  </si>
  <si>
    <t>04_令和3年度</t>
  </si>
  <si>
    <t>04_令和4年度</t>
  </si>
  <si>
    <t>04_令和5年度</t>
  </si>
  <si>
    <t>04_令和6年度</t>
  </si>
  <si>
    <t>04213_令和6年度</t>
  </si>
  <si>
    <t>04213</t>
  </si>
  <si>
    <t>栗原市</t>
  </si>
  <si>
    <t>04209_令和6年度</t>
  </si>
  <si>
    <t>04209</t>
  </si>
  <si>
    <t>多賀城市</t>
  </si>
  <si>
    <t>04207_令和6年度</t>
  </si>
  <si>
    <t>04207</t>
  </si>
  <si>
    <t>名取市</t>
  </si>
  <si>
    <t>04213_令和4年度</t>
  </si>
  <si>
    <t>04209_令和4年度</t>
  </si>
  <si>
    <t>04207_令和4年度</t>
  </si>
  <si>
    <t>04424_令和7年度</t>
  </si>
  <si>
    <t>04424_令和8年度</t>
  </si>
  <si>
    <t>04424_令和9年度</t>
  </si>
  <si>
    <t>04424_令和10年度</t>
  </si>
  <si>
    <t>04424_令和11年度</t>
  </si>
  <si>
    <t>04424_令和12年度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</si>
</sst>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0.62957568100175343</c:v>
                </c:pt>
                <c:pt idx="1">
                  <c:v>0.72033623310715222</c:v>
                </c:pt>
                <c:pt idx="2">
                  <c:v>0.88196957493295669</c:v>
                </c:pt>
                <c:pt idx="3">
                  <c:v>0.80976308918146189</c:v>
                </c:pt>
                <c:pt idx="4">
                  <c:v>0.92536851686781307</c:v>
                </c:pt>
                <c:pt idx="5">
                  <c:v>1.4217325516705119</c:v>
                </c:pt>
                <c:pt idx="6">
                  <c:v>1.580709812428158</c:v>
                </c:pt>
                <c:pt idx="7">
                  <c:v>1.5783478214419995</c:v>
                </c:pt>
                <c:pt idx="8">
                  <c:v>1.6337102154694536</c:v>
                </c:pt>
                <c:pt idx="9">
                  <c:v>1.8369555343399488</c:v>
                </c:pt>
                <c:pt idx="10">
                  <c:v>1.8200456422108136</c:v>
                </c:pt>
                <c:pt idx="11">
                  <c:v>1.4215781932910989</c:v>
                </c:pt>
                <c:pt idx="12">
                  <c:v>1.3081196886314821</c:v>
                </c:pt>
                <c:pt idx="13">
                  <c:v>1.5343986572330921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16.810341777243515</c:v>
                </c:pt>
                <c:pt idx="1">
                  <c:v>17.249526102076743</c:v>
                </c:pt>
                <c:pt idx="2">
                  <c:v>18.121222855735692</c:v>
                </c:pt>
                <c:pt idx="3">
                  <c:v>19.279918324299267</c:v>
                </c:pt>
                <c:pt idx="4">
                  <c:v>19.654443115058072</c:v>
                </c:pt>
                <c:pt idx="5">
                  <c:v>19.957980826497685</c:v>
                </c:pt>
                <c:pt idx="6">
                  <c:v>19.820745809853467</c:v>
                </c:pt>
                <c:pt idx="7">
                  <c:v>19.636612195113369</c:v>
                </c:pt>
                <c:pt idx="8">
                  <c:v>19.043886738972105</c:v>
                </c:pt>
                <c:pt idx="9">
                  <c:v>18.712182247053107</c:v>
                </c:pt>
                <c:pt idx="10">
                  <c:v>18.711530732222606</c:v>
                </c:pt>
                <c:pt idx="11">
                  <c:v>17.158672609549441</c:v>
                </c:pt>
                <c:pt idx="12">
                  <c:v>17.315789965038114</c:v>
                </c:pt>
                <c:pt idx="13">
                  <c:v>17.507650603805651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6.1312628093520818</c:v>
                </c:pt>
                <c:pt idx="1">
                  <c:v>5.8582311318285791</c:v>
                </c:pt>
                <c:pt idx="2">
                  <c:v>7.304469889910937</c:v>
                </c:pt>
                <c:pt idx="3">
                  <c:v>7.9130823000818262</c:v>
                </c:pt>
                <c:pt idx="4">
                  <c:v>8.2358130908269764</c:v>
                </c:pt>
                <c:pt idx="5">
                  <c:v>7.274618169987404</c:v>
                </c:pt>
                <c:pt idx="6">
                  <c:v>6.5199725946677747</c:v>
                </c:pt>
                <c:pt idx="7">
                  <c:v>6.6025090581096624</c:v>
                </c:pt>
                <c:pt idx="8">
                  <c:v>7.2885230877368183</c:v>
                </c:pt>
                <c:pt idx="9">
                  <c:v>7.0462379654415495</c:v>
                </c:pt>
                <c:pt idx="10">
                  <c:v>6.22541022245617</c:v>
                </c:pt>
                <c:pt idx="11">
                  <c:v>6.3066996260184656</c:v>
                </c:pt>
                <c:pt idx="12">
                  <c:v>6.0826247447083981</c:v>
                </c:pt>
                <c:pt idx="13">
                  <c:v>6.2382691842303846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11.49610650190998</c:v>
                </c:pt>
                <c:pt idx="1">
                  <c:v>11.182903557819021</c:v>
                </c:pt>
                <c:pt idx="2">
                  <c:v>11.799077285684589</c:v>
                </c:pt>
                <c:pt idx="3">
                  <c:v>13.227711206801059</c:v>
                </c:pt>
                <c:pt idx="4">
                  <c:v>12.970956881344661</c:v>
                </c:pt>
                <c:pt idx="5">
                  <c:v>18.98159491218783</c:v>
                </c:pt>
                <c:pt idx="6">
                  <c:v>18.16938694338609</c:v>
                </c:pt>
                <c:pt idx="7">
                  <c:v>14.957800393060236</c:v>
                </c:pt>
                <c:pt idx="8">
                  <c:v>14.524601778504632</c:v>
                </c:pt>
                <c:pt idx="9">
                  <c:v>15.487578327458191</c:v>
                </c:pt>
                <c:pt idx="10">
                  <c:v>14.808376031310802</c:v>
                </c:pt>
                <c:pt idx="11">
                  <c:v>11.564754067732864</c:v>
                </c:pt>
                <c:pt idx="12">
                  <c:v>13.103979911234619</c:v>
                </c:pt>
                <c:pt idx="13">
                  <c:v>12.101668802088247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136.20025964921439</c:v>
                </c:pt>
                <c:pt idx="1">
                  <c:v>87.016363772790584</c:v>
                </c:pt>
                <c:pt idx="2">
                  <c:v>214.67192335353857</c:v>
                </c:pt>
                <c:pt idx="3">
                  <c:v>310.69561543968376</c:v>
                </c:pt>
                <c:pt idx="4">
                  <c:v>324.23493296929678</c:v>
                </c:pt>
                <c:pt idx="5">
                  <c:v>301.46698670995261</c:v>
                </c:pt>
                <c:pt idx="6">
                  <c:v>421.61746610191017</c:v>
                </c:pt>
                <c:pt idx="7">
                  <c:v>441.05773253128444</c:v>
                </c:pt>
                <c:pt idx="8">
                  <c:v>411.23970782968092</c:v>
                </c:pt>
                <c:pt idx="9">
                  <c:v>398.12359447518185</c:v>
                </c:pt>
                <c:pt idx="10">
                  <c:v>380.27738571452937</c:v>
                </c:pt>
                <c:pt idx="11">
                  <c:v>414.16434407394269</c:v>
                </c:pt>
                <c:pt idx="12">
                  <c:v>332.27247625726636</c:v>
                </c:pt>
                <c:pt idx="13">
                  <c:v>367.90741770716431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3457</c:v>
                </c:pt>
                <c:pt idx="1">
                  <c:v>3519</c:v>
                </c:pt>
                <c:pt idx="2">
                  <c:v>3627</c:v>
                </c:pt>
                <c:pt idx="3">
                  <c:v>3757</c:v>
                </c:pt>
                <c:pt idx="4">
                  <c:v>3872</c:v>
                </c:pt>
                <c:pt idx="5">
                  <c:v>3951</c:v>
                </c:pt>
                <c:pt idx="6">
                  <c:v>4011</c:v>
                </c:pt>
                <c:pt idx="7">
                  <c:v>4038</c:v>
                </c:pt>
                <c:pt idx="8">
                  <c:v>4077</c:v>
                </c:pt>
                <c:pt idx="9">
                  <c:v>4175</c:v>
                </c:pt>
                <c:pt idx="10">
                  <c:v>4205</c:v>
                </c:pt>
                <c:pt idx="11">
                  <c:v>4198</c:v>
                </c:pt>
                <c:pt idx="12">
                  <c:v>4195</c:v>
                </c:pt>
                <c:pt idx="13">
                  <c:v>4174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1943</c:v>
                </c:pt>
                <c:pt idx="1">
                  <c:v>1960</c:v>
                </c:pt>
                <c:pt idx="2">
                  <c:v>2171</c:v>
                </c:pt>
                <c:pt idx="3">
                  <c:v>2345</c:v>
                </c:pt>
                <c:pt idx="4">
                  <c:v>2428</c:v>
                </c:pt>
                <c:pt idx="5">
                  <c:v>2522</c:v>
                </c:pt>
                <c:pt idx="6">
                  <c:v>2486</c:v>
                </c:pt>
                <c:pt idx="7">
                  <c:v>2543</c:v>
                </c:pt>
                <c:pt idx="8">
                  <c:v>2449</c:v>
                </c:pt>
                <c:pt idx="9">
                  <c:v>2402</c:v>
                </c:pt>
                <c:pt idx="10">
                  <c:v>2414</c:v>
                </c:pt>
                <c:pt idx="11">
                  <c:v>2414</c:v>
                </c:pt>
                <c:pt idx="12">
                  <c:v>2427</c:v>
                </c:pt>
                <c:pt idx="13">
                  <c:v>2448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1570</c:v>
                </c:pt>
                <c:pt idx="1">
                  <c:v>1616</c:v>
                </c:pt>
                <c:pt idx="2">
                  <c:v>1678</c:v>
                </c:pt>
                <c:pt idx="3">
                  <c:v>1731</c:v>
                </c:pt>
                <c:pt idx="4">
                  <c:v>1834</c:v>
                </c:pt>
                <c:pt idx="5">
                  <c:v>1875</c:v>
                </c:pt>
                <c:pt idx="6">
                  <c:v>1955</c:v>
                </c:pt>
                <c:pt idx="7">
                  <c:v>1990</c:v>
                </c:pt>
                <c:pt idx="8">
                  <c:v>2031</c:v>
                </c:pt>
                <c:pt idx="9">
                  <c:v>2104</c:v>
                </c:pt>
                <c:pt idx="10">
                  <c:v>2129</c:v>
                </c:pt>
                <c:pt idx="11">
                  <c:v>2096</c:v>
                </c:pt>
                <c:pt idx="12">
                  <c:v>2106</c:v>
                </c:pt>
                <c:pt idx="13">
                  <c:v>2098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37</c:v>
                </c:pt>
                <c:pt idx="1">
                  <c:v>37</c:v>
                </c:pt>
                <c:pt idx="2">
                  <c:v>37</c:v>
                </c:pt>
                <c:pt idx="3">
                  <c:v>37</c:v>
                </c:pt>
                <c:pt idx="4">
                  <c:v>37</c:v>
                </c:pt>
                <c:pt idx="5">
                  <c:v>51</c:v>
                </c:pt>
                <c:pt idx="6">
                  <c:v>51</c:v>
                </c:pt>
                <c:pt idx="7">
                  <c:v>51</c:v>
                </c:pt>
                <c:pt idx="8">
                  <c:v>51</c:v>
                </c:pt>
                <c:pt idx="9">
                  <c:v>51</c:v>
                </c:pt>
                <c:pt idx="10">
                  <c:v>51</c:v>
                </c:pt>
                <c:pt idx="11">
                  <c:v>85</c:v>
                </c:pt>
                <c:pt idx="12">
                  <c:v>85</c:v>
                </c:pt>
                <c:pt idx="13">
                  <c:v>85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367</c:v>
                </c:pt>
                <c:pt idx="1">
                  <c:v>367</c:v>
                </c:pt>
                <c:pt idx="2">
                  <c:v>367</c:v>
                </c:pt>
                <c:pt idx="3">
                  <c:v>367</c:v>
                </c:pt>
                <c:pt idx="4">
                  <c:v>367</c:v>
                </c:pt>
                <c:pt idx="5">
                  <c:v>368</c:v>
                </c:pt>
                <c:pt idx="6">
                  <c:v>368</c:v>
                </c:pt>
                <c:pt idx="7">
                  <c:v>368</c:v>
                </c:pt>
                <c:pt idx="8">
                  <c:v>368</c:v>
                </c:pt>
                <c:pt idx="9">
                  <c:v>368</c:v>
                </c:pt>
                <c:pt idx="10">
                  <c:v>368</c:v>
                </c:pt>
                <c:pt idx="11">
                  <c:v>511</c:v>
                </c:pt>
                <c:pt idx="12">
                  <c:v>511</c:v>
                </c:pt>
                <c:pt idx="13">
                  <c:v>511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683.96320000000003</c:v>
                </c:pt>
                <c:pt idx="1">
                  <c:v>563.85419999999999</c:v>
                </c:pt>
                <c:pt idx="2">
                  <c:v>1625.2799</c:v>
                </c:pt>
                <c:pt idx="3">
                  <c:v>1923.4748</c:v>
                </c:pt>
                <c:pt idx="4">
                  <c:v>2071.1163000000001</c:v>
                </c:pt>
                <c:pt idx="5">
                  <c:v>2118.7741000000001</c:v>
                </c:pt>
                <c:pt idx="6">
                  <c:v>3219.6653999999999</c:v>
                </c:pt>
                <c:pt idx="7">
                  <c:v>3329.2941000000001</c:v>
                </c:pt>
                <c:pt idx="8">
                  <c:v>3376.7968000000001</c:v>
                </c:pt>
                <c:pt idx="9">
                  <c:v>3480.4857000000002</c:v>
                </c:pt>
                <c:pt idx="10">
                  <c:v>3418.7238000000002</c:v>
                </c:pt>
                <c:pt idx="11">
                  <c:v>3995.8208</c:v>
                </c:pt>
                <c:pt idx="12">
                  <c:v>3369.1093999999998</c:v>
                </c:pt>
                <c:pt idx="13">
                  <c:v>4206.3182999999999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18.081</c:v>
                </c:pt>
                <c:pt idx="5">
                  <c:v>17.338000000000001</c:v>
                </c:pt>
                <c:pt idx="6">
                  <c:v>16.966000000000001</c:v>
                </c:pt>
                <c:pt idx="7">
                  <c:v>18.576000000000001</c:v>
                </c:pt>
                <c:pt idx="8">
                  <c:v>9.798</c:v>
                </c:pt>
                <c:pt idx="9">
                  <c:v>11.664</c:v>
                </c:pt>
                <c:pt idx="10">
                  <c:v>12.986000000000001</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8.1790000000000003</c:v>
                </c:pt>
                <c:pt idx="1">
                  <c:v>5.819</c:v>
                </c:pt>
                <c:pt idx="2">
                  <c:v>5.5309999999999997</c:v>
                </c:pt>
                <c:pt idx="3">
                  <c:v>5.8620000000000001</c:v>
                </c:pt>
                <c:pt idx="4">
                  <c:v>8.5839999999999996</c:v>
                </c:pt>
                <c:pt idx="5">
                  <c:v>10.191000000000001</c:v>
                </c:pt>
                <c:pt idx="6">
                  <c:v>10.305</c:v>
                </c:pt>
                <c:pt idx="7">
                  <c:v>10.786</c:v>
                </c:pt>
                <c:pt idx="8">
                  <c:v>8.7579999999999991</c:v>
                </c:pt>
                <c:pt idx="9">
                  <c:v>9.2379999999999995</c:v>
                </c:pt>
                <c:pt idx="10">
                  <c:v>10.619</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86.864000000000004</c:v>
                </c:pt>
                <c:pt idx="1">
                  <c:v>115.467</c:v>
                </c:pt>
                <c:pt idx="2">
                  <c:v>157.69</c:v>
                </c:pt>
                <c:pt idx="3">
                  <c:v>156.50200000000001</c:v>
                </c:pt>
                <c:pt idx="4">
                  <c:v>160.518</c:v>
                </c:pt>
                <c:pt idx="5">
                  <c:v>171.881</c:v>
                </c:pt>
                <c:pt idx="6">
                  <c:v>141.80000000000001</c:v>
                </c:pt>
                <c:pt idx="7">
                  <c:v>143.709</c:v>
                </c:pt>
                <c:pt idx="8">
                  <c:v>162.72800000000001</c:v>
                </c:pt>
                <c:pt idx="9">
                  <c:v>167.62100000000001</c:v>
                </c:pt>
                <c:pt idx="10">
                  <c:v>150.57400000000001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0.41899999999999998</c:v>
                </c:pt>
                <c:pt idx="3">
                  <c:v>0.40100000000000002</c:v>
                </c:pt>
                <c:pt idx="4">
                  <c:v>0.434</c:v>
                </c:pt>
                <c:pt idx="5">
                  <c:v>0.432</c:v>
                </c:pt>
                <c:pt idx="6">
                  <c:v>0.43099999999999999</c:v>
                </c:pt>
                <c:pt idx="7">
                  <c:v>0.432</c:v>
                </c:pt>
                <c:pt idx="8">
                  <c:v>0.433</c:v>
                </c:pt>
                <c:pt idx="9">
                  <c:v>0.433</c:v>
                </c:pt>
                <c:pt idx="10">
                  <c:v>0.39</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95.043000000000006</c:v>
                </c:pt>
                <c:pt idx="1">
                  <c:v>121.286</c:v>
                </c:pt>
                <c:pt idx="2">
                  <c:v>162.80199999999999</c:v>
                </c:pt>
                <c:pt idx="3">
                  <c:v>161.96299999999999</c:v>
                </c:pt>
                <c:pt idx="4">
                  <c:v>186.749</c:v>
                </c:pt>
                <c:pt idx="5">
                  <c:v>198.97800000000001</c:v>
                </c:pt>
                <c:pt idx="6">
                  <c:v>168.64</c:v>
                </c:pt>
                <c:pt idx="7">
                  <c:v>172.63900000000001</c:v>
                </c:pt>
                <c:pt idx="8">
                  <c:v>180.851</c:v>
                </c:pt>
                <c:pt idx="9">
                  <c:v>188.09</c:v>
                </c:pt>
                <c:pt idx="10">
                  <c:v>173.78899999999999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11.799077285684589</c:v>
                </c:pt>
                <c:pt idx="1">
                  <c:v>13.227711206801059</c:v>
                </c:pt>
                <c:pt idx="2">
                  <c:v>12.970956881344661</c:v>
                </c:pt>
                <c:pt idx="3">
                  <c:v>18.98159491218783</c:v>
                </c:pt>
                <c:pt idx="4">
                  <c:v>18.16938694338609</c:v>
                </c:pt>
                <c:pt idx="5">
                  <c:v>14.957800393060236</c:v>
                </c:pt>
                <c:pt idx="6">
                  <c:v>14.524601778504632</c:v>
                </c:pt>
                <c:pt idx="7">
                  <c:v>15.487578327458191</c:v>
                </c:pt>
                <c:pt idx="8">
                  <c:v>14.808376031310802</c:v>
                </c:pt>
                <c:pt idx="9">
                  <c:v>11.564754067732864</c:v>
                </c:pt>
                <c:pt idx="10">
                  <c:v>13.103979911234619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214.67192335353857</c:v>
                </c:pt>
                <c:pt idx="1">
                  <c:v>310.69561543968376</c:v>
                </c:pt>
                <c:pt idx="2">
                  <c:v>324.23493296929678</c:v>
                </c:pt>
                <c:pt idx="3">
                  <c:v>301.46698670995261</c:v>
                </c:pt>
                <c:pt idx="4">
                  <c:v>421.61746610191017</c:v>
                </c:pt>
                <c:pt idx="5">
                  <c:v>441.05773253128444</c:v>
                </c:pt>
                <c:pt idx="6">
                  <c:v>411.23970782968092</c:v>
                </c:pt>
                <c:pt idx="7">
                  <c:v>398.12359447518185</c:v>
                </c:pt>
                <c:pt idx="8">
                  <c:v>380.27738571452937</c:v>
                </c:pt>
                <c:pt idx="9">
                  <c:v>414.16434407394269</c:v>
                </c:pt>
                <c:pt idx="10">
                  <c:v>332.27247625726636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0.44273605283479822</c:v>
                </c:pt>
                <c:pt idx="1">
                  <c:v>0.39036920372487716</c:v>
                </c:pt>
                <c:pt idx="2">
                  <c:v>0.50211122690908949</c:v>
                </c:pt>
                <c:pt idx="3">
                  <c:v>0.53724954021525351</c:v>
                </c:pt>
                <c:pt idx="4">
                  <c:v>0.44293468609495518</c:v>
                </c:pt>
                <c:pt idx="5">
                  <c:v>0.45113821915793395</c:v>
                </c:pt>
                <c:pt idx="6">
                  <c:v>0.41007713211838959</c:v>
                </c:pt>
                <c:pt idx="7">
                  <c:v>0.43363167216345916</c:v>
                </c:pt>
                <c:pt idx="8">
                  <c:v>0.47557653122124682</c:v>
                </c:pt>
                <c:pt idx="9">
                  <c:v>0.45414339184741459</c:v>
                </c:pt>
                <c:pt idx="10">
                  <c:v>0.5230315852747357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173.78899999999999</c:v>
                </c:pt>
                <c:pt idx="2">
                  <c:v>0</c:v>
                </c:pt>
                <c:pt idx="3">
                  <c:v>0</c:v>
                </c:pt>
                <c:pt idx="4">
                  <c:v>0</c:v>
                </c:pt>
                <c:pt idx="5">
                  <c:v>0.39</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173.78899999999999</c:v>
                </c:pt>
                <c:pt idx="4" formatCode="#,##0">
                  <c:v>0</c:v>
                </c:pt>
                <c:pt idx="5" formatCode="#,##0">
                  <c:v>0.39</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22：鉄鋼業(N=1)</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23：非鉄金属製造業(N=1)</c:v>
                </c:pt>
                <c:pt idx="15">
                  <c:v>24：金属製品製造業(N=0)</c:v>
                </c:pt>
                <c:pt idx="16">
                  <c:v>25：はん用機械器具製造業(N=1)</c:v>
                </c:pt>
                <c:pt idx="17">
                  <c:v>26：生産用機械器具製造業(N=0)</c:v>
                </c:pt>
                <c:pt idx="18">
                  <c:v>27：業務用機械器具製造業(N=0)</c:v>
                </c:pt>
                <c:pt idx="19">
                  <c:v>28：電子部品等製造業(N=1)</c:v>
                </c:pt>
                <c:pt idx="20">
                  <c:v>29：電気機械器具製造業(N=1)</c:v>
                </c:pt>
                <c:pt idx="21">
                  <c:v>30：情報通信機械器具製造業(N=0)</c:v>
                </c:pt>
                <c:pt idx="22">
                  <c:v>31：輸送用機械器具製造業(N=3)</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7.14</c:v>
                </c:pt>
                <c:pt idx="5">
                  <c:v>0</c:v>
                </c:pt>
                <c:pt idx="6">
                  <c:v>0</c:v>
                </c:pt>
                <c:pt idx="7">
                  <c:v>0</c:v>
                </c:pt>
                <c:pt idx="8">
                  <c:v>0</c:v>
                </c:pt>
                <c:pt idx="9">
                  <c:v>0</c:v>
                </c:pt>
                <c:pt idx="10">
                  <c:v>0</c:v>
                </c:pt>
                <c:pt idx="11">
                  <c:v>0</c:v>
                </c:pt>
                <c:pt idx="12">
                  <c:v>0</c:v>
                </c:pt>
                <c:pt idx="13">
                  <c:v>0</c:v>
                </c:pt>
                <c:pt idx="14">
                  <c:v>14.849</c:v>
                </c:pt>
                <c:pt idx="15">
                  <c:v>0</c:v>
                </c:pt>
                <c:pt idx="16">
                  <c:v>4.1920000000000002</c:v>
                </c:pt>
                <c:pt idx="17">
                  <c:v>0</c:v>
                </c:pt>
                <c:pt idx="18">
                  <c:v>0</c:v>
                </c:pt>
                <c:pt idx="19">
                  <c:v>99.497</c:v>
                </c:pt>
                <c:pt idx="20">
                  <c:v>3.0289999999999999</c:v>
                </c:pt>
                <c:pt idx="21">
                  <c:v>0</c:v>
                </c:pt>
                <c:pt idx="22">
                  <c:v>45.082000000000001</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0.39</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116.7669404662655</c:v>
                </c:pt>
                <c:pt idx="2">
                  <c:v>0.82400941030386521</c:v>
                </c:pt>
                <c:pt idx="3">
                  <c:v>1.186952910193702</c:v>
                </c:pt>
                <c:pt idx="4">
                  <c:v>12.142260515986459</c:v>
                </c:pt>
                <c:pt idx="5">
                  <c:v>6.2497587672476786</c:v>
                </c:pt>
                <c:pt idx="7">
                  <c:v>17.943762364869194</c:v>
                </c:pt>
                <c:pt idx="8">
                  <c:v>0.33634183541318202</c:v>
                </c:pt>
                <c:pt idx="9">
                  <c:v>0</c:v>
                </c:pt>
                <c:pt idx="10">
                  <c:v>0.55735461301416089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118.77790278676305</c:v>
                </c:pt>
                <c:pt idx="4" formatCode="#,##0">
                  <c:v>12.142260515986459</c:v>
                </c:pt>
                <c:pt idx="5" formatCode="#,##0">
                  <c:v>6.2497587672476786</c:v>
                </c:pt>
                <c:pt idx="6" formatCode="#,##0">
                  <c:v>18.280104200282377</c:v>
                </c:pt>
                <c:pt idx="10" formatCode="#,##0">
                  <c:v>0.55735461301416089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150.57400000000001</c:v>
                </c:pt>
                <c:pt idx="2" formatCode="#,##0_);[Red]\(#,##0\)">
                  <c:v>0</c:v>
                </c:pt>
                <c:pt idx="3" formatCode="#,##0_);[Red]\(#,##0\)">
                  <c:v>0</c:v>
                </c:pt>
                <c:pt idx="4" formatCode="#,##0_);[Red]\(#,##0\)">
                  <c:v>0</c:v>
                </c:pt>
                <c:pt idx="5" formatCode="#,##0_);[Red]\(#,##0\)">
                  <c:v>0</c:v>
                </c:pt>
                <c:pt idx="6" formatCode="#,##0_);[Red]\(#,##0\)">
                  <c:v>0</c:v>
                </c:pt>
                <c:pt idx="7" formatCode="#,##0_);[Red]\(#,##0\)">
                  <c:v>10.619</c:v>
                </c:pt>
                <c:pt idx="8" formatCode="#,##0_);[Red]\(#,##0\)">
                  <c:v>0</c:v>
                </c:pt>
                <c:pt idx="9" formatCode="#,##0_);[Red]\(#,##0\)">
                  <c:v>12.986000000000001</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150.57400000000001</c:v>
                </c:pt>
                <c:pt idx="1">
                  <c:v>0</c:v>
                </c:pt>
                <c:pt idx="4" formatCode="#,##0_);[Red]\(#,##0\)">
                  <c:v>0</c:v>
                </c:pt>
                <c:pt idx="5" formatCode="#,##0_);[Red]\(#,##0\)">
                  <c:v>0</c:v>
                </c:pt>
                <c:pt idx="6" formatCode="#,##0_);[Red]\(#,##0\)">
                  <c:v>0</c:v>
                </c:pt>
                <c:pt idx="7" formatCode="#,##0_);[Red]\(#,##0\)">
                  <c:v>10.619</c:v>
                </c:pt>
                <c:pt idx="8" formatCode="#,##0_);[Red]\(#,##0\)">
                  <c:v>0</c:v>
                </c:pt>
                <c:pt idx="9" formatCode="#,##0_);[Red]\(#,##0\)">
                  <c:v>12.986000000000001</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大衡村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25：はん用機械器具製造業(N=1)</c:v>
                </c:pt>
                <c:pt idx="12">
                  <c:v>26：生産用機械器具製造業(N=0)</c:v>
                </c:pt>
                <c:pt idx="13">
                  <c:v>27：業務用機械器具製造業(N=0)</c:v>
                </c:pt>
                <c:pt idx="14">
                  <c:v>28：電子部品等製造業(N=1)</c:v>
                </c:pt>
                <c:pt idx="15">
                  <c:v>29：電気機械器具製造業(N=1)</c:v>
                </c:pt>
                <c:pt idx="16">
                  <c:v>30：情報通信機械器具製造業(N=0)</c:v>
                </c:pt>
                <c:pt idx="17">
                  <c:v>31：輸送用機械器具製造業(N=3)</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14.849</c:v>
                </c:pt>
                <c:pt idx="10">
                  <c:v>0</c:v>
                </c:pt>
                <c:pt idx="11">
                  <c:v>4.1920000000000002</c:v>
                </c:pt>
                <c:pt idx="12">
                  <c:v>0</c:v>
                </c:pt>
                <c:pt idx="13">
                  <c:v>0</c:v>
                </c:pt>
                <c:pt idx="14">
                  <c:v>99.497</c:v>
                </c:pt>
                <c:pt idx="15">
                  <c:v>3.0289999999999999</c:v>
                </c:pt>
                <c:pt idx="16">
                  <c:v>0</c:v>
                </c:pt>
                <c:pt idx="17">
                  <c:v>15.027333333333333</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25：はん用機械器具製造業(N=1)</c:v>
                </c:pt>
                <c:pt idx="12">
                  <c:v>26：生産用機械器具製造業(N=0)</c:v>
                </c:pt>
                <c:pt idx="13">
                  <c:v>27：業務用機械器具製造業(N=0)</c:v>
                </c:pt>
                <c:pt idx="14">
                  <c:v>28：電子部品等製造業(N=1)</c:v>
                </c:pt>
                <c:pt idx="15">
                  <c:v>29：電気機械器具製造業(N=1)</c:v>
                </c:pt>
                <c:pt idx="16">
                  <c:v>30：情報通信機械器具製造業(N=0)</c:v>
                </c:pt>
                <c:pt idx="17">
                  <c:v>31：輸送用機械器具製造業(N=3)</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大衡村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大衡村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0.39</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大衡村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22：鉄鋼業(N=1)</c:v>
                </c:pt>
              </c:strCache>
            </c:strRef>
          </c:cat>
          <c:val>
            <c:numRef>
              <c:f>③特定事業所の現状把握!$BG$16:$BG$20</c:f>
              <c:numCache>
                <c:formatCode>[=0]#,##0;[&lt;1]0.00;#,##0</c:formatCode>
                <c:ptCount val="5"/>
                <c:pt idx="0">
                  <c:v>0</c:v>
                </c:pt>
                <c:pt idx="1">
                  <c:v>0</c:v>
                </c:pt>
                <c:pt idx="2">
                  <c:v>0</c:v>
                </c:pt>
                <c:pt idx="3">
                  <c:v>0</c:v>
                </c:pt>
                <c:pt idx="4">
                  <c:v>7.14</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30,314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1658.1999999999998</c:v>
                </c:pt>
                <c:pt idx="1">
                  <c:v>28655.700000000004</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39,895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1990.0389839999998</c:v>
                </c:pt>
                <c:pt idx="1">
                  <c:v>37904.613732000005</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大衡村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14.339053188000001</c:v>
                </c:pt>
                <c:pt idx="1">
                  <c:v>7.3341273239999989</c:v>
                </c:pt>
                <c:pt idx="2">
                  <c:v>0</c:v>
                </c:pt>
                <c:pt idx="3">
                  <c:v>0</c:v>
                </c:pt>
                <c:pt idx="4">
                  <c:v>0.44346969000000003</c:v>
                </c:pt>
                <c:pt idx="5">
                  <c:v>4.3019675700000004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399,372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大衡村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316672</c:v>
                </c:pt>
                <c:pt idx="1">
                  <c:v>82700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7184.8</c:v>
                </c:pt>
                <c:pt idx="1">
                  <c:v>10885.4</c:v>
                </c:pt>
                <c:pt idx="2">
                  <c:v>11162.9</c:v>
                </c:pt>
                <c:pt idx="3">
                  <c:v>13912</c:v>
                </c:pt>
                <c:pt idx="4">
                  <c:v>15681.4</c:v>
                </c:pt>
                <c:pt idx="5">
                  <c:v>20224.900000000001</c:v>
                </c:pt>
                <c:pt idx="6">
                  <c:v>20162.2</c:v>
                </c:pt>
                <c:pt idx="7">
                  <c:v>20211.700000000004</c:v>
                </c:pt>
                <c:pt idx="8">
                  <c:v>28655.700000000004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811.2</c:v>
                </c:pt>
                <c:pt idx="1">
                  <c:v>940.2</c:v>
                </c:pt>
                <c:pt idx="2">
                  <c:v>1001.5</c:v>
                </c:pt>
                <c:pt idx="3">
                  <c:v>1285.1999999999998</c:v>
                </c:pt>
                <c:pt idx="4">
                  <c:v>1429.1</c:v>
                </c:pt>
                <c:pt idx="5">
                  <c:v>1469.7</c:v>
                </c:pt>
                <c:pt idx="6">
                  <c:v>1521.2</c:v>
                </c:pt>
                <c:pt idx="7">
                  <c:v>1614.3999999999999</c:v>
                </c:pt>
                <c:pt idx="8">
                  <c:v>1658.1999999999998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3.9065803256013096E-2</c:v>
                </c:pt>
                <c:pt idx="1">
                  <c:v>5.6218163962713105E-2</c:v>
                </c:pt>
                <c:pt idx="2">
                  <c:v>5.8309673341699356E-2</c:v>
                </c:pt>
                <c:pt idx="3">
                  <c:v>7.8140454162861334E-2</c:v>
                </c:pt>
                <c:pt idx="4">
                  <c:v>8.87592314890287E-2</c:v>
                </c:pt>
                <c:pt idx="5">
                  <c:v>0.1022988459564004</c:v>
                </c:pt>
                <c:pt idx="6">
                  <c:v>0.11864480155770832</c:v>
                </c:pt>
                <c:pt idx="7">
                  <c:v>0.1076673182202616</c:v>
                </c:pt>
                <c:pt idx="8">
                  <c:v>0.14980626054231896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321.97210230069533</c:v>
                </c:pt>
                <c:pt idx="2">
                  <c:v>0.78953244225863162</c:v>
                </c:pt>
                <c:pt idx="3">
                  <c:v>1.4732982263428089</c:v>
                </c:pt>
                <c:pt idx="4">
                  <c:v>12.970956881344661</c:v>
                </c:pt>
                <c:pt idx="5">
                  <c:v>8.2358130908269764</c:v>
                </c:pt>
                <c:pt idx="7">
                  <c:v>19.215454092754413</c:v>
                </c:pt>
                <c:pt idx="8">
                  <c:v>0.43898902230365799</c:v>
                </c:pt>
                <c:pt idx="9">
                  <c:v>0</c:v>
                </c:pt>
                <c:pt idx="10">
                  <c:v>0.92536851686781307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324.23493296929678</c:v>
                </c:pt>
                <c:pt idx="4" formatCode="#,##0">
                  <c:v>12.970956881344661</c:v>
                </c:pt>
                <c:pt idx="5" formatCode="#,##0">
                  <c:v>8.2358130908269764</c:v>
                </c:pt>
                <c:pt idx="6" formatCode="#,##0">
                  <c:v>19.654443115058072</c:v>
                </c:pt>
                <c:pt idx="10" formatCode="#,##0">
                  <c:v>0.92536851686781307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180</c:v>
                </c:pt>
                <c:pt idx="1">
                  <c:v>207</c:v>
                </c:pt>
                <c:pt idx="2">
                  <c:v>219</c:v>
                </c:pt>
                <c:pt idx="3">
                  <c:v>276</c:v>
                </c:pt>
                <c:pt idx="4">
                  <c:v>307</c:v>
                </c:pt>
                <c:pt idx="5">
                  <c:v>316</c:v>
                </c:pt>
                <c:pt idx="6">
                  <c:v>326</c:v>
                </c:pt>
                <c:pt idx="7">
                  <c:v>341</c:v>
                </c:pt>
                <c:pt idx="8">
                  <c:v>349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266308.31429591763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39894.652716000004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602032.79200000002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398307.03300000005</c:v>
                </c:pt>
                <c:pt idx="1">
                  <c:v>203725.75899999996</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39894.652716000004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排出量比較シート!$DN$21:$DN$50</c:f>
              <c:numCache>
                <c:formatCode>0.0%;;</c:formatCode>
                <c:ptCount val="30"/>
                <c:pt idx="0">
                  <c:v>0</c:v>
                </c:pt>
                <c:pt idx="1">
                  <c:v>1</c:v>
                </c:pt>
                <c:pt idx="2">
                  <c:v>0</c:v>
                </c:pt>
                <c:pt idx="3">
                  <c:v>0</c:v>
                </c:pt>
                <c:pt idx="4">
                  <c:v>1</c:v>
                </c:pt>
                <c:pt idx="5">
                  <c:v>0</c:v>
                </c:pt>
                <c:pt idx="6">
                  <c:v>1</c:v>
                </c:pt>
                <c:pt idx="7">
                  <c:v>0</c:v>
                </c:pt>
                <c:pt idx="8">
                  <c:v>0</c:v>
                </c:pt>
                <c:pt idx="9">
                  <c:v>0</c:v>
                </c:pt>
                <c:pt idx="10">
                  <c:v>0</c:v>
                </c:pt>
                <c:pt idx="11">
                  <c:v>1</c:v>
                </c:pt>
                <c:pt idx="12">
                  <c:v>0.32</c:v>
                </c:pt>
                <c:pt idx="13">
                  <c:v>1</c:v>
                </c:pt>
                <c:pt idx="14">
                  <c:v>0</c:v>
                </c:pt>
                <c:pt idx="15">
                  <c:v>0.28000000000000003</c:v>
                </c:pt>
                <c:pt idx="16">
                  <c:v>0.78</c:v>
                </c:pt>
                <c:pt idx="17">
                  <c:v>1</c:v>
                </c:pt>
                <c:pt idx="18">
                  <c:v>1</c:v>
                </c:pt>
                <c:pt idx="19">
                  <c:v>1</c:v>
                </c:pt>
                <c:pt idx="20">
                  <c:v>0</c:v>
                </c:pt>
                <c:pt idx="21">
                  <c:v>1</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0.04</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排出量比較シート!$DQ$21:$DQ$50</c:f>
              <c:numCache>
                <c:formatCode>0.0%;;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0.72</c:v>
                </c:pt>
                <c:pt idx="16">
                  <c:v>0</c:v>
                </c:pt>
                <c:pt idx="17">
                  <c:v>0</c:v>
                </c:pt>
                <c:pt idx="18">
                  <c:v>0</c:v>
                </c:pt>
                <c:pt idx="19">
                  <c:v>0</c:v>
                </c:pt>
                <c:pt idx="20">
                  <c:v>0</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排出量比較シート!$DR$21:$DR$50</c:f>
              <c:numCache>
                <c:formatCode>0.0%;;</c:formatCode>
                <c:ptCount val="30"/>
                <c:pt idx="0">
                  <c:v>1</c:v>
                </c:pt>
                <c:pt idx="1">
                  <c:v>0</c:v>
                </c:pt>
                <c:pt idx="2">
                  <c:v>0</c:v>
                </c:pt>
                <c:pt idx="3">
                  <c:v>0</c:v>
                </c:pt>
                <c:pt idx="4">
                  <c:v>0</c:v>
                </c:pt>
                <c:pt idx="5">
                  <c:v>0</c:v>
                </c:pt>
                <c:pt idx="6">
                  <c:v>0</c:v>
                </c:pt>
                <c:pt idx="7">
                  <c:v>1</c:v>
                </c:pt>
                <c:pt idx="8">
                  <c:v>0</c:v>
                </c:pt>
                <c:pt idx="9">
                  <c:v>0</c:v>
                </c:pt>
                <c:pt idx="10">
                  <c:v>0</c:v>
                </c:pt>
                <c:pt idx="11">
                  <c:v>0</c:v>
                </c:pt>
                <c:pt idx="12">
                  <c:v>0.68</c:v>
                </c:pt>
                <c:pt idx="13">
                  <c:v>0</c:v>
                </c:pt>
                <c:pt idx="14">
                  <c:v>0</c:v>
                </c:pt>
                <c:pt idx="15">
                  <c:v>0</c:v>
                </c:pt>
                <c:pt idx="16">
                  <c:v>0.18</c:v>
                </c:pt>
                <c:pt idx="17">
                  <c:v>0</c:v>
                </c:pt>
                <c:pt idx="18">
                  <c:v>0</c:v>
                </c:pt>
                <c:pt idx="19">
                  <c:v>0</c:v>
                </c:pt>
                <c:pt idx="20">
                  <c:v>0</c:v>
                </c:pt>
                <c:pt idx="21">
                  <c:v>0</c:v>
                </c:pt>
                <c:pt idx="22">
                  <c:v>0</c:v>
                </c:pt>
                <c:pt idx="23">
                  <c:v>0</c:v>
                </c:pt>
                <c:pt idx="24">
                  <c:v>1</c:v>
                </c:pt>
                <c:pt idx="25">
                  <c:v>0</c:v>
                </c:pt>
                <c:pt idx="26">
                  <c:v>0</c:v>
                </c:pt>
                <c:pt idx="27">
                  <c:v>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排出量比較シート!$DF$21:$DF$50</c:f>
              <c:numCache>
                <c:formatCode>#,##0;;</c:formatCode>
                <c:ptCount val="30"/>
                <c:pt idx="0">
                  <c:v>0</c:v>
                </c:pt>
                <c:pt idx="1">
                  <c:v>2</c:v>
                </c:pt>
                <c:pt idx="2">
                  <c:v>0</c:v>
                </c:pt>
                <c:pt idx="3">
                  <c:v>0</c:v>
                </c:pt>
                <c:pt idx="4">
                  <c:v>1</c:v>
                </c:pt>
                <c:pt idx="5">
                  <c:v>0</c:v>
                </c:pt>
                <c:pt idx="6">
                  <c:v>1</c:v>
                </c:pt>
                <c:pt idx="7">
                  <c:v>0</c:v>
                </c:pt>
                <c:pt idx="8">
                  <c:v>0</c:v>
                </c:pt>
                <c:pt idx="9">
                  <c:v>0</c:v>
                </c:pt>
                <c:pt idx="10">
                  <c:v>0</c:v>
                </c:pt>
                <c:pt idx="11">
                  <c:v>2</c:v>
                </c:pt>
                <c:pt idx="12">
                  <c:v>1</c:v>
                </c:pt>
                <c:pt idx="13">
                  <c:v>2</c:v>
                </c:pt>
                <c:pt idx="14">
                  <c:v>0</c:v>
                </c:pt>
                <c:pt idx="15">
                  <c:v>1</c:v>
                </c:pt>
                <c:pt idx="16">
                  <c:v>1</c:v>
                </c:pt>
                <c:pt idx="17">
                  <c:v>1</c:v>
                </c:pt>
                <c:pt idx="18">
                  <c:v>2</c:v>
                </c:pt>
                <c:pt idx="19">
                  <c:v>3</c:v>
                </c:pt>
                <c:pt idx="20">
                  <c:v>0</c:v>
                </c:pt>
                <c:pt idx="21">
                  <c:v>8</c:v>
                </c:pt>
                <c:pt idx="22">
                  <c:v>0</c:v>
                </c:pt>
                <c:pt idx="23">
                  <c:v>0</c:v>
                </c:pt>
                <c:pt idx="24">
                  <c:v>0</c:v>
                </c:pt>
                <c:pt idx="25">
                  <c:v>0</c:v>
                </c:pt>
                <c:pt idx="26">
                  <c:v>2</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排出量比較シート!$DI$21:$DI$50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2</c:v>
                </c:pt>
                <c:pt idx="16">
                  <c:v>0</c:v>
                </c:pt>
                <c:pt idx="17">
                  <c:v>0</c:v>
                </c:pt>
                <c:pt idx="18">
                  <c:v>0</c:v>
                </c:pt>
                <c:pt idx="19">
                  <c:v>0</c:v>
                </c:pt>
                <c:pt idx="20">
                  <c:v>0</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排出量比較シート!$DJ$21:$DJ$50</c:f>
              <c:numCache>
                <c:formatCode>#,##0;;</c:formatCode>
                <c:ptCount val="30"/>
                <c:pt idx="0">
                  <c:v>1</c:v>
                </c:pt>
                <c:pt idx="1">
                  <c:v>0</c:v>
                </c:pt>
                <c:pt idx="2">
                  <c:v>0</c:v>
                </c:pt>
                <c:pt idx="3">
                  <c:v>0</c:v>
                </c:pt>
                <c:pt idx="4">
                  <c:v>0</c:v>
                </c:pt>
                <c:pt idx="5">
                  <c:v>0</c:v>
                </c:pt>
                <c:pt idx="6">
                  <c:v>0</c:v>
                </c:pt>
                <c:pt idx="7">
                  <c:v>1</c:v>
                </c:pt>
                <c:pt idx="8">
                  <c:v>0</c:v>
                </c:pt>
                <c:pt idx="9">
                  <c:v>0</c:v>
                </c:pt>
                <c:pt idx="10">
                  <c:v>0</c:v>
                </c:pt>
                <c:pt idx="11">
                  <c:v>0</c:v>
                </c:pt>
                <c:pt idx="12">
                  <c:v>1</c:v>
                </c:pt>
                <c:pt idx="13">
                  <c:v>0</c:v>
                </c:pt>
                <c:pt idx="14">
                  <c:v>0</c:v>
                </c:pt>
                <c:pt idx="15">
                  <c:v>0</c:v>
                </c:pt>
                <c:pt idx="16">
                  <c:v>1</c:v>
                </c:pt>
                <c:pt idx="17">
                  <c:v>0</c:v>
                </c:pt>
                <c:pt idx="18">
                  <c:v>0</c:v>
                </c:pt>
                <c:pt idx="19">
                  <c:v>0</c:v>
                </c:pt>
                <c:pt idx="20">
                  <c:v>0</c:v>
                </c:pt>
                <c:pt idx="21">
                  <c:v>1</c:v>
                </c:pt>
                <c:pt idx="22">
                  <c:v>0</c:v>
                </c:pt>
                <c:pt idx="23">
                  <c:v>0</c:v>
                </c:pt>
                <c:pt idx="24">
                  <c:v>1</c:v>
                </c:pt>
                <c:pt idx="25">
                  <c:v>0</c:v>
                </c:pt>
                <c:pt idx="26">
                  <c:v>0</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排出量比較シート!$DL$21:$DL$50</c:f>
              <c:numCache>
                <c:formatCode>#,##0;;</c:formatCode>
                <c:ptCount val="30"/>
                <c:pt idx="0">
                  <c:v>1</c:v>
                </c:pt>
                <c:pt idx="1">
                  <c:v>2</c:v>
                </c:pt>
                <c:pt idx="2">
                  <c:v>0</c:v>
                </c:pt>
                <c:pt idx="3">
                  <c:v>1</c:v>
                </c:pt>
                <c:pt idx="4">
                  <c:v>1</c:v>
                </c:pt>
                <c:pt idx="5">
                  <c:v>0</c:v>
                </c:pt>
                <c:pt idx="6">
                  <c:v>1</c:v>
                </c:pt>
                <c:pt idx="7">
                  <c:v>1</c:v>
                </c:pt>
                <c:pt idx="8">
                  <c:v>0</c:v>
                </c:pt>
                <c:pt idx="9">
                  <c:v>0</c:v>
                </c:pt>
                <c:pt idx="10">
                  <c:v>0</c:v>
                </c:pt>
                <c:pt idx="11">
                  <c:v>2</c:v>
                </c:pt>
                <c:pt idx="12">
                  <c:v>2</c:v>
                </c:pt>
                <c:pt idx="13">
                  <c:v>2</c:v>
                </c:pt>
                <c:pt idx="14">
                  <c:v>0</c:v>
                </c:pt>
                <c:pt idx="15">
                  <c:v>3</c:v>
                </c:pt>
                <c:pt idx="16">
                  <c:v>3</c:v>
                </c:pt>
                <c:pt idx="17">
                  <c:v>1</c:v>
                </c:pt>
                <c:pt idx="18">
                  <c:v>2</c:v>
                </c:pt>
                <c:pt idx="19">
                  <c:v>3</c:v>
                </c:pt>
                <c:pt idx="20">
                  <c:v>0</c:v>
                </c:pt>
                <c:pt idx="21">
                  <c:v>9</c:v>
                </c:pt>
                <c:pt idx="22">
                  <c:v>0</c:v>
                </c:pt>
                <c:pt idx="23">
                  <c:v>0</c:v>
                </c:pt>
                <c:pt idx="24">
                  <c:v>1</c:v>
                </c:pt>
                <c:pt idx="25">
                  <c:v>1</c:v>
                </c:pt>
                <c:pt idx="26">
                  <c:v>2</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排出量比較シート!$CX$21:$CX$50</c:f>
              <c:numCache>
                <c:formatCode>[=0]#;[&lt;1]0.00;#,##0</c:formatCode>
                <c:ptCount val="30"/>
                <c:pt idx="0">
                  <c:v>0</c:v>
                </c:pt>
                <c:pt idx="1">
                  <c:v>11.114000000000001</c:v>
                </c:pt>
                <c:pt idx="2">
                  <c:v>0</c:v>
                </c:pt>
                <c:pt idx="3">
                  <c:v>0</c:v>
                </c:pt>
                <c:pt idx="4">
                  <c:v>14.38</c:v>
                </c:pt>
                <c:pt idx="5">
                  <c:v>0</c:v>
                </c:pt>
                <c:pt idx="6">
                  <c:v>5.7789999999999999</c:v>
                </c:pt>
                <c:pt idx="7">
                  <c:v>0</c:v>
                </c:pt>
                <c:pt idx="8">
                  <c:v>0</c:v>
                </c:pt>
                <c:pt idx="9">
                  <c:v>0</c:v>
                </c:pt>
                <c:pt idx="10">
                  <c:v>0</c:v>
                </c:pt>
                <c:pt idx="11">
                  <c:v>12.456</c:v>
                </c:pt>
                <c:pt idx="12">
                  <c:v>411.14800000000002</c:v>
                </c:pt>
                <c:pt idx="13">
                  <c:v>43.920999999999999</c:v>
                </c:pt>
                <c:pt idx="14">
                  <c:v>0</c:v>
                </c:pt>
                <c:pt idx="15">
                  <c:v>3.6520000000000001</c:v>
                </c:pt>
                <c:pt idx="16">
                  <c:v>163.64099999999999</c:v>
                </c:pt>
                <c:pt idx="17">
                  <c:v>6.74</c:v>
                </c:pt>
                <c:pt idx="18">
                  <c:v>57.764000000000003</c:v>
                </c:pt>
                <c:pt idx="19">
                  <c:v>28.965</c:v>
                </c:pt>
                <c:pt idx="20">
                  <c:v>0</c:v>
                </c:pt>
                <c:pt idx="21">
                  <c:v>173.78899999999999</c:v>
                </c:pt>
                <c:pt idx="22">
                  <c:v>0</c:v>
                </c:pt>
                <c:pt idx="23">
                  <c:v>0</c:v>
                </c:pt>
                <c:pt idx="24">
                  <c:v>0</c:v>
                </c:pt>
                <c:pt idx="25">
                  <c:v>0</c:v>
                </c:pt>
                <c:pt idx="26">
                  <c:v>8.9710000000000001</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8.4809999999999999</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排出量比較シート!$DA$21:$DA$50</c:f>
              <c:numCache>
                <c:formatCode>[=0]#;[&lt;1]0.00;#,##0</c:formatCode>
                <c:ptCount val="30"/>
                <c:pt idx="0">
                  <c:v>0</c:v>
                </c:pt>
                <c:pt idx="1">
                  <c:v>0</c:v>
                </c:pt>
                <c:pt idx="2">
                  <c:v>0</c:v>
                </c:pt>
                <c:pt idx="3">
                  <c:v>3.548</c:v>
                </c:pt>
                <c:pt idx="4">
                  <c:v>0</c:v>
                </c:pt>
                <c:pt idx="5">
                  <c:v>0</c:v>
                </c:pt>
                <c:pt idx="6">
                  <c:v>0</c:v>
                </c:pt>
                <c:pt idx="7">
                  <c:v>0</c:v>
                </c:pt>
                <c:pt idx="8">
                  <c:v>0</c:v>
                </c:pt>
                <c:pt idx="9">
                  <c:v>0</c:v>
                </c:pt>
                <c:pt idx="10">
                  <c:v>0</c:v>
                </c:pt>
                <c:pt idx="11">
                  <c:v>0</c:v>
                </c:pt>
                <c:pt idx="12">
                  <c:v>0</c:v>
                </c:pt>
                <c:pt idx="13">
                  <c:v>0</c:v>
                </c:pt>
                <c:pt idx="14">
                  <c:v>0</c:v>
                </c:pt>
                <c:pt idx="15">
                  <c:v>9.6189999999999998</c:v>
                </c:pt>
                <c:pt idx="16">
                  <c:v>0</c:v>
                </c:pt>
                <c:pt idx="17">
                  <c:v>0</c:v>
                </c:pt>
                <c:pt idx="18">
                  <c:v>0</c:v>
                </c:pt>
                <c:pt idx="19">
                  <c:v>0</c:v>
                </c:pt>
                <c:pt idx="20">
                  <c:v>0</c:v>
                </c:pt>
                <c:pt idx="21">
                  <c:v>0</c:v>
                </c:pt>
                <c:pt idx="22">
                  <c:v>0</c:v>
                </c:pt>
                <c:pt idx="23">
                  <c:v>0</c:v>
                </c:pt>
                <c:pt idx="24">
                  <c:v>0</c:v>
                </c:pt>
                <c:pt idx="25">
                  <c:v>3.9430000000000001</c:v>
                </c:pt>
                <c:pt idx="26">
                  <c:v>0</c:v>
                </c:pt>
                <c:pt idx="27">
                  <c:v>0</c:v>
                </c:pt>
                <c:pt idx="28">
                  <c:v>8.92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排出量比較シート!$DB$21:$DB$50</c:f>
              <c:numCache>
                <c:formatCode>[=0]#;[&lt;1]0.00;#,##0</c:formatCode>
                <c:ptCount val="30"/>
                <c:pt idx="0">
                  <c:v>6.569</c:v>
                </c:pt>
                <c:pt idx="1">
                  <c:v>0</c:v>
                </c:pt>
                <c:pt idx="2">
                  <c:v>0</c:v>
                </c:pt>
                <c:pt idx="3">
                  <c:v>0</c:v>
                </c:pt>
                <c:pt idx="4">
                  <c:v>0</c:v>
                </c:pt>
                <c:pt idx="5">
                  <c:v>0</c:v>
                </c:pt>
                <c:pt idx="6">
                  <c:v>0</c:v>
                </c:pt>
                <c:pt idx="7">
                  <c:v>78.876000000000005</c:v>
                </c:pt>
                <c:pt idx="8">
                  <c:v>0</c:v>
                </c:pt>
                <c:pt idx="9">
                  <c:v>0</c:v>
                </c:pt>
                <c:pt idx="10">
                  <c:v>0</c:v>
                </c:pt>
                <c:pt idx="11">
                  <c:v>0</c:v>
                </c:pt>
                <c:pt idx="12">
                  <c:v>865.61900000000003</c:v>
                </c:pt>
                <c:pt idx="13">
                  <c:v>0</c:v>
                </c:pt>
                <c:pt idx="14">
                  <c:v>0</c:v>
                </c:pt>
                <c:pt idx="15">
                  <c:v>0</c:v>
                </c:pt>
                <c:pt idx="16">
                  <c:v>36.511000000000003</c:v>
                </c:pt>
                <c:pt idx="17">
                  <c:v>0</c:v>
                </c:pt>
                <c:pt idx="18">
                  <c:v>0</c:v>
                </c:pt>
                <c:pt idx="19">
                  <c:v>0</c:v>
                </c:pt>
                <c:pt idx="20">
                  <c:v>0</c:v>
                </c:pt>
                <c:pt idx="21">
                  <c:v>0.39</c:v>
                </c:pt>
                <c:pt idx="22">
                  <c:v>0</c:v>
                </c:pt>
                <c:pt idx="23">
                  <c:v>0</c:v>
                </c:pt>
                <c:pt idx="24">
                  <c:v>2.827</c:v>
                </c:pt>
                <c:pt idx="25">
                  <c:v>0</c:v>
                </c:pt>
                <c:pt idx="26">
                  <c:v>0</c:v>
                </c:pt>
                <c:pt idx="27">
                  <c:v>2.5089999999999999</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排出量比較シート!$DD$21:$DD$50</c:f>
              <c:numCache>
                <c:formatCode>[=0]#;[&lt;1]0.00;#,##0</c:formatCode>
                <c:ptCount val="30"/>
                <c:pt idx="0">
                  <c:v>6.569</c:v>
                </c:pt>
                <c:pt idx="1">
                  <c:v>11.114000000000001</c:v>
                </c:pt>
                <c:pt idx="2">
                  <c:v>0</c:v>
                </c:pt>
                <c:pt idx="3">
                  <c:v>3.548</c:v>
                </c:pt>
                <c:pt idx="4">
                  <c:v>14.38</c:v>
                </c:pt>
                <c:pt idx="5">
                  <c:v>0</c:v>
                </c:pt>
                <c:pt idx="6">
                  <c:v>5.7789999999999999</c:v>
                </c:pt>
                <c:pt idx="7">
                  <c:v>78.876000000000005</c:v>
                </c:pt>
                <c:pt idx="8">
                  <c:v>0</c:v>
                </c:pt>
                <c:pt idx="9">
                  <c:v>0</c:v>
                </c:pt>
                <c:pt idx="10">
                  <c:v>0</c:v>
                </c:pt>
                <c:pt idx="11">
                  <c:v>12.456</c:v>
                </c:pt>
                <c:pt idx="12">
                  <c:v>1276.7670000000001</c:v>
                </c:pt>
                <c:pt idx="13">
                  <c:v>43.920999999999999</c:v>
                </c:pt>
                <c:pt idx="14">
                  <c:v>0</c:v>
                </c:pt>
                <c:pt idx="15">
                  <c:v>13.271000000000001</c:v>
                </c:pt>
                <c:pt idx="16">
                  <c:v>208.63299999999998</c:v>
                </c:pt>
                <c:pt idx="17">
                  <c:v>6.74</c:v>
                </c:pt>
                <c:pt idx="18">
                  <c:v>57.764000000000003</c:v>
                </c:pt>
                <c:pt idx="19">
                  <c:v>28.965</c:v>
                </c:pt>
                <c:pt idx="20">
                  <c:v>0</c:v>
                </c:pt>
                <c:pt idx="21">
                  <c:v>174.17899999999997</c:v>
                </c:pt>
                <c:pt idx="22">
                  <c:v>0</c:v>
                </c:pt>
                <c:pt idx="23">
                  <c:v>0</c:v>
                </c:pt>
                <c:pt idx="24">
                  <c:v>2.827</c:v>
                </c:pt>
                <c:pt idx="25">
                  <c:v>3.9430000000000001</c:v>
                </c:pt>
                <c:pt idx="26">
                  <c:v>8.9710000000000001</c:v>
                </c:pt>
                <c:pt idx="27">
                  <c:v>2.5089999999999999</c:v>
                </c:pt>
                <c:pt idx="28">
                  <c:v>8.92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排出量比較シート!$CU$21:$CU$50</c:f>
              <c:numCache>
                <c:formatCode>\(0%\);;</c:formatCode>
                <c:ptCount val="30"/>
                <c:pt idx="0">
                  <c:v>0</c:v>
                </c:pt>
                <c:pt idx="1">
                  <c:v>0</c:v>
                </c:pt>
                <c:pt idx="2">
                  <c:v>0</c:v>
                </c:pt>
                <c:pt idx="3">
                  <c:v>0.56981985277873382</c:v>
                </c:pt>
                <c:pt idx="4">
                  <c:v>0</c:v>
                </c:pt>
                <c:pt idx="5">
                  <c:v>0</c:v>
                </c:pt>
                <c:pt idx="6">
                  <c:v>0</c:v>
                </c:pt>
                <c:pt idx="7">
                  <c:v>0</c:v>
                </c:pt>
                <c:pt idx="8">
                  <c:v>0</c:v>
                </c:pt>
                <c:pt idx="9">
                  <c:v>0</c:v>
                </c:pt>
                <c:pt idx="10">
                  <c:v>0</c:v>
                </c:pt>
                <c:pt idx="11">
                  <c:v>0</c:v>
                </c:pt>
                <c:pt idx="12">
                  <c:v>0</c:v>
                </c:pt>
                <c:pt idx="13">
                  <c:v>0</c:v>
                </c:pt>
                <c:pt idx="14">
                  <c:v>0</c:v>
                </c:pt>
                <c:pt idx="15">
                  <c:v>0.74636202670494078</c:v>
                </c:pt>
                <c:pt idx="16">
                  <c:v>0</c:v>
                </c:pt>
                <c:pt idx="17">
                  <c:v>0</c:v>
                </c:pt>
                <c:pt idx="18">
                  <c:v>0</c:v>
                </c:pt>
                <c:pt idx="19">
                  <c:v>0</c:v>
                </c:pt>
                <c:pt idx="20">
                  <c:v>0</c:v>
                </c:pt>
                <c:pt idx="21">
                  <c:v>0</c:v>
                </c:pt>
                <c:pt idx="22">
                  <c:v>0</c:v>
                </c:pt>
                <c:pt idx="23">
                  <c:v>0</c:v>
                </c:pt>
                <c:pt idx="24">
                  <c:v>0</c:v>
                </c:pt>
                <c:pt idx="25">
                  <c:v>0.397422252572534</c:v>
                </c:pt>
                <c:pt idx="26">
                  <c:v>0</c:v>
                </c:pt>
                <c:pt idx="27">
                  <c:v>0</c:v>
                </c:pt>
                <c:pt idx="28">
                  <c:v>0.94800072676548697</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排出量比較シート!$CM$21:$CM$50</c:f>
              <c:numCache>
                <c:formatCode>\(0%\);;</c:formatCode>
                <c:ptCount val="30"/>
                <c:pt idx="0">
                  <c:v>0</c:v>
                </c:pt>
                <c:pt idx="1">
                  <c:v>1</c:v>
                </c:pt>
                <c:pt idx="2">
                  <c:v>0</c:v>
                </c:pt>
                <c:pt idx="3">
                  <c:v>0</c:v>
                </c:pt>
                <c:pt idx="4">
                  <c:v>0.24836551381303859</c:v>
                </c:pt>
                <c:pt idx="5">
                  <c:v>0</c:v>
                </c:pt>
                <c:pt idx="6">
                  <c:v>0.63437557750611973</c:v>
                </c:pt>
                <c:pt idx="7">
                  <c:v>0</c:v>
                </c:pt>
                <c:pt idx="8">
                  <c:v>0</c:v>
                </c:pt>
                <c:pt idx="9">
                  <c:v>0</c:v>
                </c:pt>
                <c:pt idx="10">
                  <c:v>0</c:v>
                </c:pt>
                <c:pt idx="11">
                  <c:v>0.33779744300081149</c:v>
                </c:pt>
                <c:pt idx="12">
                  <c:v>0.26599937194030981</c:v>
                </c:pt>
                <c:pt idx="13">
                  <c:v>0.45838005948134475</c:v>
                </c:pt>
                <c:pt idx="14">
                  <c:v>0</c:v>
                </c:pt>
                <c:pt idx="15">
                  <c:v>0.77938928295526511</c:v>
                </c:pt>
                <c:pt idx="16">
                  <c:v>1</c:v>
                </c:pt>
                <c:pt idx="17">
                  <c:v>5.8164748048110539E-2</c:v>
                </c:pt>
                <c:pt idx="18">
                  <c:v>1</c:v>
                </c:pt>
                <c:pt idx="19">
                  <c:v>0.37188739141080918</c:v>
                </c:pt>
                <c:pt idx="20">
                  <c:v>0</c:v>
                </c:pt>
                <c:pt idx="21">
                  <c:v>0.5230315852747357</c:v>
                </c:pt>
                <c:pt idx="22">
                  <c:v>0</c:v>
                </c:pt>
                <c:pt idx="23">
                  <c:v>0</c:v>
                </c:pt>
                <c:pt idx="24">
                  <c:v>0</c:v>
                </c:pt>
                <c:pt idx="25">
                  <c:v>0</c:v>
                </c:pt>
                <c:pt idx="26">
                  <c:v>0.64552857432637767</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排出量比較シート!$BV$21:$BV$50</c:f>
              <c:numCache>
                <c:formatCode>0%</c:formatCode>
                <c:ptCount val="30"/>
                <c:pt idx="0">
                  <c:v>0.10774278083409518</c:v>
                </c:pt>
                <c:pt idx="1">
                  <c:v>0.22059202942714856</c:v>
                </c:pt>
                <c:pt idx="2">
                  <c:v>0.13694727837313289</c:v>
                </c:pt>
                <c:pt idx="3">
                  <c:v>0.32000528962810121</c:v>
                </c:pt>
                <c:pt idx="4">
                  <c:v>0.67402383129281818</c:v>
                </c:pt>
                <c:pt idx="5">
                  <c:v>7.8255579602132003E-2</c:v>
                </c:pt>
                <c:pt idx="6">
                  <c:v>0.26219006181336257</c:v>
                </c:pt>
                <c:pt idx="7">
                  <c:v>0.35668679061514869</c:v>
                </c:pt>
                <c:pt idx="8">
                  <c:v>0.12127699963818335</c:v>
                </c:pt>
                <c:pt idx="9">
                  <c:v>0.16736747812921615</c:v>
                </c:pt>
                <c:pt idx="10">
                  <c:v>0.43552028813539739</c:v>
                </c:pt>
                <c:pt idx="11">
                  <c:v>0.61268591242667558</c:v>
                </c:pt>
                <c:pt idx="12">
                  <c:v>0.96971962355117913</c:v>
                </c:pt>
                <c:pt idx="13">
                  <c:v>0.71416504886605248</c:v>
                </c:pt>
                <c:pt idx="14">
                  <c:v>5.0649757060908886E-2</c:v>
                </c:pt>
                <c:pt idx="15">
                  <c:v>0.11201822444774653</c:v>
                </c:pt>
                <c:pt idx="16">
                  <c:v>0.28622179157110794</c:v>
                </c:pt>
                <c:pt idx="17">
                  <c:v>0.80126060278058864</c:v>
                </c:pt>
                <c:pt idx="18">
                  <c:v>0.35297263892808545</c:v>
                </c:pt>
                <c:pt idx="19">
                  <c:v>0.76755104658417972</c:v>
                </c:pt>
                <c:pt idx="20">
                  <c:v>0.15194827303751943</c:v>
                </c:pt>
                <c:pt idx="21">
                  <c:v>0.89783233687207309</c:v>
                </c:pt>
                <c:pt idx="22">
                  <c:v>0.19182006786453049</c:v>
                </c:pt>
                <c:pt idx="23">
                  <c:v>0.25688323080449416</c:v>
                </c:pt>
                <c:pt idx="24">
                  <c:v>6.0893639558857335E-2</c:v>
                </c:pt>
                <c:pt idx="25">
                  <c:v>0.44633546091928034</c:v>
                </c:pt>
                <c:pt idx="26">
                  <c:v>0.31254676606259002</c:v>
                </c:pt>
                <c:pt idx="27">
                  <c:v>6.9814821260029594E-2</c:v>
                </c:pt>
                <c:pt idx="28">
                  <c:v>0.18949798745565458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排出量比較シート!$BZ$21:$BZ$50</c:f>
              <c:numCache>
                <c:formatCode>0%</c:formatCode>
                <c:ptCount val="30"/>
                <c:pt idx="0">
                  <c:v>0.24243680247157015</c:v>
                </c:pt>
                <c:pt idx="1">
                  <c:v>0.22322402664918015</c:v>
                </c:pt>
                <c:pt idx="2">
                  <c:v>0.16003346957134718</c:v>
                </c:pt>
                <c:pt idx="3">
                  <c:v>0.15604975813129315</c:v>
                </c:pt>
                <c:pt idx="4">
                  <c:v>7.910757044534783E-2</c:v>
                </c:pt>
                <c:pt idx="5">
                  <c:v>0.25948038634304649</c:v>
                </c:pt>
                <c:pt idx="6">
                  <c:v>0.15738391405076838</c:v>
                </c:pt>
                <c:pt idx="7">
                  <c:v>0.20234037880331482</c:v>
                </c:pt>
                <c:pt idx="8">
                  <c:v>0.22909743288698695</c:v>
                </c:pt>
                <c:pt idx="9">
                  <c:v>0.20755778024019159</c:v>
                </c:pt>
                <c:pt idx="10">
                  <c:v>8.0106619837493384E-2</c:v>
                </c:pt>
                <c:pt idx="11">
                  <c:v>8.3483452352694498E-2</c:v>
                </c:pt>
                <c:pt idx="12">
                  <c:v>4.2675981522282466E-3</c:v>
                </c:pt>
                <c:pt idx="13">
                  <c:v>5.5874857583581142E-2</c:v>
                </c:pt>
                <c:pt idx="14">
                  <c:v>0.25965048864551205</c:v>
                </c:pt>
                <c:pt idx="15">
                  <c:v>0.30810073532182719</c:v>
                </c:pt>
                <c:pt idx="16">
                  <c:v>0.12171621888252952</c:v>
                </c:pt>
                <c:pt idx="17">
                  <c:v>4.7899420142198959E-2</c:v>
                </c:pt>
                <c:pt idx="18">
                  <c:v>0.17044238931383607</c:v>
                </c:pt>
                <c:pt idx="19">
                  <c:v>5.194328159543192E-2</c:v>
                </c:pt>
                <c:pt idx="20">
                  <c:v>0.13824854706807657</c:v>
                </c:pt>
                <c:pt idx="21">
                  <c:v>3.5408219899980928E-2</c:v>
                </c:pt>
                <c:pt idx="22">
                  <c:v>0.16092124756216925</c:v>
                </c:pt>
                <c:pt idx="23">
                  <c:v>0.22535315874815462</c:v>
                </c:pt>
                <c:pt idx="24">
                  <c:v>0.13195553798734991</c:v>
                </c:pt>
                <c:pt idx="25">
                  <c:v>0.14631725943946688</c:v>
                </c:pt>
                <c:pt idx="26">
                  <c:v>0.11013513077108815</c:v>
                </c:pt>
                <c:pt idx="27">
                  <c:v>0.21995572788461681</c:v>
                </c:pt>
                <c:pt idx="28">
                  <c:v>0.24230497699571873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排出量比較シート!$CA$21:$CA$50</c:f>
              <c:numCache>
                <c:formatCode>0%</c:formatCode>
                <c:ptCount val="30"/>
                <c:pt idx="0">
                  <c:v>0.19845796052409864</c:v>
                </c:pt>
                <c:pt idx="1">
                  <c:v>0.20577812260139081</c:v>
                </c:pt>
                <c:pt idx="2">
                  <c:v>0.24891202071872137</c:v>
                </c:pt>
                <c:pt idx="3">
                  <c:v>0.20706378892529204</c:v>
                </c:pt>
                <c:pt idx="4">
                  <c:v>8.5933982896214456E-2</c:v>
                </c:pt>
                <c:pt idx="5">
                  <c:v>0.28148588654662371</c:v>
                </c:pt>
                <c:pt idx="6">
                  <c:v>0.15255042126110455</c:v>
                </c:pt>
                <c:pt idx="7">
                  <c:v>0.1594604906016151</c:v>
                </c:pt>
                <c:pt idx="8">
                  <c:v>0.28880853052863642</c:v>
                </c:pt>
                <c:pt idx="9">
                  <c:v>0.2009443829149547</c:v>
                </c:pt>
                <c:pt idx="10">
                  <c:v>0.18778981132362615</c:v>
                </c:pt>
                <c:pt idx="11">
                  <c:v>0.10629998503223395</c:v>
                </c:pt>
                <c:pt idx="12">
                  <c:v>5.9568989447081715E-3</c:v>
                </c:pt>
                <c:pt idx="13">
                  <c:v>8.965946090908572E-2</c:v>
                </c:pt>
                <c:pt idx="14">
                  <c:v>0.2758538739669083</c:v>
                </c:pt>
                <c:pt idx="15">
                  <c:v>0.16788798545437114</c:v>
                </c:pt>
                <c:pt idx="16">
                  <c:v>0.20892177626913364</c:v>
                </c:pt>
                <c:pt idx="17">
                  <c:v>5.5159675449079529E-2</c:v>
                </c:pt>
                <c:pt idx="18">
                  <c:v>0.21432968276286696</c:v>
                </c:pt>
                <c:pt idx="19">
                  <c:v>5.8770385376283742E-2</c:v>
                </c:pt>
                <c:pt idx="20">
                  <c:v>0.25746336824723309</c:v>
                </c:pt>
                <c:pt idx="21">
                  <c:v>1.6435839797422913E-2</c:v>
                </c:pt>
                <c:pt idx="22">
                  <c:v>0.27628347710959111</c:v>
                </c:pt>
                <c:pt idx="23">
                  <c:v>0.19811815945113945</c:v>
                </c:pt>
                <c:pt idx="24">
                  <c:v>0.14603375593034387</c:v>
                </c:pt>
                <c:pt idx="25">
                  <c:v>0.20629200659271868</c:v>
                </c:pt>
                <c:pt idx="26">
                  <c:v>0.18842522825112484</c:v>
                </c:pt>
                <c:pt idx="27">
                  <c:v>0.18585446927308982</c:v>
                </c:pt>
                <c:pt idx="28">
                  <c:v>0.28840204332916231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排出量比較シート!$CB$21:$CB$50</c:f>
              <c:numCache>
                <c:formatCode>0%</c:formatCode>
                <c:ptCount val="30"/>
                <c:pt idx="0">
                  <c:v>0.42846797982744905</c:v>
                </c:pt>
                <c:pt idx="1">
                  <c:v>0.34036580548889384</c:v>
                </c:pt>
                <c:pt idx="2">
                  <c:v>0.4377380074052003</c:v>
                </c:pt>
                <c:pt idx="3">
                  <c:v>0.31688116331531369</c:v>
                </c:pt>
                <c:pt idx="4">
                  <c:v>0.15247497783461855</c:v>
                </c:pt>
                <c:pt idx="5">
                  <c:v>0.35581456042668957</c:v>
                </c:pt>
                <c:pt idx="6">
                  <c:v>0.42787560287476456</c:v>
                </c:pt>
                <c:pt idx="7">
                  <c:v>0.26063180429354987</c:v>
                </c:pt>
                <c:pt idx="8">
                  <c:v>0.3282783567314933</c:v>
                </c:pt>
                <c:pt idx="9">
                  <c:v>0.4241303587156377</c:v>
                </c:pt>
                <c:pt idx="10">
                  <c:v>0.28169521774667466</c:v>
                </c:pt>
                <c:pt idx="11">
                  <c:v>0.18564701354862595</c:v>
                </c:pt>
                <c:pt idx="12">
                  <c:v>2.0055879351884624E-2</c:v>
                </c:pt>
                <c:pt idx="13">
                  <c:v>0.1384387594740327</c:v>
                </c:pt>
                <c:pt idx="14">
                  <c:v>0.38916371218992823</c:v>
                </c:pt>
                <c:pt idx="15">
                  <c:v>0.37671085979350222</c:v>
                </c:pt>
                <c:pt idx="16">
                  <c:v>0.36660309883650583</c:v>
                </c:pt>
                <c:pt idx="17">
                  <c:v>9.14654282420823E-2</c:v>
                </c:pt>
                <c:pt idx="18">
                  <c:v>0.25346963138701745</c:v>
                </c:pt>
                <c:pt idx="19">
                  <c:v>0.11634909211894127</c:v>
                </c:pt>
                <c:pt idx="20">
                  <c:v>0.43747894193999864</c:v>
                </c:pt>
                <c:pt idx="21">
                  <c:v>4.6788937634000542E-2</c:v>
                </c:pt>
                <c:pt idx="22">
                  <c:v>0.34860459937810168</c:v>
                </c:pt>
                <c:pt idx="23">
                  <c:v>0.31964545099621172</c:v>
                </c:pt>
                <c:pt idx="24">
                  <c:v>0.64641342244920197</c:v>
                </c:pt>
                <c:pt idx="25">
                  <c:v>0.19223255542658627</c:v>
                </c:pt>
                <c:pt idx="26">
                  <c:v>0.37492333475796713</c:v>
                </c:pt>
                <c:pt idx="27">
                  <c:v>0.4961932792353469</c:v>
                </c:pt>
                <c:pt idx="28">
                  <c:v>0.2797949922194643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排出量比較シート!$CH$21:$CH$50</c:f>
              <c:numCache>
                <c:formatCode>0%</c:formatCode>
                <c:ptCount val="30"/>
                <c:pt idx="0">
                  <c:v>2.28944763427869E-2</c:v>
                </c:pt>
                <c:pt idx="1">
                  <c:v>1.004001583338654E-2</c:v>
                </c:pt>
                <c:pt idx="2">
                  <c:v>1.6369223931598179E-2</c:v>
                </c:pt>
                <c:pt idx="3">
                  <c:v>0</c:v>
                </c:pt>
                <c:pt idx="4">
                  <c:v>8.4596375310009818E-3</c:v>
                </c:pt>
                <c:pt idx="5">
                  <c:v>2.4963587081508216E-2</c:v>
                </c:pt>
                <c:pt idx="6">
                  <c:v>0</c:v>
                </c:pt>
                <c:pt idx="7">
                  <c:v>2.0880535686371458E-2</c:v>
                </c:pt>
                <c:pt idx="8">
                  <c:v>3.2538680214699994E-2</c:v>
                </c:pt>
                <c:pt idx="9">
                  <c:v>0</c:v>
                </c:pt>
                <c:pt idx="10">
                  <c:v>1.4888062956808381E-2</c:v>
                </c:pt>
                <c:pt idx="11">
                  <c:v>1.1883636639770004E-2</c:v>
                </c:pt>
                <c:pt idx="12">
                  <c:v>0</c:v>
                </c:pt>
                <c:pt idx="13">
                  <c:v>1.8618731672481259E-3</c:v>
                </c:pt>
                <c:pt idx="14">
                  <c:v>2.4682168136742517E-2</c:v>
                </c:pt>
                <c:pt idx="15">
                  <c:v>3.5282194982552938E-2</c:v>
                </c:pt>
                <c:pt idx="16">
                  <c:v>1.6537114440723151E-2</c:v>
                </c:pt>
                <c:pt idx="17">
                  <c:v>4.2148733860505891E-3</c:v>
                </c:pt>
                <c:pt idx="18">
                  <c:v>8.7856576081940529E-3</c:v>
                </c:pt>
                <c:pt idx="19">
                  <c:v>5.38619432516327E-3</c:v>
                </c:pt>
                <c:pt idx="20">
                  <c:v>1.48608697071723E-2</c:v>
                </c:pt>
                <c:pt idx="21">
                  <c:v>3.5346657965224346E-3</c:v>
                </c:pt>
                <c:pt idx="22">
                  <c:v>2.2370608085607372E-2</c:v>
                </c:pt>
                <c:pt idx="23">
                  <c:v>0</c:v>
                </c:pt>
                <c:pt idx="24">
                  <c:v>1.4703644074246998E-2</c:v>
                </c:pt>
                <c:pt idx="25">
                  <c:v>8.8227176219478412E-3</c:v>
                </c:pt>
                <c:pt idx="26">
                  <c:v>1.3969540157229728E-2</c:v>
                </c:pt>
                <c:pt idx="27">
                  <c:v>2.8181702346916807E-2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c:ext uri="{02D57815-91ED-43cb-92C2-25804820EDAC}">
                        <c15:formulaRef>
                          <c15:sqref>排出量比較シート!$BW$21:$BW$50</c15:sqref>
                        </c15:formulaRef>
                      </c:ext>
                    </c:extLst>
                    <c:numCache>
                      <c:formatCode>0%</c:formatCode>
                      <c:ptCount val="30"/>
                      <c:pt idx="0">
                        <c:v>4.9171544193338704E-2</c:v>
                      </c:pt>
                      <c:pt idx="1">
                        <c:v>0.18901572444394071</c:v>
                      </c:pt>
                      <c:pt idx="2">
                        <c:v>7.803518554632928E-2</c:v>
                      </c:pt>
                      <c:pt idx="3">
                        <c:v>0.22371776132944751</c:v>
                      </c:pt>
                      <c:pt idx="4">
                        <c:v>0.60955956121726862</c:v>
                      </c:pt>
                      <c:pt idx="5">
                        <c:v>4.667028331873594E-2</c:v>
                      </c:pt>
                      <c:pt idx="6">
                        <c:v>0.1540141717866374</c:v>
                      </c:pt>
                      <c:pt idx="7">
                        <c:v>0.26712453463243646</c:v>
                      </c:pt>
                      <c:pt idx="8">
                        <c:v>5.6155744387536732E-2</c:v>
                      </c:pt>
                      <c:pt idx="9">
                        <c:v>0.11705097262546391</c:v>
                      </c:pt>
                      <c:pt idx="10">
                        <c:v>0.40600190020095572</c:v>
                      </c:pt>
                      <c:pt idx="11">
                        <c:v>0.59650894849848246</c:v>
                      </c:pt>
                      <c:pt idx="12">
                        <c:v>0.96859655263166322</c:v>
                      </c:pt>
                      <c:pt idx="13">
                        <c:v>0.56894837369770013</c:v>
                      </c:pt>
                      <c:pt idx="14">
                        <c:v>1.133952745582415E-2</c:v>
                      </c:pt>
                      <c:pt idx="15">
                        <c:v>9.0914510420004258E-2</c:v>
                      </c:pt>
                      <c:pt idx="16">
                        <c:v>0.14696699395501539</c:v>
                      </c:pt>
                      <c:pt idx="17">
                        <c:v>0.75402054480923097</c:v>
                      </c:pt>
                      <c:pt idx="18">
                        <c:v>0.23874564713490917</c:v>
                      </c:pt>
                      <c:pt idx="19">
                        <c:v>0.73867726300039838</c:v>
                      </c:pt>
                      <c:pt idx="20">
                        <c:v>6.2666413834679427E-2</c:v>
                      </c:pt>
                      <c:pt idx="21">
                        <c:v>0.88524992907136368</c:v>
                      </c:pt>
                      <c:pt idx="22">
                        <c:v>0.15569307981662106</c:v>
                      </c:pt>
                      <c:pt idx="23">
                        <c:v>0.17913123915350423</c:v>
                      </c:pt>
                      <c:pt idx="24">
                        <c:v>4.2824968186706272E-3</c:v>
                      </c:pt>
                      <c:pt idx="25">
                        <c:v>0.15035125260570673</c:v>
                      </c:pt>
                      <c:pt idx="26">
                        <c:v>0.23301907765156876</c:v>
                      </c:pt>
                      <c:pt idx="27">
                        <c:v>3.7025715564649331E-3</c:v>
                      </c:pt>
                      <c:pt idx="28">
                        <c:v>0.12043618703770552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2.4533363277783125E-2</c:v>
                      </c:pt>
                      <c:pt idx="1">
                        <c:v>1.2273495268547928E-2</c:v>
                      </c:pt>
                      <c:pt idx="2">
                        <c:v>1.5987691629723588E-2</c:v>
                      </c:pt>
                      <c:pt idx="3">
                        <c:v>2.1432946870667456E-2</c:v>
                      </c:pt>
                      <c:pt idx="4">
                        <c:v>5.2967255760818449E-3</c:v>
                      </c:pt>
                      <c:pt idx="5">
                        <c:v>3.8565288057952236E-3</c:v>
                      </c:pt>
                      <c:pt idx="6">
                        <c:v>1.2410172252880025E-2</c:v>
                      </c:pt>
                      <c:pt idx="7">
                        <c:v>2.8177288055025944E-2</c:v>
                      </c:pt>
                      <c:pt idx="8">
                        <c:v>1.3088262849020434E-2</c:v>
                      </c:pt>
                      <c:pt idx="9">
                        <c:v>1.9551525054899693E-2</c:v>
                      </c:pt>
                      <c:pt idx="10">
                        <c:v>7.19784736173872E-3</c:v>
                      </c:pt>
                      <c:pt idx="11">
                        <c:v>4.9604878901893888E-3</c:v>
                      </c:pt>
                      <c:pt idx="12">
                        <c:v>1.0180910732676012E-3</c:v>
                      </c:pt>
                      <c:pt idx="13">
                        <c:v>4.429132923082532E-3</c:v>
                      </c:pt>
                      <c:pt idx="14">
                        <c:v>1.1249878973048015E-2</c:v>
                      </c:pt>
                      <c:pt idx="15">
                        <c:v>1.3458297011805138E-2</c:v>
                      </c:pt>
                      <c:pt idx="16">
                        <c:v>3.1934056758801711E-2</c:v>
                      </c:pt>
                      <c:pt idx="17">
                        <c:v>5.0639404474470649E-3</c:v>
                      </c:pt>
                      <c:pt idx="18">
                        <c:v>1.0522084050477947E-2</c:v>
                      </c:pt>
                      <c:pt idx="19">
                        <c:v>3.3099880832172654E-3</c:v>
                      </c:pt>
                      <c:pt idx="20">
                        <c:v>1.2491971527104554E-2</c:v>
                      </c:pt>
                      <c:pt idx="21">
                        <c:v>3.2678132322017709E-3</c:v>
                      </c:pt>
                      <c:pt idx="22">
                        <c:v>2.119845264714516E-2</c:v>
                      </c:pt>
                      <c:pt idx="23">
                        <c:v>1.4477767109211758E-2</c:v>
                      </c:pt>
                      <c:pt idx="24">
                        <c:v>1.6463469030454227E-2</c:v>
                      </c:pt>
                      <c:pt idx="25">
                        <c:v>7.6062316661126422E-3</c:v>
                      </c:pt>
                      <c:pt idx="26">
                        <c:v>2.29051367657131E-2</c:v>
                      </c:pt>
                      <c:pt idx="27">
                        <c:v>2.5674719258919346E-2</c:v>
                      </c:pt>
                      <c:pt idx="28">
                        <c:v>1.0827499537087034E-2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3.4037873362973363E-2</c:v>
                      </c:pt>
                      <c:pt idx="1">
                        <c:v>1.9302809714659891E-2</c:v>
                      </c:pt>
                      <c:pt idx="2">
                        <c:v>4.292440119708002E-2</c:v>
                      </c:pt>
                      <c:pt idx="3">
                        <c:v>7.4854581427986261E-2</c:v>
                      </c:pt>
                      <c:pt idx="4">
                        <c:v>5.9167544499467706E-2</c:v>
                      </c:pt>
                      <c:pt idx="5">
                        <c:v>2.7728767477600849E-2</c:v>
                      </c:pt>
                      <c:pt idx="6">
                        <c:v>9.5765717773845141E-2</c:v>
                      </c:pt>
                      <c:pt idx="7">
                        <c:v>6.1384967927686204E-2</c:v>
                      </c:pt>
                      <c:pt idx="8">
                        <c:v>5.2032992401626177E-2</c:v>
                      </c:pt>
                      <c:pt idx="9">
                        <c:v>3.0764980448852564E-2</c:v>
                      </c:pt>
                      <c:pt idx="10">
                        <c:v>2.2320540572702892E-2</c:v>
                      </c:pt>
                      <c:pt idx="11">
                        <c:v>1.1216476038003697E-2</c:v>
                      </c:pt>
                      <c:pt idx="12">
                        <c:v>1.0497984624830883E-4</c:v>
                      </c:pt>
                      <c:pt idx="13">
                        <c:v>0.14078754224526974</c:v>
                      </c:pt>
                      <c:pt idx="14">
                        <c:v>2.8060350632036719E-2</c:v>
                      </c:pt>
                      <c:pt idx="15">
                        <c:v>7.6454170159371247E-3</c:v>
                      </c:pt>
                      <c:pt idx="16">
                        <c:v>0.10732074085729086</c:v>
                      </c:pt>
                      <c:pt idx="17">
                        <c:v>4.2176117523910539E-2</c:v>
                      </c:pt>
                      <c:pt idx="18">
                        <c:v>0.10370490774269828</c:v>
                      </c:pt>
                      <c:pt idx="19">
                        <c:v>2.5563795500564014E-2</c:v>
                      </c:pt>
                      <c:pt idx="20">
                        <c:v>7.6789887675735455E-2</c:v>
                      </c:pt>
                      <c:pt idx="21">
                        <c:v>9.314594568507726E-3</c:v>
                      </c:pt>
                      <c:pt idx="22">
                        <c:v>1.4928535400764258E-2</c:v>
                      </c:pt>
                      <c:pt idx="23">
                        <c:v>6.3274224541778168E-2</c:v>
                      </c:pt>
                      <c:pt idx="24">
                        <c:v>4.014767370973249E-2</c:v>
                      </c:pt>
                      <c:pt idx="25">
                        <c:v>0.28837797664746101</c:v>
                      </c:pt>
                      <c:pt idx="26">
                        <c:v>5.662255164530821E-2</c:v>
                      </c:pt>
                      <c:pt idx="27">
                        <c:v>4.043753044464532E-2</c:v>
                      </c:pt>
                      <c:pt idx="28">
                        <c:v>5.8234300880862025E-2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0.40931846224009438</c:v>
                      </c:pt>
                      <c:pt idx="1">
                        <c:v>0.33217420877109843</c:v>
                      </c:pt>
                      <c:pt idx="2">
                        <c:v>0.42680947500964839</c:v>
                      </c:pt>
                      <c:pt idx="3">
                        <c:v>0.30597618349227668</c:v>
                      </c:pt>
                      <c:pt idx="4">
                        <c:v>0.14834165219305451</c:v>
                      </c:pt>
                      <c:pt idx="5">
                        <c:v>0.34480760947086536</c:v>
                      </c:pt>
                      <c:pt idx="6">
                        <c:v>0.41758953641613722</c:v>
                      </c:pt>
                      <c:pt idx="7">
                        <c:v>0.23598931485913166</c:v>
                      </c:pt>
                      <c:pt idx="8">
                        <c:v>0.31532184694424675</c:v>
                      </c:pt>
                      <c:pt idx="9">
                        <c:v>0.41440904284281588</c:v>
                      </c:pt>
                      <c:pt idx="10">
                        <c:v>0.27352172553497572</c:v>
                      </c:pt>
                      <c:pt idx="11">
                        <c:v>0.18012111899217001</c:v>
                      </c:pt>
                      <c:pt idx="12">
                        <c:v>4.6493318733864235E-3</c:v>
                      </c:pt>
                      <c:pt idx="13">
                        <c:v>0.13585117847152786</c:v>
                      </c:pt>
                      <c:pt idx="14">
                        <c:v>0.37069254616151459</c:v>
                      </c:pt>
                      <c:pt idx="15">
                        <c:v>0.36859975185321175</c:v>
                      </c:pt>
                      <c:pt idx="16">
                        <c:v>0.20454871904189237</c:v>
                      </c:pt>
                      <c:pt idx="17">
                        <c:v>8.9136715305214817E-2</c:v>
                      </c:pt>
                      <c:pt idx="18">
                        <c:v>0.24689891935582481</c:v>
                      </c:pt>
                      <c:pt idx="19">
                        <c:v>0.11300837901139846</c:v>
                      </c:pt>
                      <c:pt idx="20">
                        <c:v>0.42880358319889139</c:v>
                      </c:pt>
                      <c:pt idx="21">
                        <c:v>4.5878618548091832E-2</c:v>
                      </c:pt>
                      <c:pt idx="22">
                        <c:v>0.33885782398033354</c:v>
                      </c:pt>
                      <c:pt idx="23">
                        <c:v>0.31214144153137668</c:v>
                      </c:pt>
                      <c:pt idx="24">
                        <c:v>0.48728689374613587</c:v>
                      </c:pt>
                      <c:pt idx="25">
                        <c:v>0.18735201669964796</c:v>
                      </c:pt>
                      <c:pt idx="26">
                        <c:v>0.36736760456037121</c:v>
                      </c:pt>
                      <c:pt idx="27">
                        <c:v>0.48361110435624782</c:v>
                      </c:pt>
                      <c:pt idx="28">
                        <c:v>0.27235834426627287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0.15283636247938862</c:v>
                      </c:pt>
                      <c:pt idx="1">
                        <c:v>0.13490510379367621</c:v>
                      </c:pt>
                      <c:pt idx="2">
                        <c:v>0.17074881246071455</c:v>
                      </c:pt>
                      <c:pt idx="3">
                        <c:v>0.12558940766895835</c:v>
                      </c:pt>
                      <c:pt idx="4">
                        <c:v>6.4713334207705947E-2</c:v>
                      </c:pt>
                      <c:pt idx="5">
                        <c:v>0.15628214171388463</c:v>
                      </c:pt>
                      <c:pt idx="6">
                        <c:v>0.15279355479393769</c:v>
                      </c:pt>
                      <c:pt idx="7">
                        <c:v>0.11076372250628411</c:v>
                      </c:pt>
                      <c:pt idx="8">
                        <c:v>0.13660528579192407</c:v>
                      </c:pt>
                      <c:pt idx="9">
                        <c:v>0.15368245007564488</c:v>
                      </c:pt>
                      <c:pt idx="10">
                        <c:v>0.13109936631859453</c:v>
                      </c:pt>
                      <c:pt idx="11">
                        <c:v>8.8863455957172988E-2</c:v>
                      </c:pt>
                      <c:pt idx="12">
                        <c:v>2.7661279731372407E-3</c:v>
                      </c:pt>
                      <c:pt idx="13">
                        <c:v>4.739886517254846E-2</c:v>
                      </c:pt>
                      <c:pt idx="14">
                        <c:v>0.16531113714256659</c:v>
                      </c:pt>
                      <c:pt idx="15">
                        <c:v>0.1632068314037278</c:v>
                      </c:pt>
                      <c:pt idx="16">
                        <c:v>8.0607822174353597E-2</c:v>
                      </c:pt>
                      <c:pt idx="17">
                        <c:v>3.5768879670622332E-2</c:v>
                      </c:pt>
                      <c:pt idx="18">
                        <c:v>9.1905578289414938E-2</c:v>
                      </c:pt>
                      <c:pt idx="19">
                        <c:v>5.6776865907530713E-2</c:v>
                      </c:pt>
                      <c:pt idx="20">
                        <c:v>0.1661749341295356</c:v>
                      </c:pt>
                      <c:pt idx="21">
                        <c:v>1.5406204201307465E-2</c:v>
                      </c:pt>
                      <c:pt idx="22">
                        <c:v>0.13651915936460821</c:v>
                      </c:pt>
                      <c:pt idx="23">
                        <c:v>0.10660168538347833</c:v>
                      </c:pt>
                      <c:pt idx="24">
                        <c:v>0.10992074882465773</c:v>
                      </c:pt>
                      <c:pt idx="25">
                        <c:v>7.8532279376146097E-2</c:v>
                      </c:pt>
                      <c:pt idx="26">
                        <c:v>0.13694003913013669</c:v>
                      </c:pt>
                      <c:pt idx="27">
                        <c:v>0.12257694898033754</c:v>
                      </c:pt>
                      <c:pt idx="28">
                        <c:v>0.11417024078324739</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0.25648209976070574</c:v>
                      </c:pt>
                      <c:pt idx="1">
                        <c:v>0.19726910497742223</c:v>
                      </c:pt>
                      <c:pt idx="2">
                        <c:v>0.25606066254893384</c:v>
                      </c:pt>
                      <c:pt idx="3">
                        <c:v>0.1803867758233183</c:v>
                      </c:pt>
                      <c:pt idx="4">
                        <c:v>8.362831798534856E-2</c:v>
                      </c:pt>
                      <c:pt idx="5">
                        <c:v>0.18852546775698067</c:v>
                      </c:pt>
                      <c:pt idx="6">
                        <c:v>0.26479598162219953</c:v>
                      </c:pt>
                      <c:pt idx="7">
                        <c:v>0.12522559235284758</c:v>
                      </c:pt>
                      <c:pt idx="8">
                        <c:v>0.17871656115232268</c:v>
                      </c:pt>
                      <c:pt idx="9">
                        <c:v>0.26072659276717103</c:v>
                      </c:pt>
                      <c:pt idx="10">
                        <c:v>0.14242235921638122</c:v>
                      </c:pt>
                      <c:pt idx="11">
                        <c:v>9.1257663034996994E-2</c:v>
                      </c:pt>
                      <c:pt idx="12">
                        <c:v>1.8832039002491831E-3</c:v>
                      </c:pt>
                      <c:pt idx="13">
                        <c:v>8.8452313298979415E-2</c:v>
                      </c:pt>
                      <c:pt idx="14">
                        <c:v>0.20538140901894797</c:v>
                      </c:pt>
                      <c:pt idx="15">
                        <c:v>0.20539292044948396</c:v>
                      </c:pt>
                      <c:pt idx="16">
                        <c:v>0.1239408968675388</c:v>
                      </c:pt>
                      <c:pt idx="17">
                        <c:v>5.3367835634592485E-2</c:v>
                      </c:pt>
                      <c:pt idx="18">
                        <c:v>0.15499334106640988</c:v>
                      </c:pt>
                      <c:pt idx="19">
                        <c:v>5.6231513103867752E-2</c:v>
                      </c:pt>
                      <c:pt idx="20">
                        <c:v>0.26262864906935574</c:v>
                      </c:pt>
                      <c:pt idx="21">
                        <c:v>3.0472414346784361E-2</c:v>
                      </c:pt>
                      <c:pt idx="22">
                        <c:v>0.20233866461572536</c:v>
                      </c:pt>
                      <c:pt idx="23">
                        <c:v>0.20553975614789835</c:v>
                      </c:pt>
                      <c:pt idx="24">
                        <c:v>0.37736614492147819</c:v>
                      </c:pt>
                      <c:pt idx="25">
                        <c:v>0.10881973732350186</c:v>
                      </c:pt>
                      <c:pt idx="26">
                        <c:v>0.23042756543023457</c:v>
                      </c:pt>
                      <c:pt idx="27">
                        <c:v>0.36103415537591022</c:v>
                      </c:pt>
                      <c:pt idx="28">
                        <c:v>0.15818810348302548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1.2111130484299661E-2</c:v>
                      </c:pt>
                      <c:pt idx="1">
                        <c:v>8.1915967177953689E-3</c:v>
                      </c:pt>
                      <c:pt idx="2">
                        <c:v>1.0928532395551934E-2</c:v>
                      </c:pt>
                      <c:pt idx="3">
                        <c:v>9.1939277100247848E-3</c:v>
                      </c:pt>
                      <c:pt idx="4">
                        <c:v>4.1333256415640738E-3</c:v>
                      </c:pt>
                      <c:pt idx="5">
                        <c:v>1.1006950955824222E-2</c:v>
                      </c:pt>
                      <c:pt idx="6">
                        <c:v>1.0286066458627358E-2</c:v>
                      </c:pt>
                      <c:pt idx="7">
                        <c:v>6.5721642011834181E-3</c:v>
                      </c:pt>
                      <c:pt idx="8">
                        <c:v>9.8386156722850872E-3</c:v>
                      </c:pt>
                      <c:pt idx="9">
                        <c:v>9.7213158728218715E-3</c:v>
                      </c:pt>
                      <c:pt idx="10">
                        <c:v>8.173492211698918E-3</c:v>
                      </c:pt>
                      <c:pt idx="11">
                        <c:v>5.5258945564559637E-3</c:v>
                      </c:pt>
                      <c:pt idx="12">
                        <c:v>2.2256831539255121E-4</c:v>
                      </c:pt>
                      <c:pt idx="13">
                        <c:v>2.5875810025048291E-3</c:v>
                      </c:pt>
                      <c:pt idx="14">
                        <c:v>1.2588457440802536E-2</c:v>
                      </c:pt>
                      <c:pt idx="15">
                        <c:v>8.1111079402904143E-3</c:v>
                      </c:pt>
                      <c:pt idx="16">
                        <c:v>5.6638072987434708E-3</c:v>
                      </c:pt>
                      <c:pt idx="17">
                        <c:v>2.3287129368674748E-3</c:v>
                      </c:pt>
                      <c:pt idx="18">
                        <c:v>6.570712031192639E-3</c:v>
                      </c:pt>
                      <c:pt idx="19">
                        <c:v>3.3407131075428144E-3</c:v>
                      </c:pt>
                      <c:pt idx="20">
                        <c:v>8.675358741107312E-3</c:v>
                      </c:pt>
                      <c:pt idx="21">
                        <c:v>9.1031908590871789E-4</c:v>
                      </c:pt>
                      <c:pt idx="22">
                        <c:v>9.7467753977681249E-3</c:v>
                      </c:pt>
                      <c:pt idx="23">
                        <c:v>7.5040094648350453E-3</c:v>
                      </c:pt>
                      <c:pt idx="24">
                        <c:v>8.6371839857701874E-3</c:v>
                      </c:pt>
                      <c:pt idx="25">
                        <c:v>4.8805387269383041E-3</c:v>
                      </c:pt>
                      <c:pt idx="26">
                        <c:v>7.5557301975958842E-3</c:v>
                      </c:pt>
                      <c:pt idx="27">
                        <c:v>1.1136314332599088E-2</c:v>
                      </c:pt>
                      <c:pt idx="28">
                        <c:v>7.4366479531914019E-3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7.0383871030549961E-3</c:v>
                      </c:pt>
                      <c:pt idx="1">
                        <c:v>0</c:v>
                      </c:pt>
                      <c:pt idx="2">
                        <c:v>0</c:v>
                      </c:pt>
                      <c:pt idx="3">
                        <c:v>1.7110521130122671E-3</c:v>
                      </c:pt>
                      <c:pt idx="4">
                        <c:v>0</c:v>
                      </c:pt>
                      <c:pt idx="5">
                        <c:v>0</c:v>
                      </c:pt>
                      <c:pt idx="6">
                        <c:v>0</c:v>
                      </c:pt>
                      <c:pt idx="7">
                        <c:v>1.8070325233234798E-2</c:v>
                      </c:pt>
                      <c:pt idx="8">
                        <c:v>3.1178941149614899E-3</c:v>
                      </c:pt>
                      <c:pt idx="9">
                        <c:v>0</c:v>
                      </c:pt>
                      <c:pt idx="10">
                        <c:v>0</c:v>
                      </c:pt>
                      <c:pt idx="11">
                        <c:v>0</c:v>
                      </c:pt>
                      <c:pt idx="12">
                        <c:v>1.5183979163105651E-2</c:v>
                      </c:pt>
                      <c:pt idx="13">
                        <c:v>0</c:v>
                      </c:pt>
                      <c:pt idx="14">
                        <c:v>5.8827085876111103E-3</c:v>
                      </c:pt>
                      <c:pt idx="15">
                        <c:v>0</c:v>
                      </c:pt>
                      <c:pt idx="16">
                        <c:v>0.15639057249586993</c:v>
                      </c:pt>
                      <c:pt idx="17">
                        <c:v>0</c:v>
                      </c:pt>
                      <c:pt idx="18">
                        <c:v>0</c:v>
                      </c:pt>
                      <c:pt idx="19">
                        <c:v>0</c:v>
                      </c:pt>
                      <c:pt idx="20">
                        <c:v>0</c:v>
                      </c:pt>
                      <c:pt idx="21">
                        <c:v>0</c:v>
                      </c:pt>
                      <c:pt idx="22">
                        <c:v>0</c:v>
                      </c:pt>
                      <c:pt idx="23">
                        <c:v>0</c:v>
                      </c:pt>
                      <c:pt idx="24">
                        <c:v>0.150489344717296</c:v>
                      </c:pt>
                      <c:pt idx="25">
                        <c:v>0</c:v>
                      </c:pt>
                      <c:pt idx="26">
                        <c:v>0</c:v>
                      </c:pt>
                      <c:pt idx="27">
                        <c:v>1.4458605464999757E-3</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排出量比較シート!$BE$21:$BE$50</c:f>
              <c:numCache>
                <c:formatCode>#,##0_);[Red]\(#,##0\)</c:formatCode>
                <c:ptCount val="30"/>
                <c:pt idx="0">
                  <c:v>3.1445816365020307</c:v>
                </c:pt>
                <c:pt idx="1">
                  <c:v>9.6697073091975838</c:v>
                </c:pt>
                <c:pt idx="2">
                  <c:v>4.4682394823658207</c:v>
                </c:pt>
                <c:pt idx="3">
                  <c:v>12.768506217525866</c:v>
                </c:pt>
                <c:pt idx="4">
                  <c:v>57.89853743875566</c:v>
                </c:pt>
                <c:pt idx="5">
                  <c:v>2.5691278899543653</c:v>
                </c:pt>
                <c:pt idx="6">
                  <c:v>9.109745401483794</c:v>
                </c:pt>
                <c:pt idx="7">
                  <c:v>19.323375830701359</c:v>
                </c:pt>
                <c:pt idx="8">
                  <c:v>4.4838332670289791</c:v>
                </c:pt>
                <c:pt idx="9">
                  <c:v>6.2906936546147696</c:v>
                </c:pt>
                <c:pt idx="10">
                  <c:v>19.139651447158879</c:v>
                </c:pt>
                <c:pt idx="11">
                  <c:v>36.874168997099474</c:v>
                </c:pt>
                <c:pt idx="12">
                  <c:v>1545.6728224616318</c:v>
                </c:pt>
                <c:pt idx="13">
                  <c:v>95.817867927536895</c:v>
                </c:pt>
                <c:pt idx="14">
                  <c:v>1.4449989706949264</c:v>
                </c:pt>
                <c:pt idx="15">
                  <c:v>4.685720062960649</c:v>
                </c:pt>
                <c:pt idx="16">
                  <c:v>17.81280702081466</c:v>
                </c:pt>
                <c:pt idx="17">
                  <c:v>115.87774771112323</c:v>
                </c:pt>
                <c:pt idx="18">
                  <c:v>18.655913850911197</c:v>
                </c:pt>
                <c:pt idx="19">
                  <c:v>77.886480340505869</c:v>
                </c:pt>
                <c:pt idx="20">
                  <c:v>5.9466859682053563</c:v>
                </c:pt>
                <c:pt idx="21">
                  <c:v>332.27247625726636</c:v>
                </c:pt>
                <c:pt idx="22">
                  <c:v>6.7221145364479558</c:v>
                </c:pt>
                <c:pt idx="23">
                  <c:v>11.672723244589655</c:v>
                </c:pt>
                <c:pt idx="24">
                  <c:v>2.3438735827737234</c:v>
                </c:pt>
                <c:pt idx="25">
                  <c:v>30.264982761276858</c:v>
                </c:pt>
                <c:pt idx="26">
                  <c:v>13.897138495164869</c:v>
                </c:pt>
                <c:pt idx="27">
                  <c:v>2.0962848363814586</c:v>
                </c:pt>
                <c:pt idx="28">
                  <c:v>7.3586551556111601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排出量比較シート!$BI$21:$BI$50</c:f>
              <c:numCache>
                <c:formatCode>#,##0_);[Red]\(#,##0\)</c:formatCode>
                <c:ptCount val="30"/>
                <c:pt idx="0">
                  <c:v>7.075762395981525</c:v>
                </c:pt>
                <c:pt idx="1">
                  <c:v>9.7850815720019053</c:v>
                </c:pt>
                <c:pt idx="2">
                  <c:v>5.2214828635759787</c:v>
                </c:pt>
                <c:pt idx="3">
                  <c:v>6.2265292841204678</c:v>
                </c:pt>
                <c:pt idx="4">
                  <c:v>6.7953274297940611</c:v>
                </c:pt>
                <c:pt idx="5">
                  <c:v>8.5187318379007007</c:v>
                </c:pt>
                <c:pt idx="6">
                  <c:v>5.4682751030895016</c:v>
                </c:pt>
                <c:pt idx="7">
                  <c:v>10.961715679461655</c:v>
                </c:pt>
                <c:pt idx="8">
                  <c:v>8.4701525766159556</c:v>
                </c:pt>
                <c:pt idx="9">
                  <c:v>7.8012910615457036</c:v>
                </c:pt>
                <c:pt idx="10">
                  <c:v>3.5204164399869038</c:v>
                </c:pt>
                <c:pt idx="11">
                  <c:v>5.0244062546206658</c:v>
                </c:pt>
                <c:pt idx="12">
                  <c:v>6.8022862700566398</c:v>
                </c:pt>
                <c:pt idx="13">
                  <c:v>7.4966000267224819</c:v>
                </c:pt>
                <c:pt idx="14">
                  <c:v>7.4076305712978856</c:v>
                </c:pt>
                <c:pt idx="15">
                  <c:v>12.887847526844608</c:v>
                </c:pt>
                <c:pt idx="16">
                  <c:v>7.5749212048346033</c:v>
                </c:pt>
                <c:pt idx="17">
                  <c:v>6.9271806244874465</c:v>
                </c:pt>
                <c:pt idx="18">
                  <c:v>9.0085127879564517</c:v>
                </c:pt>
                <c:pt idx="19">
                  <c:v>5.2708929247225855</c:v>
                </c:pt>
                <c:pt idx="20">
                  <c:v>5.4105300345961069</c:v>
                </c:pt>
                <c:pt idx="21">
                  <c:v>13.103979911234619</c:v>
                </c:pt>
                <c:pt idx="22">
                  <c:v>5.6393007754796098</c:v>
                </c:pt>
                <c:pt idx="23">
                  <c:v>10.240003001064975</c:v>
                </c:pt>
                <c:pt idx="24">
                  <c:v>5.0791363733530748</c:v>
                </c:pt>
                <c:pt idx="25">
                  <c:v>9.921437399332234</c:v>
                </c:pt>
                <c:pt idx="26">
                  <c:v>4.8970692763539851</c:v>
                </c:pt>
                <c:pt idx="27">
                  <c:v>6.6044694911186701</c:v>
                </c:pt>
                <c:pt idx="28">
                  <c:v>9.4092754869866226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排出量比較シート!$BJ$21:$BJ$50</c:f>
              <c:numCache>
                <c:formatCode>#,##0_);[Red]\(#,##0\)</c:formatCode>
                <c:ptCount val="30"/>
                <c:pt idx="0">
                  <c:v>5.7921955740373798</c:v>
                </c:pt>
                <c:pt idx="1">
                  <c:v>9.0203359629943911</c:v>
                </c:pt>
                <c:pt idx="2">
                  <c:v>8.1213627012031768</c:v>
                </c:pt>
                <c:pt idx="3">
                  <c:v>8.2620361663074267</c:v>
                </c:pt>
                <c:pt idx="4">
                  <c:v>7.3817151486092794</c:v>
                </c:pt>
                <c:pt idx="5">
                  <c:v>9.2411716254895513</c:v>
                </c:pt>
                <c:pt idx="6">
                  <c:v>5.3003362864569743</c:v>
                </c:pt>
                <c:pt idx="7">
                  <c:v>8.6387134907040917</c:v>
                </c:pt>
                <c:pt idx="8">
                  <c:v>10.677781449487155</c:v>
                </c:pt>
                <c:pt idx="9">
                  <c:v>7.5527191343449225</c:v>
                </c:pt>
                <c:pt idx="10">
                  <c:v>8.2527304283573031</c:v>
                </c:pt>
                <c:pt idx="11">
                  <c:v>6.3976068862801538</c:v>
                </c:pt>
                <c:pt idx="12">
                  <c:v>9.4949267616835566</c:v>
                </c:pt>
                <c:pt idx="13">
                  <c:v>12.029401883334453</c:v>
                </c:pt>
                <c:pt idx="14">
                  <c:v>7.8699008065338516</c:v>
                </c:pt>
                <c:pt idx="15">
                  <c:v>7.0227510358419902</c:v>
                </c:pt>
                <c:pt idx="16">
                  <c:v>13.002096250953487</c:v>
                </c:pt>
                <c:pt idx="17">
                  <c:v>7.9771536667779408</c:v>
                </c:pt>
                <c:pt idx="18">
                  <c:v>11.328119112744682</c:v>
                </c:pt>
                <c:pt idx="19">
                  <c:v>5.963666502162547</c:v>
                </c:pt>
                <c:pt idx="20">
                  <c:v>10.076151368332157</c:v>
                </c:pt>
                <c:pt idx="21">
                  <c:v>6.0826247447083981</c:v>
                </c:pt>
                <c:pt idx="22">
                  <c:v>9.6820379553321274</c:v>
                </c:pt>
                <c:pt idx="23">
                  <c:v>9.0024500149667865</c:v>
                </c:pt>
                <c:pt idx="24">
                  <c:v>5.6210248754719281</c:v>
                </c:pt>
                <c:pt idx="25">
                  <c:v>13.988187294056308</c:v>
                </c:pt>
                <c:pt idx="26">
                  <c:v>8.3781749719481784</c:v>
                </c:pt>
                <c:pt idx="27">
                  <c:v>5.5805328822628963</c:v>
                </c:pt>
                <c:pt idx="28">
                  <c:v>11.199333626324515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排出量比較シート!$BK$21:$BK$50</c:f>
              <c:numCache>
                <c:formatCode>#,##0_);[Red]\(#,##0\)</c:formatCode>
                <c:ptCount val="30"/>
                <c:pt idx="0">
                  <c:v>12.505269780155418</c:v>
                </c:pt>
                <c:pt idx="1">
                  <c:v>14.920021025618356</c:v>
                </c:pt>
                <c:pt idx="2">
                  <c:v>14.282271768051297</c:v>
                </c:pt>
                <c:pt idx="3">
                  <c:v>12.643850696063947</c:v>
                </c:pt>
                <c:pt idx="4">
                  <c:v>13.097575787043491</c:v>
                </c:pt>
                <c:pt idx="5">
                  <c:v>11.681379340511027</c:v>
                </c:pt>
                <c:pt idx="6">
                  <c:v>14.866459005872352</c:v>
                </c:pt>
                <c:pt idx="7">
                  <c:v>14.119632238447618</c:v>
                </c:pt>
                <c:pt idx="8">
                  <c:v>12.137053366670221</c:v>
                </c:pt>
                <c:pt idx="9">
                  <c:v>15.941413386428994</c:v>
                </c:pt>
                <c:pt idx="10">
                  <c:v>12.37955711566465</c:v>
                </c:pt>
                <c:pt idx="11">
                  <c:v>11.173064718079521</c:v>
                </c:pt>
                <c:pt idx="12">
                  <c:v>31.96782543314324</c:v>
                </c:pt>
                <c:pt idx="13">
                  <c:v>18.574007216394673</c:v>
                </c:pt>
                <c:pt idx="14">
                  <c:v>11.102544141919957</c:v>
                </c:pt>
                <c:pt idx="15">
                  <c:v>15.757807645781508</c:v>
                </c:pt>
                <c:pt idx="16">
                  <c:v>22.815279776435098</c:v>
                </c:pt>
                <c:pt idx="17">
                  <c:v>13.227666231616979</c:v>
                </c:pt>
                <c:pt idx="18">
                  <c:v>13.396810646113112</c:v>
                </c:pt>
                <c:pt idx="19">
                  <c:v>11.80640859821141</c:v>
                </c:pt>
                <c:pt idx="20">
                  <c:v>17.1212862996971</c:v>
                </c:pt>
                <c:pt idx="21">
                  <c:v>17.315789965038114</c:v>
                </c:pt>
                <c:pt idx="22">
                  <c:v>12.216448836870967</c:v>
                </c:pt>
                <c:pt idx="23">
                  <c:v>14.524626127543815</c:v>
                </c:pt>
                <c:pt idx="24">
                  <c:v>24.881274225111639</c:v>
                </c:pt>
                <c:pt idx="25">
                  <c:v>13.034848192790131</c:v>
                </c:pt>
                <c:pt idx="26">
                  <c:v>16.670662038323929</c:v>
                </c:pt>
                <c:pt idx="27">
                  <c:v>14.898877178261325</c:v>
                </c:pt>
                <c:pt idx="28">
                  <c:v>10.865101469701692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排出量比較シート!$BQ$21:$BQ$50</c:f>
              <c:numCache>
                <c:formatCode>#,##0_);[Red]\(#,##0\)</c:formatCode>
                <c:ptCount val="30"/>
                <c:pt idx="0">
                  <c:v>0.66819836398797972</c:v>
                </c:pt>
                <c:pt idx="1">
                  <c:v>0.44010662915007859</c:v>
                </c:pt>
                <c:pt idx="2">
                  <c:v>0.53408591638870995</c:v>
                </c:pt>
                <c:pt idx="3">
                  <c:v>0</c:v>
                </c:pt>
                <c:pt idx="4">
                  <c:v>0.72668148745942085</c:v>
                </c:pt>
                <c:pt idx="5">
                  <c:v>0.81955367438949944</c:v>
                </c:pt>
                <c:pt idx="6">
                  <c:v>0</c:v>
                </c:pt>
                <c:pt idx="7">
                  <c:v>1.1311953490575699</c:v>
                </c:pt>
                <c:pt idx="8">
                  <c:v>1.203014728655559</c:v>
                </c:pt>
                <c:pt idx="9">
                  <c:v>0</c:v>
                </c:pt>
                <c:pt idx="10">
                  <c:v>0.65428027919581599</c:v>
                </c:pt>
                <c:pt idx="11">
                  <c:v>0.71521021924499495</c:v>
                </c:pt>
                <c:pt idx="12">
                  <c:v>0</c:v>
                </c:pt>
                <c:pt idx="13">
                  <c:v>0.2498032037838725</c:v>
                </c:pt>
                <c:pt idx="14">
                  <c:v>0.70416344760000005</c:v>
                </c:pt>
                <c:pt idx="15">
                  <c:v>1.4758535024999999</c:v>
                </c:pt>
                <c:pt idx="16">
                  <c:v>1.029175404838266</c:v>
                </c:pt>
                <c:pt idx="17">
                  <c:v>0.60955203983346296</c:v>
                </c:pt>
                <c:pt idx="18">
                  <c:v>0.46435460822068031</c:v>
                </c:pt>
                <c:pt idx="19">
                  <c:v>0.54655872112209303</c:v>
                </c:pt>
                <c:pt idx="20">
                  <c:v>0.58159874802360079</c:v>
                </c:pt>
                <c:pt idx="21">
                  <c:v>1.3081196886314821</c:v>
                </c:pt>
                <c:pt idx="22">
                  <c:v>0.78395233343178217</c:v>
                </c:pt>
                <c:pt idx="23">
                  <c:v>0</c:v>
                </c:pt>
                <c:pt idx="24">
                  <c:v>0.56596194883086148</c:v>
                </c:pt>
                <c:pt idx="25">
                  <c:v>0.59824822384918086</c:v>
                </c:pt>
                <c:pt idx="26">
                  <c:v>0.62114427458165189</c:v>
                </c:pt>
                <c:pt idx="27">
                  <c:v>0.84619389159820391</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排出量比較シート!$BR$21:$BR$50</c:f>
              <c:numCache>
                <c:formatCode>#,##0_);[Red]\(#,##0\)</c:formatCode>
                <c:ptCount val="30"/>
                <c:pt idx="0">
                  <c:v>29.186007750664334</c:v>
                </c:pt>
                <c:pt idx="1">
                  <c:v>43.835252498962319</c:v>
                </c:pt>
                <c:pt idx="2">
                  <c:v>32.627442731584985</c:v>
                </c:pt>
                <c:pt idx="3">
                  <c:v>39.900922364017703</c:v>
                </c:pt>
                <c:pt idx="4">
                  <c:v>85.89983729166191</c:v>
                </c:pt>
                <c:pt idx="5">
                  <c:v>32.829964368245143</c:v>
                </c:pt>
                <c:pt idx="6">
                  <c:v>34.744815796902621</c:v>
                </c:pt>
                <c:pt idx="7">
                  <c:v>54.174632588372297</c:v>
                </c:pt>
                <c:pt idx="8">
                  <c:v>36.971835388457869</c:v>
                </c:pt>
                <c:pt idx="9">
                  <c:v>37.586117236934385</c:v>
                </c:pt>
                <c:pt idx="10">
                  <c:v>43.946635710363552</c:v>
                </c:pt>
                <c:pt idx="11">
                  <c:v>60.184457075324808</c:v>
                </c:pt>
                <c:pt idx="12">
                  <c:v>1593.937860926515</c:v>
                </c:pt>
                <c:pt idx="13">
                  <c:v>134.16768025777236</c:v>
                </c:pt>
                <c:pt idx="14">
                  <c:v>28.52923793804662</c:v>
                </c:pt>
                <c:pt idx="15">
                  <c:v>41.829979773928756</c:v>
                </c:pt>
                <c:pt idx="16">
                  <c:v>62.234279657876108</c:v>
                </c:pt>
                <c:pt idx="17">
                  <c:v>144.61930027383906</c:v>
                </c:pt>
                <c:pt idx="18">
                  <c:v>52.853711005946124</c:v>
                </c:pt>
                <c:pt idx="19">
                  <c:v>101.47400708672451</c:v>
                </c:pt>
                <c:pt idx="20">
                  <c:v>39.136252418854319</c:v>
                </c:pt>
                <c:pt idx="21">
                  <c:v>370.082990566879</c:v>
                </c:pt>
                <c:pt idx="22">
                  <c:v>35.043854437562445</c:v>
                </c:pt>
                <c:pt idx="23">
                  <c:v>45.439802388165234</c:v>
                </c:pt>
                <c:pt idx="24">
                  <c:v>38.491271005541222</c:v>
                </c:pt>
                <c:pt idx="25">
                  <c:v>67.80770387130471</c:v>
                </c:pt>
                <c:pt idx="26">
                  <c:v>44.464189056372618</c:v>
                </c:pt>
                <c:pt idx="27">
                  <c:v>30.026358279622556</c:v>
                </c:pt>
                <c:pt idx="28">
                  <c:v>38.832365738623992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c:ext uri="{02D57815-91ED-43cb-92C2-25804820EDAC}">
                        <c15:formulaRef>
                          <c15:sqref>排出量比較シート!$BF$21:$BF$68</c15:sqref>
                        </c15:formulaRef>
                      </c:ext>
                    </c:extLst>
                    <c:numCache>
                      <c:formatCode>#,##0_);[Red]\(#,##0\)</c:formatCode>
                      <c:ptCount val="48"/>
                      <c:pt idx="0">
                        <c:v>1.4351210699389172</c:v>
                      </c:pt>
                      <c:pt idx="1">
                        <c:v>8.2855520072744255</c:v>
                      </c:pt>
                      <c:pt idx="2">
                        <c:v>2.546088547461467</c:v>
                      </c:pt>
                      <c:pt idx="3">
                        <c:v>8.9265450262581272</c:v>
                      </c:pt>
                      <c:pt idx="4">
                        <c:v>52.361067128140206</c:v>
                      </c:pt>
                      <c:pt idx="5">
                        <c:v>1.5321837384100065</c:v>
                      </c:pt>
                      <c:pt idx="6">
                        <c:v>5.3511940288392328</c:v>
                      </c:pt>
                      <c:pt idx="7">
                        <c:v>14.471373519052177</c:v>
                      </c:pt>
                      <c:pt idx="8">
                        <c:v>2.076180937612325</c:v>
                      </c:pt>
                      <c:pt idx="9">
                        <c:v>4.3994915797978837</c:v>
                      </c:pt>
                      <c:pt idx="10">
                        <c:v>17.84241760584678</c:v>
                      </c:pt>
                      <c:pt idx="11">
                        <c:v>35.900567205954054</c:v>
                      </c:pt>
                      <c:pt idx="12">
                        <c:v>1543.8827172025099</c:v>
                      </c:pt>
                      <c:pt idx="13">
                        <c:v>76.334483485452608</c:v>
                      </c:pt>
                      <c:pt idx="14">
                        <c:v>0.32350807689221961</c:v>
                      </c:pt>
                      <c:pt idx="15">
                        <c:v>3.8029521320254132</c:v>
                      </c:pt>
                      <c:pt idx="16">
                        <c:v>9.1463850022738153</c:v>
                      </c:pt>
                      <c:pt idx="17">
                        <c:v>109.0459235824099</c:v>
                      </c:pt>
                      <c:pt idx="18">
                        <c:v>12.618593437596079</c:v>
                      </c:pt>
                      <c:pt idx="19">
                        <c:v>74.956541820504697</c:v>
                      </c:pt>
                      <c:pt idx="20">
                        <c:v>2.4525285900183986</c:v>
                      </c:pt>
                      <c:pt idx="21">
                        <c:v>327.6159411498478</c:v>
                      </c:pt>
                      <c:pt idx="22">
                        <c:v>5.4560856260294601</c:v>
                      </c:pt>
                      <c:pt idx="23">
                        <c:v>8.1396881086823996</c:v>
                      </c:pt>
                      <c:pt idx="24">
                        <c:v>0.16483874562781922</c:v>
                      </c:pt>
                      <c:pt idx="25">
                        <c:v>10.194973213367492</c:v>
                      </c:pt>
                      <c:pt idx="26">
                        <c:v>10.361004322440925</c:v>
                      </c:pt>
                      <c:pt idx="27">
                        <c:v>0.11117474011035582</c:v>
                      </c:pt>
                      <c:pt idx="28">
                        <c:v>4.6768220632135069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0.71603093077524205</c:v>
                      </c:pt>
                      <c:pt idx="1">
                        <c:v>0.53801176414161778</c:v>
                      </c:pt>
                      <c:pt idx="2">
                        <c:v>0.52163749305904694</c:v>
                      </c:pt>
                      <c:pt idx="3">
                        <c:v>0.85519434911861836</c:v>
                      </c:pt>
                      <c:pt idx="4">
                        <c:v>0.45498786516401468</c:v>
                      </c:pt>
                      <c:pt idx="5">
                        <c:v>0.12660970327936819</c:v>
                      </c:pt>
                      <c:pt idx="6">
                        <c:v>0.43118914893414845</c:v>
                      </c:pt>
                      <c:pt idx="7">
                        <c:v>1.526494227717762</c:v>
                      </c:pt>
                      <c:pt idx="8">
                        <c:v>0.48389709957485211</c:v>
                      </c:pt>
                      <c:pt idx="9">
                        <c:v>0.73486591287431979</c:v>
                      </c:pt>
                      <c:pt idx="10">
                        <c:v>0.31632117590513292</c:v>
                      </c:pt>
                      <c:pt idx="11">
                        <c:v>0.29854427049977178</c:v>
                      </c:pt>
                      <c:pt idx="12">
                        <c:v>1.62277390755254</c:v>
                      </c:pt>
                      <c:pt idx="13">
                        <c:v>0.59424648984330986</c:v>
                      </c:pt>
                      <c:pt idx="14">
                        <c:v>0.32095047399631438</c:v>
                      </c:pt>
                      <c:pt idx="15">
                        <c:v>0.56296029179533469</c:v>
                      </c:pt>
                      <c:pt idx="16">
                        <c:v>1.9873930189377542</c:v>
                      </c:pt>
                      <c:pt idx="17">
                        <c:v>0.73234352413818604</c:v>
                      </c:pt>
                      <c:pt idx="18">
                        <c:v>0.55613118958423646</c:v>
                      </c:pt>
                      <c:pt idx="19">
                        <c:v>0.33587775421336247</c:v>
                      </c:pt>
                      <c:pt idx="20">
                        <c:v>0.48888895089390488</c:v>
                      </c:pt>
                      <c:pt idx="21">
                        <c:v>1.2093620935872504</c:v>
                      </c:pt>
                      <c:pt idx="22">
                        <c:v>0.74287548886811527</c:v>
                      </c:pt>
                      <c:pt idx="23">
                        <c:v>0.65786687646446051</c:v>
                      </c:pt>
                      <c:pt idx="24">
                        <c:v>0.63369984814254865</c:v>
                      </c:pt>
                      <c:pt idx="25">
                        <c:v>0.51576110439230671</c:v>
                      </c:pt>
                      <c:pt idx="26">
                        <c:v>1.0184583315127385</c:v>
                      </c:pt>
                      <c:pt idx="27">
                        <c:v>0.77091831919703757</c:v>
                      </c:pt>
                      <c:pt idx="28">
                        <c:v>0.42045742205894565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0.99342963578787169</c:v>
                      </c:pt>
                      <c:pt idx="1">
                        <c:v>0.84614353778153906</c:v>
                      </c:pt>
                      <c:pt idx="2">
                        <c:v>1.4005134418453062</c:v>
                      </c:pt>
                      <c:pt idx="3">
                        <c:v>2.9867668421491214</c:v>
                      </c:pt>
                      <c:pt idx="4">
                        <c:v>5.0824824454514417</c:v>
                      </c:pt>
                      <c:pt idx="5">
                        <c:v>0.91033444826499066</c:v>
                      </c:pt>
                      <c:pt idx="6">
                        <c:v>3.3273622237104128</c:v>
                      </c:pt>
                      <c:pt idx="7">
                        <c:v>3.3255080839314175</c:v>
                      </c:pt>
                      <c:pt idx="8">
                        <c:v>1.9237552298418021</c:v>
                      </c:pt>
                      <c:pt idx="9">
                        <c:v>1.1563361619425667</c:v>
                      </c:pt>
                      <c:pt idx="10">
                        <c:v>0.98091266540696342</c:v>
                      </c:pt>
                      <c:pt idx="11">
                        <c:v>0.67505752064564273</c:v>
                      </c:pt>
                      <c:pt idx="12">
                        <c:v>0.1673313515694238</c:v>
                      </c:pt>
                      <c:pt idx="13">
                        <c:v>18.889137952240969</c:v>
                      </c:pt>
                      <c:pt idx="14">
                        <c:v>0.80054041980639246</c:v>
                      </c:pt>
                      <c:pt idx="15">
                        <c:v>0.31980763913990068</c:v>
                      </c:pt>
                      <c:pt idx="16">
                        <c:v>6.6790289996030898</c:v>
                      </c:pt>
                      <c:pt idx="17">
                        <c:v>6.0994806045751435</c:v>
                      </c:pt>
                      <c:pt idx="18">
                        <c:v>5.4811892237308797</c:v>
                      </c:pt>
                      <c:pt idx="19">
                        <c:v>2.594060765787809</c:v>
                      </c:pt>
                      <c:pt idx="20">
                        <c:v>3.005268427293053</c:v>
                      </c:pt>
                      <c:pt idx="21">
                        <c:v>3.447173013831347</c:v>
                      </c:pt>
                      <c:pt idx="22">
                        <c:v>0.52315342155038058</c:v>
                      </c:pt>
                      <c:pt idx="23">
                        <c:v>2.8751682594427947</c:v>
                      </c:pt>
                      <c:pt idx="24">
                        <c:v>1.5453349890033556</c:v>
                      </c:pt>
                      <c:pt idx="25">
                        <c:v>19.554248443517061</c:v>
                      </c:pt>
                      <c:pt idx="26">
                        <c:v>2.5176758412112066</c:v>
                      </c:pt>
                      <c:pt idx="27">
                        <c:v>1.2141917770740651</c:v>
                      </c:pt>
                      <c:pt idx="28">
                        <c:v>2.2613756703387073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11.946371811429401</c:v>
                      </c:pt>
                      <c:pt idx="1">
                        <c:v>14.560940315124125</c:v>
                      </c:pt>
                      <c:pt idx="2">
                        <c:v>13.925701703175156</c:v>
                      </c:pt>
                      <c:pt idx="3">
                        <c:v>12.208731942763766</c:v>
                      </c:pt>
                      <c:pt idx="4">
                        <c:v>12.742523786959683</c:v>
                      </c:pt>
                      <c:pt idx="5">
                        <c:v>11.320021532828296</c:v>
                      </c:pt>
                      <c:pt idx="6">
                        <c:v>14.509071521492647</c:v>
                      </c:pt>
                      <c:pt idx="7">
                        <c:v>12.784634427275165</c:v>
                      </c:pt>
                      <c:pt idx="8">
                        <c:v>11.658027419607198</c:v>
                      </c:pt>
                      <c:pt idx="9">
                        <c:v>15.576026868335841</c:v>
                      </c:pt>
                      <c:pt idx="10">
                        <c:v>12.020359630955623</c:v>
                      </c:pt>
                      <c:pt idx="11">
                        <c:v>10.840491754343727</c:v>
                      </c:pt>
                      <c:pt idx="12">
                        <c:v>7.4107461010030224</c:v>
                      </c:pt>
                      <c:pt idx="13">
                        <c:v>18.226837475809518</c:v>
                      </c:pt>
                      <c:pt idx="14">
                        <c:v>10.57557585130218</c:v>
                      </c:pt>
                      <c:pt idx="15">
                        <c:v>15.418520164695007</c:v>
                      </c:pt>
                      <c:pt idx="16">
                        <c:v>12.729942184513458</c:v>
                      </c:pt>
                      <c:pt idx="17">
                        <c:v>12.890889396148568</c:v>
                      </c:pt>
                      <c:pt idx="18">
                        <c:v>13.049524131313163</c:v>
                      </c:pt>
                      <c:pt idx="19">
                        <c:v>11.467413052661897</c:v>
                      </c:pt>
                      <c:pt idx="20">
                        <c:v>16.781765270181012</c:v>
                      </c:pt>
                      <c:pt idx="21">
                        <c:v>16.978896355354909</c:v>
                      </c:pt>
                      <c:pt idx="22">
                        <c:v>11.874884258595966</c:v>
                      </c:pt>
                      <c:pt idx="23">
                        <c:v>14.183645420342788</c:v>
                      </c:pt>
                      <c:pt idx="24">
                        <c:v>18.756291884630887</c:v>
                      </c:pt>
                      <c:pt idx="25">
                        <c:v>12.703910068061465</c:v>
                      </c:pt>
                      <c:pt idx="26">
                        <c:v>16.334702622359082</c:v>
                      </c:pt>
                      <c:pt idx="27">
                        <c:v>14.521080287404629</c:v>
                      </c:pt>
                      <c:pt idx="28">
                        <c:v>10.576318836513973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363.30688409181897</c:v>
                </c:pt>
                <c:pt idx="2">
                  <c:v>1.1045922371259222</c:v>
                </c:pt>
                <c:pt idx="3">
                  <c:v>3.4959413782194373</c:v>
                </c:pt>
                <c:pt idx="4">
                  <c:v>12.101668802088247</c:v>
                </c:pt>
                <c:pt idx="5">
                  <c:v>6.2382691842303846</c:v>
                </c:pt>
                <c:pt idx="7">
                  <c:v>17.175035993640623</c:v>
                </c:pt>
                <c:pt idx="8">
                  <c:v>0.33261461016502608</c:v>
                </c:pt>
                <c:pt idx="9">
                  <c:v>0</c:v>
                </c:pt>
                <c:pt idx="10">
                  <c:v>1.5343986572330921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367.90741770716431</c:v>
                </c:pt>
                <c:pt idx="4">
                  <c:v>12.101668802088247</c:v>
                </c:pt>
                <c:pt idx="5">
                  <c:v>6.2382691842303846</c:v>
                </c:pt>
                <c:pt idx="6">
                  <c:v>17.507650603805651</c:v>
                </c:pt>
                <c:pt idx="10">
                  <c:v>1.5343986572330921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-35029.384234622325</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再エネ比較シート!$BM$72:$BM$161</c:f>
              <c:numCache>
                <c:formatCode>#,##0_);[Red]\(#,##0\)</c:formatCode>
                <c:ptCount val="90"/>
                <c:pt idx="0">
                  <c:v>2746018.9662375245</c:v>
                </c:pt>
                <c:pt idx="1">
                  <c:v>88471.0519965844</c:v>
                </c:pt>
                <c:pt idx="2">
                  <c:v>131073.70545158902</c:v>
                </c:pt>
                <c:pt idx="3">
                  <c:v>6462154.5343911424</c:v>
                </c:pt>
                <c:pt idx="4">
                  <c:v>372189.82939274423</c:v>
                </c:pt>
                <c:pt idx="5">
                  <c:v>335724.47770408238</c:v>
                </c:pt>
                <c:pt idx="6">
                  <c:v>346565.44746249565</c:v>
                </c:pt>
                <c:pt idx="7">
                  <c:v>418108.32211568218</c:v>
                </c:pt>
                <c:pt idx="8">
                  <c:v>8335765.9365232941</c:v>
                </c:pt>
                <c:pt idx="9">
                  <c:v>1333102.8713644173</c:v>
                </c:pt>
                <c:pt idx="10">
                  <c:v>6009364.0057766093</c:v>
                </c:pt>
                <c:pt idx="11">
                  <c:v>1806321.3943335996</c:v>
                </c:pt>
                <c:pt idx="12">
                  <c:v>965893.73447120935</c:v>
                </c:pt>
                <c:pt idx="13">
                  <c:v>0</c:v>
                </c:pt>
                <c:pt idx="14">
                  <c:v>2464067.5377288088</c:v>
                </c:pt>
                <c:pt idx="15">
                  <c:v>1693960.1750788954</c:v>
                </c:pt>
                <c:pt idx="16">
                  <c:v>64427.370620433103</c:v>
                </c:pt>
                <c:pt idx="17">
                  <c:v>58415.169306770636</c:v>
                </c:pt>
                <c:pt idx="18">
                  <c:v>1983852.1215232189</c:v>
                </c:pt>
                <c:pt idx="19">
                  <c:v>274930.13906083349</c:v>
                </c:pt>
                <c:pt idx="20">
                  <c:v>2346135.0352572957</c:v>
                </c:pt>
                <c:pt idx="21">
                  <c:v>10421.968884752947</c:v>
                </c:pt>
                <c:pt idx="22">
                  <c:v>170641.11712626269</c:v>
                </c:pt>
                <c:pt idx="23">
                  <c:v>4055648.6320323977</c:v>
                </c:pt>
                <c:pt idx="24">
                  <c:v>501020.03014906956</c:v>
                </c:pt>
                <c:pt idx="25">
                  <c:v>520387.6219929186</c:v>
                </c:pt>
                <c:pt idx="26">
                  <c:v>167652.72681178746</c:v>
                </c:pt>
                <c:pt idx="27">
                  <c:v>1710320.3903940876</c:v>
                </c:pt>
                <c:pt idx="28">
                  <c:v>358461.2301522253</c:v>
                </c:pt>
                <c:pt idx="29">
                  <c:v>1182395.541037356</c:v>
                </c:pt>
                <c:pt idx="30">
                  <c:v>285721.28695074649</c:v>
                </c:pt>
                <c:pt idx="31">
                  <c:v>627455.83955752617</c:v>
                </c:pt>
                <c:pt idx="32">
                  <c:v>149776.75449394266</c:v>
                </c:pt>
                <c:pt idx="33">
                  <c:v>335942.53228023939</c:v>
                </c:pt>
                <c:pt idx="34">
                  <c:v>392669.93580682727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再エネ比較シート!$BK$72:$BK$161</c:f>
              <c:numCache>
                <c:formatCode>#,##0_);[Red]\(#,##0\)</c:formatCode>
                <c:ptCount val="90"/>
                <c:pt idx="0">
                  <c:v>2746018.9662375245</c:v>
                </c:pt>
                <c:pt idx="1">
                  <c:v>88471.0519965844</c:v>
                </c:pt>
                <c:pt idx="2">
                  <c:v>131073.70545158902</c:v>
                </c:pt>
                <c:pt idx="3">
                  <c:v>6462154.5343911424</c:v>
                </c:pt>
                <c:pt idx="4">
                  <c:v>372189.82939274423</c:v>
                </c:pt>
                <c:pt idx="5">
                  <c:v>335724.47770408238</c:v>
                </c:pt>
                <c:pt idx="6">
                  <c:v>346565.44746249565</c:v>
                </c:pt>
                <c:pt idx="7">
                  <c:v>418108.32211568218</c:v>
                </c:pt>
                <c:pt idx="8">
                  <c:v>8335765.9365232941</c:v>
                </c:pt>
                <c:pt idx="9">
                  <c:v>1333102.8713644173</c:v>
                </c:pt>
                <c:pt idx="10">
                  <c:v>6009364.0057766093</c:v>
                </c:pt>
                <c:pt idx="11">
                  <c:v>1806321.3943335996</c:v>
                </c:pt>
                <c:pt idx="12">
                  <c:v>965893.73447120935</c:v>
                </c:pt>
                <c:pt idx="13">
                  <c:v>-35029.384234622325</c:v>
                </c:pt>
                <c:pt idx="14">
                  <c:v>2464067.5377288088</c:v>
                </c:pt>
                <c:pt idx="15">
                  <c:v>1693960.1750788954</c:v>
                </c:pt>
                <c:pt idx="16">
                  <c:v>64427.370620433103</c:v>
                </c:pt>
                <c:pt idx="17">
                  <c:v>58415.169306770636</c:v>
                </c:pt>
                <c:pt idx="18">
                  <c:v>1983852.1215232189</c:v>
                </c:pt>
                <c:pt idx="19">
                  <c:v>274930.13906083349</c:v>
                </c:pt>
                <c:pt idx="20">
                  <c:v>2346135.0352572957</c:v>
                </c:pt>
                <c:pt idx="21">
                  <c:v>10421.968884752947</c:v>
                </c:pt>
                <c:pt idx="22">
                  <c:v>170641.11712626269</c:v>
                </c:pt>
                <c:pt idx="23">
                  <c:v>4055648.6320323977</c:v>
                </c:pt>
                <c:pt idx="24">
                  <c:v>501020.03014906956</c:v>
                </c:pt>
                <c:pt idx="25">
                  <c:v>520387.6219929186</c:v>
                </c:pt>
                <c:pt idx="26">
                  <c:v>167652.72681178746</c:v>
                </c:pt>
                <c:pt idx="27">
                  <c:v>1710320.3903940876</c:v>
                </c:pt>
                <c:pt idx="28">
                  <c:v>358461.2301522253</c:v>
                </c:pt>
                <c:pt idx="29">
                  <c:v>1182395.541037356</c:v>
                </c:pt>
                <c:pt idx="30">
                  <c:v>285721.28695074649</c:v>
                </c:pt>
                <c:pt idx="31">
                  <c:v>627455.83955752617</c:v>
                </c:pt>
                <c:pt idx="32">
                  <c:v>149776.75449394266</c:v>
                </c:pt>
                <c:pt idx="33">
                  <c:v>335942.53228023939</c:v>
                </c:pt>
                <c:pt idx="34">
                  <c:v>392669.93580682727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再エネ比較シート!$BJ$72:$BJ$161</c:f>
              <c:numCache>
                <c:formatCode>#,##0_);[Red]\(#,##0\)</c:formatCode>
                <c:ptCount val="90"/>
                <c:pt idx="0">
                  <c:v>790516.74576247565</c:v>
                </c:pt>
                <c:pt idx="1">
                  <c:v>281491.05500341562</c:v>
                </c:pt>
                <c:pt idx="2">
                  <c:v>118870.76854841097</c:v>
                </c:pt>
                <c:pt idx="3">
                  <c:v>821136.01060885715</c:v>
                </c:pt>
                <c:pt idx="4">
                  <c:v>44372.381607255884</c:v>
                </c:pt>
                <c:pt idx="5">
                  <c:v>266308.31429591763</c:v>
                </c:pt>
                <c:pt idx="6">
                  <c:v>39387.757537504374</c:v>
                </c:pt>
                <c:pt idx="7">
                  <c:v>270270.4568843178</c:v>
                </c:pt>
                <c:pt idx="8">
                  <c:v>108300.01947670599</c:v>
                </c:pt>
                <c:pt idx="9">
                  <c:v>38151.254635582824</c:v>
                </c:pt>
                <c:pt idx="10">
                  <c:v>310239.79122339125</c:v>
                </c:pt>
                <c:pt idx="11">
                  <c:v>294394.71066640038</c:v>
                </c:pt>
                <c:pt idx="12">
                  <c:v>78589.372528790613</c:v>
                </c:pt>
                <c:pt idx="13">
                  <c:v>254552.69423462232</c:v>
                </c:pt>
                <c:pt idx="14">
                  <c:v>35161.298271191838</c:v>
                </c:pt>
                <c:pt idx="15">
                  <c:v>6611.410921104758</c:v>
                </c:pt>
                <c:pt idx="16">
                  <c:v>48527.034379566896</c:v>
                </c:pt>
                <c:pt idx="17">
                  <c:v>229516.6296932293</c:v>
                </c:pt>
                <c:pt idx="18">
                  <c:v>208443.26447678104</c:v>
                </c:pt>
                <c:pt idx="19">
                  <c:v>6193517.8319391664</c:v>
                </c:pt>
                <c:pt idx="20">
                  <c:v>620625.49674270372</c:v>
                </c:pt>
                <c:pt idx="21">
                  <c:v>272206.90511524712</c:v>
                </c:pt>
                <c:pt idx="22">
                  <c:v>178365.97187373729</c:v>
                </c:pt>
                <c:pt idx="23">
                  <c:v>335348.42596760247</c:v>
                </c:pt>
                <c:pt idx="24">
                  <c:v>363291.41885093035</c:v>
                </c:pt>
                <c:pt idx="25">
                  <c:v>145397.82800708135</c:v>
                </c:pt>
                <c:pt idx="26">
                  <c:v>52272.613188212577</c:v>
                </c:pt>
                <c:pt idx="27">
                  <c:v>59856.140605912013</c:v>
                </c:pt>
                <c:pt idx="28">
                  <c:v>105734.68184777473</c:v>
                </c:pt>
                <c:pt idx="29">
                  <c:v>52588.266962644091</c:v>
                </c:pt>
                <c:pt idx="30">
                  <c:v>63876.740049253465</c:v>
                </c:pt>
                <c:pt idx="31">
                  <c:v>50639.161442473771</c:v>
                </c:pt>
                <c:pt idx="32">
                  <c:v>146025.07050605735</c:v>
                </c:pt>
                <c:pt idx="33">
                  <c:v>96327.683719760593</c:v>
                </c:pt>
                <c:pt idx="34">
                  <c:v>137567.92019317273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再エネ比較シート!$BJ$72:$BJ$161</c:f>
              <c:numCache>
                <c:formatCode>#,##0_);[Red]\(#,##0\)</c:formatCode>
                <c:ptCount val="90"/>
                <c:pt idx="0">
                  <c:v>790516.74576247565</c:v>
                </c:pt>
                <c:pt idx="1">
                  <c:v>281491.05500341562</c:v>
                </c:pt>
                <c:pt idx="2">
                  <c:v>118870.76854841097</c:v>
                </c:pt>
                <c:pt idx="3">
                  <c:v>821136.01060885715</c:v>
                </c:pt>
                <c:pt idx="4">
                  <c:v>44372.381607255884</c:v>
                </c:pt>
                <c:pt idx="5">
                  <c:v>266308.31429591763</c:v>
                </c:pt>
                <c:pt idx="6">
                  <c:v>39387.757537504374</c:v>
                </c:pt>
                <c:pt idx="7">
                  <c:v>270270.4568843178</c:v>
                </c:pt>
                <c:pt idx="8">
                  <c:v>108300.01947670599</c:v>
                </c:pt>
                <c:pt idx="9">
                  <c:v>38151.254635582824</c:v>
                </c:pt>
                <c:pt idx="10">
                  <c:v>310239.79122339125</c:v>
                </c:pt>
                <c:pt idx="11">
                  <c:v>294394.71066640038</c:v>
                </c:pt>
                <c:pt idx="12">
                  <c:v>78589.372528790613</c:v>
                </c:pt>
                <c:pt idx="13">
                  <c:v>254552.69423462232</c:v>
                </c:pt>
                <c:pt idx="14">
                  <c:v>35161.298271191838</c:v>
                </c:pt>
                <c:pt idx="15">
                  <c:v>6611.410921104758</c:v>
                </c:pt>
                <c:pt idx="16">
                  <c:v>48527.034379566896</c:v>
                </c:pt>
                <c:pt idx="17">
                  <c:v>229516.6296932293</c:v>
                </c:pt>
                <c:pt idx="18">
                  <c:v>208443.26447678104</c:v>
                </c:pt>
                <c:pt idx="19">
                  <c:v>6193517.8319391664</c:v>
                </c:pt>
                <c:pt idx="20">
                  <c:v>620625.49674270372</c:v>
                </c:pt>
                <c:pt idx="21">
                  <c:v>272206.90511524712</c:v>
                </c:pt>
                <c:pt idx="22">
                  <c:v>178365.97187373729</c:v>
                </c:pt>
                <c:pt idx="23">
                  <c:v>335348.42596760247</c:v>
                </c:pt>
                <c:pt idx="24">
                  <c:v>363291.41885093035</c:v>
                </c:pt>
                <c:pt idx="25">
                  <c:v>145397.82800708135</c:v>
                </c:pt>
                <c:pt idx="26">
                  <c:v>52272.613188212577</c:v>
                </c:pt>
                <c:pt idx="27">
                  <c:v>59856.140605912013</c:v>
                </c:pt>
                <c:pt idx="28">
                  <c:v>105734.68184777473</c:v>
                </c:pt>
                <c:pt idx="29">
                  <c:v>52588.266962644091</c:v>
                </c:pt>
                <c:pt idx="30">
                  <c:v>63876.740049253465</c:v>
                </c:pt>
                <c:pt idx="31">
                  <c:v>50639.161442473771</c:v>
                </c:pt>
                <c:pt idx="32">
                  <c:v>146025.07050605735</c:v>
                </c:pt>
                <c:pt idx="33">
                  <c:v>96327.683719760593</c:v>
                </c:pt>
                <c:pt idx="34">
                  <c:v>137567.92019317273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再エネ比較シート!$BE$72:$BE$161</c:f>
              <c:numCache>
                <c:formatCode>#,##0_);[Red]\(#,##0\)</c:formatCode>
                <c:ptCount val="90"/>
                <c:pt idx="0">
                  <c:v>1680956.4350000001</c:v>
                </c:pt>
                <c:pt idx="1">
                  <c:v>357421.73100000003</c:v>
                </c:pt>
                <c:pt idx="2">
                  <c:v>249944.47399999999</c:v>
                </c:pt>
                <c:pt idx="3">
                  <c:v>4193795.4130000002</c:v>
                </c:pt>
                <c:pt idx="4">
                  <c:v>368100.1590000001</c:v>
                </c:pt>
                <c:pt idx="5">
                  <c:v>398307.03300000005</c:v>
                </c:pt>
                <c:pt idx="6">
                  <c:v>41572.703999999998</c:v>
                </c:pt>
                <c:pt idx="7">
                  <c:v>639686.82999999996</c:v>
                </c:pt>
                <c:pt idx="8">
                  <c:v>2128683.3050000002</c:v>
                </c:pt>
                <c:pt idx="9">
                  <c:v>559274.91500000004</c:v>
                </c:pt>
                <c:pt idx="10">
                  <c:v>4388110.3609999996</c:v>
                </c:pt>
                <c:pt idx="11">
                  <c:v>755939.16099999996</c:v>
                </c:pt>
                <c:pt idx="12">
                  <c:v>733155.50699999998</c:v>
                </c:pt>
                <c:pt idx="13">
                  <c:v>216779.88099999999</c:v>
                </c:pt>
                <c:pt idx="14">
                  <c:v>981243.57799999998</c:v>
                </c:pt>
                <c:pt idx="15">
                  <c:v>138323.47300000003</c:v>
                </c:pt>
                <c:pt idx="16">
                  <c:v>112954.405</c:v>
                </c:pt>
                <c:pt idx="17">
                  <c:v>284314.83199999994</c:v>
                </c:pt>
                <c:pt idx="18">
                  <c:v>1079359.439</c:v>
                </c:pt>
                <c:pt idx="19">
                  <c:v>4430637.0470000003</c:v>
                </c:pt>
                <c:pt idx="20">
                  <c:v>616511.147</c:v>
                </c:pt>
                <c:pt idx="21">
                  <c:v>282628.87400000007</c:v>
                </c:pt>
                <c:pt idx="22">
                  <c:v>348845.29300000001</c:v>
                </c:pt>
                <c:pt idx="23">
                  <c:v>3402500.5860000001</c:v>
                </c:pt>
                <c:pt idx="24">
                  <c:v>846773.71699999995</c:v>
                </c:pt>
                <c:pt idx="25">
                  <c:v>638987.90299999993</c:v>
                </c:pt>
                <c:pt idx="26">
                  <c:v>214476.32500000001</c:v>
                </c:pt>
                <c:pt idx="27">
                  <c:v>634241.75199999998</c:v>
                </c:pt>
                <c:pt idx="28">
                  <c:v>464195.91200000001</c:v>
                </c:pt>
                <c:pt idx="29">
                  <c:v>271479.549</c:v>
                </c:pt>
                <c:pt idx="30">
                  <c:v>315040.53699999995</c:v>
                </c:pt>
                <c:pt idx="31">
                  <c:v>625787.08699999994</c:v>
                </c:pt>
                <c:pt idx="32">
                  <c:v>229646.367</c:v>
                </c:pt>
                <c:pt idx="33">
                  <c:v>422470.554</c:v>
                </c:pt>
                <c:pt idx="34">
                  <c:v>529483.04399999999</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再エネ比較シート!$BF$72:$BF$161</c:f>
              <c:numCache>
                <c:formatCode>#,##0_);[Red]\(#,##0\)</c:formatCode>
                <c:ptCount val="90"/>
                <c:pt idx="0">
                  <c:v>1854366.987</c:v>
                </c:pt>
                <c:pt idx="1">
                  <c:v>12540.376</c:v>
                </c:pt>
                <c:pt idx="2">
                  <c:v>0</c:v>
                </c:pt>
                <c:pt idx="3">
                  <c:v>2310989.5729999999</c:v>
                </c:pt>
                <c:pt idx="4">
                  <c:v>48462.052000000003</c:v>
                </c:pt>
                <c:pt idx="5">
                  <c:v>203725.75899999996</c:v>
                </c:pt>
                <c:pt idx="6">
                  <c:v>343817.76899999997</c:v>
                </c:pt>
                <c:pt idx="7">
                  <c:v>47094.063999999991</c:v>
                </c:pt>
                <c:pt idx="8">
                  <c:v>6234751.8679999989</c:v>
                </c:pt>
                <c:pt idx="9">
                  <c:v>757883.66500000015</c:v>
                </c:pt>
                <c:pt idx="10">
                  <c:v>1842356.0970000001</c:v>
                </c:pt>
                <c:pt idx="11">
                  <c:v>1316409.068</c:v>
                </c:pt>
                <c:pt idx="12">
                  <c:v>262155.72100000002</c:v>
                </c:pt>
                <c:pt idx="13">
                  <c:v>2743.4290000000001</c:v>
                </c:pt>
                <c:pt idx="14">
                  <c:v>1473700.4920000003</c:v>
                </c:pt>
                <c:pt idx="15">
                  <c:v>1514736.0530000001</c:v>
                </c:pt>
                <c:pt idx="16">
                  <c:v>0</c:v>
                </c:pt>
                <c:pt idx="17">
                  <c:v>3616.9670000000006</c:v>
                </c:pt>
                <c:pt idx="18">
                  <c:v>1071915.7309999999</c:v>
                </c:pt>
                <c:pt idx="19">
                  <c:v>1930182.9739999997</c:v>
                </c:pt>
                <c:pt idx="20">
                  <c:v>2326085.5649999999</c:v>
                </c:pt>
                <c:pt idx="21">
                  <c:v>0</c:v>
                </c:pt>
                <c:pt idx="22">
                  <c:v>161.79599999999999</c:v>
                </c:pt>
                <c:pt idx="23">
                  <c:v>988496.47199999983</c:v>
                </c:pt>
                <c:pt idx="24">
                  <c:v>17526.939999999999</c:v>
                </c:pt>
                <c:pt idx="25">
                  <c:v>26467.645</c:v>
                </c:pt>
                <c:pt idx="26">
                  <c:v>5441.6570000000002</c:v>
                </c:pt>
                <c:pt idx="27">
                  <c:v>1101986.2439999999</c:v>
                </c:pt>
                <c:pt idx="28">
                  <c:v>0</c:v>
                </c:pt>
                <c:pt idx="29">
                  <c:v>959129.87600000016</c:v>
                </c:pt>
                <c:pt idx="30">
                  <c:v>34557.49</c:v>
                </c:pt>
                <c:pt idx="31">
                  <c:v>52307.913999999997</c:v>
                </c:pt>
                <c:pt idx="32">
                  <c:v>66155.457999999999</c:v>
                </c:pt>
                <c:pt idx="33">
                  <c:v>9799.6620000000003</c:v>
                </c:pt>
                <c:pt idx="34">
                  <c:v>754.81200000000001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再エネ比較シート!$BG$72:$BG$161</c:f>
              <c:numCache>
                <c:formatCode>#,##0_);[Red]\(#,##0\)</c:formatCode>
                <c:ptCount val="90"/>
                <c:pt idx="0">
                  <c:v>1212.2899999999997</c:v>
                </c:pt>
                <c:pt idx="1">
                  <c:v>0</c:v>
                </c:pt>
                <c:pt idx="2">
                  <c:v>0</c:v>
                </c:pt>
                <c:pt idx="3">
                  <c:v>69104.876000000004</c:v>
                </c:pt>
                <c:pt idx="4">
                  <c:v>0</c:v>
                </c:pt>
                <c:pt idx="5">
                  <c:v>0</c:v>
                </c:pt>
                <c:pt idx="6">
                  <c:v>562.73199999999997</c:v>
                </c:pt>
                <c:pt idx="7">
                  <c:v>1597.885</c:v>
                </c:pt>
                <c:pt idx="8">
                  <c:v>80485.823000000004</c:v>
                </c:pt>
                <c:pt idx="9">
                  <c:v>54095.546000000002</c:v>
                </c:pt>
                <c:pt idx="10">
                  <c:v>87842.751000000018</c:v>
                </c:pt>
                <c:pt idx="11">
                  <c:v>28367.876</c:v>
                </c:pt>
                <c:pt idx="12">
                  <c:v>44312.146000000001</c:v>
                </c:pt>
                <c:pt idx="13">
                  <c:v>0</c:v>
                </c:pt>
                <c:pt idx="14">
                  <c:v>44257.785000000011</c:v>
                </c:pt>
                <c:pt idx="15">
                  <c:v>47361.213000000011</c:v>
                </c:pt>
                <c:pt idx="16">
                  <c:v>0</c:v>
                </c:pt>
                <c:pt idx="17">
                  <c:v>0</c:v>
                </c:pt>
                <c:pt idx="18">
                  <c:v>40884.331000000006</c:v>
                </c:pt>
                <c:pt idx="19">
                  <c:v>106978.44900000001</c:v>
                </c:pt>
                <c:pt idx="20">
                  <c:v>24151.556</c:v>
                </c:pt>
                <c:pt idx="21">
                  <c:v>0</c:v>
                </c:pt>
                <c:pt idx="22">
                  <c:v>0</c:v>
                </c:pt>
                <c:pt idx="23">
                  <c:v>0</c:v>
                </c:pt>
                <c:pt idx="24">
                  <c:v>0</c:v>
                </c:pt>
                <c:pt idx="25">
                  <c:v>0</c:v>
                </c:pt>
                <c:pt idx="26">
                  <c:v>0</c:v>
                </c:pt>
                <c:pt idx="27">
                  <c:v>33948.535000000011</c:v>
                </c:pt>
                <c:pt idx="28">
                  <c:v>0</c:v>
                </c:pt>
                <c:pt idx="29">
                  <c:v>4374.3829999999998</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再エネ比較シート!$BH$72:$BH$161</c:f>
              <c:numCache>
                <c:formatCode>#,##0_);[Red]\(#,##0\)</c:formatCode>
                <c:ptCount val="90"/>
                <c:pt idx="0">
                  <c:v>0</c:v>
                </c:pt>
                <c:pt idx="1">
                  <c:v>0</c:v>
                </c:pt>
                <c:pt idx="2">
                  <c:v>0</c:v>
                </c:pt>
                <c:pt idx="3">
                  <c:v>709400.68299999996</c:v>
                </c:pt>
                <c:pt idx="4">
                  <c:v>0</c:v>
                </c:pt>
                <c:pt idx="5">
                  <c:v>0</c:v>
                </c:pt>
                <c:pt idx="6">
                  <c:v>0</c:v>
                </c:pt>
                <c:pt idx="7">
                  <c:v>0</c:v>
                </c:pt>
                <c:pt idx="8">
                  <c:v>144.96</c:v>
                </c:pt>
                <c:pt idx="9">
                  <c:v>0</c:v>
                </c:pt>
                <c:pt idx="10">
                  <c:v>1294.5880000000002</c:v>
                </c:pt>
                <c:pt idx="11">
                  <c:v>0</c:v>
                </c:pt>
                <c:pt idx="12">
                  <c:v>4859.7330000000002</c:v>
                </c:pt>
                <c:pt idx="13">
                  <c:v>0</c:v>
                </c:pt>
                <c:pt idx="14">
                  <c:v>26.981000000000002</c:v>
                </c:pt>
                <c:pt idx="15">
                  <c:v>150.84700000000001</c:v>
                </c:pt>
                <c:pt idx="16">
                  <c:v>0</c:v>
                </c:pt>
                <c:pt idx="17">
                  <c:v>0</c:v>
                </c:pt>
                <c:pt idx="18">
                  <c:v>135.88499999999996</c:v>
                </c:pt>
                <c:pt idx="19">
                  <c:v>649.50099999999998</c:v>
                </c:pt>
                <c:pt idx="20">
                  <c:v>12.263999999999998</c:v>
                </c:pt>
                <c:pt idx="21">
                  <c:v>0</c:v>
                </c:pt>
                <c:pt idx="22">
                  <c:v>0</c:v>
                </c:pt>
                <c:pt idx="23">
                  <c:v>0</c:v>
                </c:pt>
                <c:pt idx="24">
                  <c:v>10.792</c:v>
                </c:pt>
                <c:pt idx="25">
                  <c:v>329.90199999999999</c:v>
                </c:pt>
                <c:pt idx="26">
                  <c:v>7.3579999999999997</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再エネ比較シート!$BI$72:$BI$161</c:f>
              <c:numCache>
                <c:formatCode>#,##0_);[Red]\(#,##0\)</c:formatCode>
                <c:ptCount val="90"/>
                <c:pt idx="0">
                  <c:v>3536535.7120000003</c:v>
                </c:pt>
                <c:pt idx="1">
                  <c:v>369962.10700000002</c:v>
                </c:pt>
                <c:pt idx="2">
                  <c:v>249944.47399999999</c:v>
                </c:pt>
                <c:pt idx="3">
                  <c:v>7283290.5449999999</c:v>
                </c:pt>
                <c:pt idx="4">
                  <c:v>416562.21100000013</c:v>
                </c:pt>
                <c:pt idx="5">
                  <c:v>602032.79200000002</c:v>
                </c:pt>
                <c:pt idx="6">
                  <c:v>385953.20500000002</c:v>
                </c:pt>
                <c:pt idx="7">
                  <c:v>688378.77899999998</c:v>
                </c:pt>
                <c:pt idx="8">
                  <c:v>8444065.9560000002</c:v>
                </c:pt>
                <c:pt idx="9">
                  <c:v>1371254.1260000002</c:v>
                </c:pt>
                <c:pt idx="10">
                  <c:v>6319603.7970000003</c:v>
                </c:pt>
                <c:pt idx="11">
                  <c:v>2100716.105</c:v>
                </c:pt>
                <c:pt idx="12">
                  <c:v>1044483.107</c:v>
                </c:pt>
                <c:pt idx="13">
                  <c:v>219523.31</c:v>
                </c:pt>
                <c:pt idx="14">
                  <c:v>2499228.8360000006</c:v>
                </c:pt>
                <c:pt idx="15">
                  <c:v>1700571.5860000001</c:v>
                </c:pt>
                <c:pt idx="16">
                  <c:v>112954.405</c:v>
                </c:pt>
                <c:pt idx="17">
                  <c:v>287931.79899999994</c:v>
                </c:pt>
                <c:pt idx="18">
                  <c:v>2192295.3859999999</c:v>
                </c:pt>
                <c:pt idx="19">
                  <c:v>6468447.9709999999</c:v>
                </c:pt>
                <c:pt idx="20">
                  <c:v>2966760.5319999997</c:v>
                </c:pt>
                <c:pt idx="21">
                  <c:v>282628.87400000007</c:v>
                </c:pt>
                <c:pt idx="22">
                  <c:v>349007.08899999998</c:v>
                </c:pt>
                <c:pt idx="23">
                  <c:v>4390997.0580000002</c:v>
                </c:pt>
                <c:pt idx="24">
                  <c:v>864311.44899999991</c:v>
                </c:pt>
                <c:pt idx="25">
                  <c:v>665785.44999999995</c:v>
                </c:pt>
                <c:pt idx="26">
                  <c:v>219925.34000000003</c:v>
                </c:pt>
                <c:pt idx="27">
                  <c:v>1770176.5309999997</c:v>
                </c:pt>
                <c:pt idx="28">
                  <c:v>464195.91200000001</c:v>
                </c:pt>
                <c:pt idx="29">
                  <c:v>1234983.8080000002</c:v>
                </c:pt>
                <c:pt idx="30">
                  <c:v>349598.02699999994</c:v>
                </c:pt>
                <c:pt idx="31">
                  <c:v>678095.00099999993</c:v>
                </c:pt>
                <c:pt idx="32">
                  <c:v>295801.82500000001</c:v>
                </c:pt>
                <c:pt idx="33">
                  <c:v>432270.21600000001</c:v>
                </c:pt>
                <c:pt idx="34">
                  <c:v>530237.85600000003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再エネ比較シート!$CO$13:$CO$42</c:f>
              <c:numCache>
                <c:formatCode>0.0%</c:formatCode>
                <c:ptCount val="30"/>
                <c:pt idx="0">
                  <c:v>1.9676293240241192E-2</c:v>
                </c:pt>
                <c:pt idx="1">
                  <c:v>0.13036020583190394</c:v>
                </c:pt>
                <c:pt idx="2">
                  <c:v>0.16977611940298507</c:v>
                </c:pt>
                <c:pt idx="3">
                  <c:v>4.3975903614457829E-2</c:v>
                </c:pt>
                <c:pt idx="4">
                  <c:v>7.7380952380952384E-2</c:v>
                </c:pt>
                <c:pt idx="5">
                  <c:v>3.2923443078143592E-2</c:v>
                </c:pt>
                <c:pt idx="6">
                  <c:v>6.7189631650750342E-2</c:v>
                </c:pt>
                <c:pt idx="7">
                  <c:v>7.3203047366677709E-2</c:v>
                </c:pt>
                <c:pt idx="8">
                  <c:v>4.6257629296498556E-2</c:v>
                </c:pt>
                <c:pt idx="9">
                  <c:v>8.0727272727272731E-2</c:v>
                </c:pt>
                <c:pt idx="10">
                  <c:v>9.0909090909090912E-2</c:v>
                </c:pt>
                <c:pt idx="11">
                  <c:v>0.14686311787072243</c:v>
                </c:pt>
                <c:pt idx="12">
                  <c:v>6.2571103526734922E-2</c:v>
                </c:pt>
                <c:pt idx="13">
                  <c:v>6.0639070442992014E-2</c:v>
                </c:pt>
                <c:pt idx="14">
                  <c:v>2.7710426047800486E-2</c:v>
                </c:pt>
                <c:pt idx="15">
                  <c:v>4.5109780439121755E-2</c:v>
                </c:pt>
                <c:pt idx="16">
                  <c:v>9.5473833097595474E-3</c:v>
                </c:pt>
                <c:pt idx="17">
                  <c:v>7.925867507886436E-2</c:v>
                </c:pt>
                <c:pt idx="18">
                  <c:v>4.9556941253692158E-2</c:v>
                </c:pt>
                <c:pt idx="19">
                  <c:v>5.9083601286173633E-2</c:v>
                </c:pt>
                <c:pt idx="20">
                  <c:v>0.10700685453160701</c:v>
                </c:pt>
                <c:pt idx="21">
                  <c:v>0.16634890371782651</c:v>
                </c:pt>
                <c:pt idx="22">
                  <c:v>1.2658227848101266E-2</c:v>
                </c:pt>
                <c:pt idx="23">
                  <c:v>3.011456628477905E-2</c:v>
                </c:pt>
                <c:pt idx="24">
                  <c:v>1.2774320340648543E-2</c:v>
                </c:pt>
                <c:pt idx="25">
                  <c:v>2.260061919504644E-2</c:v>
                </c:pt>
                <c:pt idx="26">
                  <c:v>7.9779917469050887E-2</c:v>
                </c:pt>
                <c:pt idx="27">
                  <c:v>2.5896414342629483E-2</c:v>
                </c:pt>
                <c:pt idx="28">
                  <c:v>5.8888479941111519E-3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再エネ比較シート!$CC$13:$CC$42</c:f>
              <c:numCache>
                <c:formatCode>0.0%</c:formatCode>
                <c:ptCount val="30"/>
                <c:pt idx="0">
                  <c:v>1.2562901866258084E-2</c:v>
                </c:pt>
                <c:pt idx="1">
                  <c:v>4.6003261629571433E-2</c:v>
                </c:pt>
                <c:pt idx="2">
                  <c:v>8.897873850813344E-2</c:v>
                </c:pt>
                <c:pt idx="3">
                  <c:v>2.9551925884651851E-2</c:v>
                </c:pt>
                <c:pt idx="4">
                  <c:v>1.7433536447706888E-2</c:v>
                </c:pt>
                <c:pt idx="5">
                  <c:v>1.6825514869800315E-2</c:v>
                </c:pt>
                <c:pt idx="6">
                  <c:v>3.6584682070948449E-2</c:v>
                </c:pt>
                <c:pt idx="7">
                  <c:v>3.2845976538982503E-2</c:v>
                </c:pt>
                <c:pt idx="8">
                  <c:v>2.4025043841871572E-2</c:v>
                </c:pt>
                <c:pt idx="9">
                  <c:v>3.8265090706591252E-2</c:v>
                </c:pt>
                <c:pt idx="10">
                  <c:v>3.6493402038786128E-2</c:v>
                </c:pt>
                <c:pt idx="11">
                  <c:v>3.0520562600842259E-2</c:v>
                </c:pt>
                <c:pt idx="12">
                  <c:v>1.7640094223310622E-3</c:v>
                </c:pt>
                <c:pt idx="13">
                  <c:v>3.1795637788341588E-2</c:v>
                </c:pt>
                <c:pt idx="14">
                  <c:v>1.815315308962423E-2</c:v>
                </c:pt>
                <c:pt idx="15">
                  <c:v>1.9707615562022478E-2</c:v>
                </c:pt>
                <c:pt idx="16">
                  <c:v>5.346887024275571E-3</c:v>
                </c:pt>
                <c:pt idx="17">
                  <c:v>2.1719058736124345E-2</c:v>
                </c:pt>
                <c:pt idx="18">
                  <c:v>1.7150315289673521E-2</c:v>
                </c:pt>
                <c:pt idx="19">
                  <c:v>2.0936347409419884E-2</c:v>
                </c:pt>
                <c:pt idx="20">
                  <c:v>6.0196225988532019E-2</c:v>
                </c:pt>
                <c:pt idx="21">
                  <c:v>7.4726881481766263E-3</c:v>
                </c:pt>
                <c:pt idx="22">
                  <c:v>6.6686137594812647E-3</c:v>
                </c:pt>
                <c:pt idx="23">
                  <c:v>1.8167326782463612E-2</c:v>
                </c:pt>
                <c:pt idx="24">
                  <c:v>9.4537140877302521E-3</c:v>
                </c:pt>
                <c:pt idx="25">
                  <c:v>1.5975951111877728E-2</c:v>
                </c:pt>
                <c:pt idx="26">
                  <c:v>3.5168035148343345E-2</c:v>
                </c:pt>
                <c:pt idx="27">
                  <c:v>1.5860012912911461E-2</c:v>
                </c:pt>
                <c:pt idx="28">
                  <c:v>4.5722677495492938E-3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再エネ比較シート!$CD$13:$CD$42</c:f>
              <c:numCache>
                <c:formatCode>0.0%</c:formatCode>
                <c:ptCount val="30"/>
                <c:pt idx="0">
                  <c:v>4.2218870175818685E-2</c:v>
                </c:pt>
                <c:pt idx="1">
                  <c:v>4.4898708839065278E-2</c:v>
                </c:pt>
                <c:pt idx="2">
                  <c:v>0.1919185323731448</c:v>
                </c:pt>
                <c:pt idx="3">
                  <c:v>0.2075583496923257</c:v>
                </c:pt>
                <c:pt idx="4">
                  <c:v>0.10100962954204799</c:v>
                </c:pt>
                <c:pt idx="5">
                  <c:v>0.66171697108029681</c:v>
                </c:pt>
                <c:pt idx="6">
                  <c:v>1.9500820267585091</c:v>
                </c:pt>
                <c:pt idx="7">
                  <c:v>4.0652250346452506E-2</c:v>
                </c:pt>
                <c:pt idx="8">
                  <c:v>7.9913815952070935E-2</c:v>
                </c:pt>
                <c:pt idx="9">
                  <c:v>0.4834549558332491</c:v>
                </c:pt>
                <c:pt idx="10">
                  <c:v>0.74581386556218709</c:v>
                </c:pt>
                <c:pt idx="11">
                  <c:v>0.34672110035463971</c:v>
                </c:pt>
                <c:pt idx="12">
                  <c:v>1.3070642318359013E-3</c:v>
                </c:pt>
                <c:pt idx="13">
                  <c:v>0.10692808969193279</c:v>
                </c:pt>
                <c:pt idx="14">
                  <c:v>1.8770454607610395E-2</c:v>
                </c:pt>
                <c:pt idx="15">
                  <c:v>6.4187922244967971E-2</c:v>
                </c:pt>
                <c:pt idx="16">
                  <c:v>1.3211867337665167E-2</c:v>
                </c:pt>
                <c:pt idx="17">
                  <c:v>1.0700200210414899</c:v>
                </c:pt>
                <c:pt idx="18">
                  <c:v>0.15862125379612574</c:v>
                </c:pt>
                <c:pt idx="19">
                  <c:v>0.97013146751050261</c:v>
                </c:pt>
                <c:pt idx="20">
                  <c:v>1.351932962464651</c:v>
                </c:pt>
                <c:pt idx="21">
                  <c:v>0.14233357239414235</c:v>
                </c:pt>
                <c:pt idx="22">
                  <c:v>1.5059721317779747E-2</c:v>
                </c:pt>
                <c:pt idx="23">
                  <c:v>0.14108826028129287</c:v>
                </c:pt>
                <c:pt idx="24">
                  <c:v>0.20544057653549214</c:v>
                </c:pt>
                <c:pt idx="25">
                  <c:v>8.2249704720410488E-2</c:v>
                </c:pt>
                <c:pt idx="26">
                  <c:v>0.32770123873560308</c:v>
                </c:pt>
                <c:pt idx="27">
                  <c:v>5.2818020324169102E-2</c:v>
                </c:pt>
                <c:pt idx="28">
                  <c:v>5.8357389713307984E-4</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再エネ比較シート!$CE$13:$CE$42</c:f>
              <c:numCache>
                <c:formatCode>0.0%</c:formatCode>
                <c:ptCount val="30"/>
                <c:pt idx="0">
                  <c:v>0</c:v>
                </c:pt>
                <c:pt idx="1">
                  <c:v>0</c:v>
                </c:pt>
                <c:pt idx="2">
                  <c:v>0</c:v>
                </c:pt>
                <c:pt idx="3">
                  <c:v>0</c:v>
                </c:pt>
                <c:pt idx="4">
                  <c:v>0</c:v>
                </c:pt>
                <c:pt idx="5">
                  <c:v>0</c:v>
                </c:pt>
                <c:pt idx="6">
                  <c:v>1.278699203002285E-3</c:v>
                </c:pt>
                <c:pt idx="7">
                  <c:v>0</c:v>
                </c:pt>
                <c:pt idx="8">
                  <c:v>0</c:v>
                </c:pt>
                <c:pt idx="9">
                  <c:v>0</c:v>
                </c:pt>
                <c:pt idx="10">
                  <c:v>0</c:v>
                </c:pt>
                <c:pt idx="11">
                  <c:v>0</c:v>
                </c:pt>
                <c:pt idx="12">
                  <c:v>0</c:v>
                </c:pt>
                <c:pt idx="13">
                  <c:v>0</c:v>
                </c:pt>
                <c:pt idx="14">
                  <c:v>0</c:v>
                </c:pt>
                <c:pt idx="15">
                  <c:v>0</c:v>
                </c:pt>
                <c:pt idx="16">
                  <c:v>6.5511049625727686</c:v>
                </c:pt>
                <c:pt idx="17">
                  <c:v>0</c:v>
                </c:pt>
                <c:pt idx="18">
                  <c:v>0</c:v>
                </c:pt>
                <c:pt idx="19">
                  <c:v>0</c:v>
                </c:pt>
                <c:pt idx="20">
                  <c:v>0</c:v>
                </c:pt>
                <c:pt idx="21">
                  <c:v>0</c:v>
                </c:pt>
                <c:pt idx="22">
                  <c:v>0</c:v>
                </c:pt>
                <c:pt idx="23">
                  <c:v>0</c:v>
                </c:pt>
                <c:pt idx="24">
                  <c:v>4.9465271027567476E-3</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再エネ比較シート!$CF$13:$CF$42</c:f>
              <c:numCache>
                <c:formatCode>0.0%</c:formatCode>
                <c:ptCount val="30"/>
                <c:pt idx="0">
                  <c:v>0</c:v>
                </c:pt>
                <c:pt idx="1">
                  <c:v>0.72570361288202556</c:v>
                </c:pt>
                <c:pt idx="2">
                  <c:v>0</c:v>
                </c:pt>
                <c:pt idx="3">
                  <c:v>0</c:v>
                </c:pt>
                <c:pt idx="4">
                  <c:v>0</c:v>
                </c:pt>
                <c:pt idx="5">
                  <c:v>1.2463526659255566</c:v>
                </c:pt>
                <c:pt idx="6">
                  <c:v>0.1546813552018893</c:v>
                </c:pt>
                <c:pt idx="7">
                  <c:v>0</c:v>
                </c:pt>
                <c:pt idx="8">
                  <c:v>0</c:v>
                </c:pt>
                <c:pt idx="9">
                  <c:v>0.23446770281457005</c:v>
                </c:pt>
                <c:pt idx="10">
                  <c:v>0</c:v>
                </c:pt>
                <c:pt idx="11">
                  <c:v>0</c:v>
                </c:pt>
                <c:pt idx="12">
                  <c:v>0</c:v>
                </c:pt>
                <c:pt idx="13">
                  <c:v>9.440111819074582E-4</c:v>
                </c:pt>
                <c:pt idx="14">
                  <c:v>2.0262545475250803E-3</c:v>
                </c:pt>
                <c:pt idx="15">
                  <c:v>0</c:v>
                </c:pt>
                <c:pt idx="16">
                  <c:v>0</c:v>
                </c:pt>
                <c:pt idx="17">
                  <c:v>0</c:v>
                </c:pt>
                <c:pt idx="18">
                  <c:v>1.8818109878011906E-2</c:v>
                </c:pt>
                <c:pt idx="19">
                  <c:v>0</c:v>
                </c:pt>
                <c:pt idx="20">
                  <c:v>0.38140707197121132</c:v>
                </c:pt>
                <c:pt idx="21">
                  <c:v>0</c:v>
                </c:pt>
                <c:pt idx="22">
                  <c:v>0.28945837370382144</c:v>
                </c:pt>
                <c:pt idx="23">
                  <c:v>0</c:v>
                </c:pt>
                <c:pt idx="24">
                  <c:v>8.9602103846462194E-2</c:v>
                </c:pt>
                <c:pt idx="25">
                  <c:v>6.042345131765237</c:v>
                </c:pt>
                <c:pt idx="26">
                  <c:v>0</c:v>
                </c:pt>
                <c:pt idx="27">
                  <c:v>0</c:v>
                </c:pt>
                <c:pt idx="28">
                  <c:v>2.9931072203434828</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再エネ比較シート!$CH$13:$CH$42</c:f>
              <c:numCache>
                <c:formatCode>0.0%</c:formatCode>
                <c:ptCount val="30"/>
                <c:pt idx="0">
                  <c:v>0</c:v>
                </c:pt>
                <c:pt idx="1">
                  <c:v>8.4151496293396882E-3</c:v>
                </c:pt>
                <c:pt idx="2">
                  <c:v>0</c:v>
                </c:pt>
                <c:pt idx="3">
                  <c:v>0</c:v>
                </c:pt>
                <c:pt idx="4">
                  <c:v>0</c:v>
                </c:pt>
                <c:pt idx="5">
                  <c:v>0</c:v>
                </c:pt>
                <c:pt idx="6">
                  <c:v>0</c:v>
                </c:pt>
                <c:pt idx="7">
                  <c:v>0</c:v>
                </c:pt>
                <c:pt idx="8">
                  <c:v>0</c:v>
                </c:pt>
                <c:pt idx="9">
                  <c:v>0</c:v>
                </c:pt>
                <c:pt idx="10">
                  <c:v>0</c:v>
                </c:pt>
                <c:pt idx="11">
                  <c:v>0</c:v>
                </c:pt>
                <c:pt idx="12">
                  <c:v>0</c:v>
                </c:pt>
                <c:pt idx="13">
                  <c:v>0.19248226629660276</c:v>
                </c:pt>
                <c:pt idx="14">
                  <c:v>0</c:v>
                </c:pt>
                <c:pt idx="15">
                  <c:v>1.7370021996545297E-3</c:v>
                </c:pt>
                <c:pt idx="16">
                  <c:v>0</c:v>
                </c:pt>
                <c:pt idx="17">
                  <c:v>0</c:v>
                </c:pt>
                <c:pt idx="18">
                  <c:v>0</c:v>
                </c:pt>
                <c:pt idx="19">
                  <c:v>0</c:v>
                </c:pt>
                <c:pt idx="20">
                  <c:v>0</c:v>
                </c:pt>
                <c:pt idx="21">
                  <c:v>0</c:v>
                </c:pt>
                <c:pt idx="22">
                  <c:v>0</c:v>
                </c:pt>
                <c:pt idx="23">
                  <c:v>0</c:v>
                </c:pt>
                <c:pt idx="24">
                  <c:v>0</c:v>
                </c:pt>
                <c:pt idx="25">
                  <c:v>0.1527001549599504</c:v>
                </c:pt>
                <c:pt idx="26">
                  <c:v>0.91149318720405659</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再エネ比較シート!$CI$13:$CI$42</c:f>
              <c:numCache>
                <c:formatCode>0.0%</c:formatCode>
                <c:ptCount val="30"/>
                <c:pt idx="0">
                  <c:v>5.4781772042076772E-2</c:v>
                </c:pt>
                <c:pt idx="1">
                  <c:v>0.82502073298000189</c:v>
                </c:pt>
                <c:pt idx="2">
                  <c:v>0.28089727088127825</c:v>
                </c:pt>
                <c:pt idx="3">
                  <c:v>0.23711027557697756</c:v>
                </c:pt>
                <c:pt idx="4">
                  <c:v>0.11844316598975488</c:v>
                </c:pt>
                <c:pt idx="5">
                  <c:v>1.9248951518756539</c:v>
                </c:pt>
                <c:pt idx="6">
                  <c:v>2.1426267632343494</c:v>
                </c:pt>
                <c:pt idx="7">
                  <c:v>7.3498226885435003E-2</c:v>
                </c:pt>
                <c:pt idx="8">
                  <c:v>0.10393885979394252</c:v>
                </c:pt>
                <c:pt idx="9">
                  <c:v>0.75618774935441047</c:v>
                </c:pt>
                <c:pt idx="10">
                  <c:v>0.78230726760097324</c:v>
                </c:pt>
                <c:pt idx="11">
                  <c:v>0.37724166295548195</c:v>
                </c:pt>
                <c:pt idx="12">
                  <c:v>3.0710736541669638E-3</c:v>
                </c:pt>
                <c:pt idx="13">
                  <c:v>0.33215000495878461</c:v>
                </c:pt>
                <c:pt idx="14">
                  <c:v>3.8949862244759707E-2</c:v>
                </c:pt>
                <c:pt idx="15">
                  <c:v>8.5632540006644969E-2</c:v>
                </c:pt>
                <c:pt idx="16">
                  <c:v>6.5696637169347101</c:v>
                </c:pt>
                <c:pt idx="17">
                  <c:v>1.0917390797776141</c:v>
                </c:pt>
                <c:pt idx="18">
                  <c:v>0.19458967896381116</c:v>
                </c:pt>
                <c:pt idx="19">
                  <c:v>0.99106781491992257</c:v>
                </c:pt>
                <c:pt idx="20">
                  <c:v>1.7935362604243945</c:v>
                </c:pt>
                <c:pt idx="21">
                  <c:v>0.14980626054231896</c:v>
                </c:pt>
                <c:pt idx="22">
                  <c:v>0.31118670878108246</c:v>
                </c:pt>
                <c:pt idx="23">
                  <c:v>0.1592555870637565</c:v>
                </c:pt>
                <c:pt idx="24">
                  <c:v>0.3094429215724413</c:v>
                </c:pt>
                <c:pt idx="25">
                  <c:v>6.2932709425574753</c:v>
                </c:pt>
                <c:pt idx="26">
                  <c:v>1.2743624610880031</c:v>
                </c:pt>
                <c:pt idx="27">
                  <c:v>6.8678033237080563E-2</c:v>
                </c:pt>
                <c:pt idx="28">
                  <c:v>2.9982630619901651</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再エネ比較シート!$BE$13:$BE$42</c:f>
              <c:numCache>
                <c:formatCode>#,##0_);[Red]\(#,##0\)</c:formatCode>
                <c:ptCount val="30"/>
                <c:pt idx="0">
                  <c:v>331.09000000000003</c:v>
                </c:pt>
                <c:pt idx="1">
                  <c:v>1564.2</c:v>
                </c:pt>
                <c:pt idx="2">
                  <c:v>1787.5999999999997</c:v>
                </c:pt>
                <c:pt idx="3">
                  <c:v>679.84900000000005</c:v>
                </c:pt>
                <c:pt idx="4">
                  <c:v>997.29999999999973</c:v>
                </c:pt>
                <c:pt idx="5">
                  <c:v>399.19999999999987</c:v>
                </c:pt>
                <c:pt idx="6">
                  <c:v>1025.48</c:v>
                </c:pt>
                <c:pt idx="7">
                  <c:v>1078</c:v>
                </c:pt>
                <c:pt idx="8">
                  <c:v>698.67099999999994</c:v>
                </c:pt>
                <c:pt idx="9">
                  <c:v>1047.6000000000001</c:v>
                </c:pt>
                <c:pt idx="10">
                  <c:v>980.19999999999959</c:v>
                </c:pt>
                <c:pt idx="11">
                  <c:v>1604.9999999999998</c:v>
                </c:pt>
                <c:pt idx="12">
                  <c:v>803.99999999999966</c:v>
                </c:pt>
                <c:pt idx="13">
                  <c:v>1150.5769999999998</c:v>
                </c:pt>
                <c:pt idx="14">
                  <c:v>431.59999999999991</c:v>
                </c:pt>
                <c:pt idx="15">
                  <c:v>629.39999999999986</c:v>
                </c:pt>
                <c:pt idx="16">
                  <c:v>153.4</c:v>
                </c:pt>
                <c:pt idx="17">
                  <c:v>1158.4999999999995</c:v>
                </c:pt>
                <c:pt idx="18">
                  <c:v>790.29999999999984</c:v>
                </c:pt>
                <c:pt idx="19">
                  <c:v>733.69999999999982</c:v>
                </c:pt>
                <c:pt idx="20">
                  <c:v>1319.7999999999997</c:v>
                </c:pt>
                <c:pt idx="21">
                  <c:v>1658.1999999999998</c:v>
                </c:pt>
                <c:pt idx="22">
                  <c:v>157.39999999999998</c:v>
                </c:pt>
                <c:pt idx="23">
                  <c:v>504.19999999999982</c:v>
                </c:pt>
                <c:pt idx="24">
                  <c:v>202.39</c:v>
                </c:pt>
                <c:pt idx="25">
                  <c:v>458.20299999999986</c:v>
                </c:pt>
                <c:pt idx="26">
                  <c:v>896.69999999999982</c:v>
                </c:pt>
                <c:pt idx="27">
                  <c:v>370.28000000000003</c:v>
                </c:pt>
                <c:pt idx="28">
                  <c:v>101.89999999999999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再エネ比較シート!$BF$13:$BF$42</c:f>
              <c:numCache>
                <c:formatCode>#,##0_);[Red]\(#,##0\)</c:formatCode>
                <c:ptCount val="30"/>
                <c:pt idx="0">
                  <c:v>1009.5</c:v>
                </c:pt>
                <c:pt idx="1">
                  <c:v>1385.1000000000001</c:v>
                </c:pt>
                <c:pt idx="2">
                  <c:v>3498.2</c:v>
                </c:pt>
                <c:pt idx="3">
                  <c:v>4332.22</c:v>
                </c:pt>
                <c:pt idx="4">
                  <c:v>5242.5999999999995</c:v>
                </c:pt>
                <c:pt idx="5">
                  <c:v>14244.199999999999</c:v>
                </c:pt>
                <c:pt idx="6">
                  <c:v>49593.460000000014</c:v>
                </c:pt>
                <c:pt idx="7">
                  <c:v>1210.4999999999998</c:v>
                </c:pt>
                <c:pt idx="8">
                  <c:v>2108.502</c:v>
                </c:pt>
                <c:pt idx="9">
                  <c:v>12008.599999999999</c:v>
                </c:pt>
                <c:pt idx="10">
                  <c:v>18174.999999999993</c:v>
                </c:pt>
                <c:pt idx="11">
                  <c:v>16542.699999999997</c:v>
                </c:pt>
                <c:pt idx="12">
                  <c:v>540.5</c:v>
                </c:pt>
                <c:pt idx="13">
                  <c:v>3510.6180000000008</c:v>
                </c:pt>
                <c:pt idx="14">
                  <c:v>404.89999999999992</c:v>
                </c:pt>
                <c:pt idx="15">
                  <c:v>1859.9</c:v>
                </c:pt>
                <c:pt idx="16">
                  <c:v>343.9</c:v>
                </c:pt>
                <c:pt idx="17">
                  <c:v>51783.400000000009</c:v>
                </c:pt>
                <c:pt idx="18">
                  <c:v>6631.6999999999989</c:v>
                </c:pt>
                <c:pt idx="19">
                  <c:v>30845.5</c:v>
                </c:pt>
                <c:pt idx="20">
                  <c:v>26892.899999999994</c:v>
                </c:pt>
                <c:pt idx="21">
                  <c:v>28655.700000000004</c:v>
                </c:pt>
                <c:pt idx="22">
                  <c:v>322.5</c:v>
                </c:pt>
                <c:pt idx="23">
                  <c:v>3552.6</c:v>
                </c:pt>
                <c:pt idx="24">
                  <c:v>3990.4</c:v>
                </c:pt>
                <c:pt idx="25">
                  <c:v>2140.2730000000001</c:v>
                </c:pt>
                <c:pt idx="26">
                  <c:v>7580.9</c:v>
                </c:pt>
                <c:pt idx="27">
                  <c:v>1118.8000000000002</c:v>
                </c:pt>
                <c:pt idx="28">
                  <c:v>11.8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再エネ比較シート!$BG$13:$BG$42</c:f>
              <c:numCache>
                <c:formatCode>#,##0_);[Red]\(#,##0\)</c:formatCode>
                <c:ptCount val="30"/>
                <c:pt idx="0">
                  <c:v>0</c:v>
                </c:pt>
                <c:pt idx="1">
                  <c:v>0</c:v>
                </c:pt>
                <c:pt idx="2">
                  <c:v>0</c:v>
                </c:pt>
                <c:pt idx="3">
                  <c:v>0</c:v>
                </c:pt>
                <c:pt idx="4">
                  <c:v>0</c:v>
                </c:pt>
                <c:pt idx="5">
                  <c:v>0</c:v>
                </c:pt>
                <c:pt idx="6">
                  <c:v>19.8</c:v>
                </c:pt>
                <c:pt idx="7">
                  <c:v>0</c:v>
                </c:pt>
                <c:pt idx="8">
                  <c:v>0</c:v>
                </c:pt>
                <c:pt idx="9">
                  <c:v>0</c:v>
                </c:pt>
                <c:pt idx="10">
                  <c:v>0</c:v>
                </c:pt>
                <c:pt idx="11">
                  <c:v>0</c:v>
                </c:pt>
                <c:pt idx="12">
                  <c:v>0</c:v>
                </c:pt>
                <c:pt idx="13">
                  <c:v>0</c:v>
                </c:pt>
                <c:pt idx="14">
                  <c:v>0</c:v>
                </c:pt>
                <c:pt idx="15">
                  <c:v>0</c:v>
                </c:pt>
                <c:pt idx="16">
                  <c:v>103826.4</c:v>
                </c:pt>
                <c:pt idx="17">
                  <c:v>0</c:v>
                </c:pt>
                <c:pt idx="18">
                  <c:v>0</c:v>
                </c:pt>
                <c:pt idx="19">
                  <c:v>0</c:v>
                </c:pt>
                <c:pt idx="20">
                  <c:v>0</c:v>
                </c:pt>
                <c:pt idx="21">
                  <c:v>0</c:v>
                </c:pt>
                <c:pt idx="22">
                  <c:v>0</c:v>
                </c:pt>
                <c:pt idx="23">
                  <c:v>0</c:v>
                </c:pt>
                <c:pt idx="24">
                  <c:v>58.5</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再エネ比較シート!$BH$13:$BH$42</c:f>
              <c:numCache>
                <c:formatCode>#,##0_);[Red]\(#,##0\)</c:formatCode>
                <c:ptCount val="30"/>
                <c:pt idx="0">
                  <c:v>0</c:v>
                </c:pt>
                <c:pt idx="1">
                  <c:v>5634.2</c:v>
                </c:pt>
                <c:pt idx="2">
                  <c:v>0</c:v>
                </c:pt>
                <c:pt idx="3">
                  <c:v>0</c:v>
                </c:pt>
                <c:pt idx="4">
                  <c:v>0</c:v>
                </c:pt>
                <c:pt idx="5">
                  <c:v>6752</c:v>
                </c:pt>
                <c:pt idx="6">
                  <c:v>990</c:v>
                </c:pt>
                <c:pt idx="7">
                  <c:v>0</c:v>
                </c:pt>
                <c:pt idx="8">
                  <c:v>0</c:v>
                </c:pt>
                <c:pt idx="9">
                  <c:v>1465.7</c:v>
                </c:pt>
                <c:pt idx="10">
                  <c:v>0</c:v>
                </c:pt>
                <c:pt idx="11">
                  <c:v>0</c:v>
                </c:pt>
                <c:pt idx="12">
                  <c:v>0</c:v>
                </c:pt>
                <c:pt idx="13">
                  <c:v>7.8</c:v>
                </c:pt>
                <c:pt idx="14">
                  <c:v>11</c:v>
                </c:pt>
                <c:pt idx="15">
                  <c:v>0</c:v>
                </c:pt>
                <c:pt idx="16">
                  <c:v>0</c:v>
                </c:pt>
                <c:pt idx="17">
                  <c:v>0</c:v>
                </c:pt>
                <c:pt idx="18">
                  <c:v>198</c:v>
                </c:pt>
                <c:pt idx="19">
                  <c:v>0</c:v>
                </c:pt>
                <c:pt idx="20">
                  <c:v>1909.4</c:v>
                </c:pt>
                <c:pt idx="21">
                  <c:v>0</c:v>
                </c:pt>
                <c:pt idx="22">
                  <c:v>1560</c:v>
                </c:pt>
                <c:pt idx="23">
                  <c:v>0</c:v>
                </c:pt>
                <c:pt idx="24">
                  <c:v>438</c:v>
                </c:pt>
                <c:pt idx="25">
                  <c:v>39570</c:v>
                </c:pt>
                <c:pt idx="26">
                  <c:v>0</c:v>
                </c:pt>
                <c:pt idx="27">
                  <c:v>0</c:v>
                </c:pt>
                <c:pt idx="28">
                  <c:v>15231.2</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再エネ比較シート!$BJ$13:$BJ$42</c:f>
              <c:numCache>
                <c:formatCode>#,##0_);[Red]\(#,##0\)</c:formatCode>
                <c:ptCount val="30"/>
                <c:pt idx="0">
                  <c:v>0</c:v>
                </c:pt>
                <c:pt idx="1">
                  <c:v>49</c:v>
                </c:pt>
                <c:pt idx="2">
                  <c:v>0</c:v>
                </c:pt>
                <c:pt idx="3">
                  <c:v>0</c:v>
                </c:pt>
                <c:pt idx="4">
                  <c:v>0</c:v>
                </c:pt>
                <c:pt idx="5">
                  <c:v>0</c:v>
                </c:pt>
                <c:pt idx="6">
                  <c:v>0</c:v>
                </c:pt>
                <c:pt idx="7">
                  <c:v>0</c:v>
                </c:pt>
                <c:pt idx="8">
                  <c:v>0</c:v>
                </c:pt>
                <c:pt idx="9">
                  <c:v>0</c:v>
                </c:pt>
                <c:pt idx="10">
                  <c:v>0</c:v>
                </c:pt>
                <c:pt idx="11">
                  <c:v>0</c:v>
                </c:pt>
                <c:pt idx="12">
                  <c:v>0</c:v>
                </c:pt>
                <c:pt idx="13">
                  <c:v>1192.8050000000001</c:v>
                </c:pt>
                <c:pt idx="14">
                  <c:v>0</c:v>
                </c:pt>
                <c:pt idx="15">
                  <c:v>9.5</c:v>
                </c:pt>
                <c:pt idx="16">
                  <c:v>0</c:v>
                </c:pt>
                <c:pt idx="17">
                  <c:v>0</c:v>
                </c:pt>
                <c:pt idx="18">
                  <c:v>0</c:v>
                </c:pt>
                <c:pt idx="19">
                  <c:v>0</c:v>
                </c:pt>
                <c:pt idx="20">
                  <c:v>0</c:v>
                </c:pt>
                <c:pt idx="21">
                  <c:v>0</c:v>
                </c:pt>
                <c:pt idx="22">
                  <c:v>0</c:v>
                </c:pt>
                <c:pt idx="23">
                  <c:v>0</c:v>
                </c:pt>
                <c:pt idx="24">
                  <c:v>0</c:v>
                </c:pt>
                <c:pt idx="25">
                  <c:v>750</c:v>
                </c:pt>
                <c:pt idx="26">
                  <c:v>3980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再エネ比較シート!$BK$13:$BK$42</c:f>
              <c:numCache>
                <c:formatCode>#,##0_);[Red]\(#,##0\)</c:formatCode>
                <c:ptCount val="30"/>
                <c:pt idx="0">
                  <c:v>1340.5900000000001</c:v>
                </c:pt>
                <c:pt idx="1">
                  <c:v>8632.5</c:v>
                </c:pt>
                <c:pt idx="2">
                  <c:v>5285.7999999999993</c:v>
                </c:pt>
                <c:pt idx="3">
                  <c:v>5012.0690000000004</c:v>
                </c:pt>
                <c:pt idx="4">
                  <c:v>6239.9</c:v>
                </c:pt>
                <c:pt idx="5">
                  <c:v>21395.4</c:v>
                </c:pt>
                <c:pt idx="6">
                  <c:v>51628.74000000002</c:v>
                </c:pt>
                <c:pt idx="7">
                  <c:v>2288.5</c:v>
                </c:pt>
                <c:pt idx="8">
                  <c:v>2807.1729999999998</c:v>
                </c:pt>
                <c:pt idx="9">
                  <c:v>14521.9</c:v>
                </c:pt>
                <c:pt idx="10">
                  <c:v>19155.199999999993</c:v>
                </c:pt>
                <c:pt idx="11">
                  <c:v>18147.699999999997</c:v>
                </c:pt>
                <c:pt idx="12">
                  <c:v>1344.4999999999995</c:v>
                </c:pt>
                <c:pt idx="13">
                  <c:v>5861.8000000000011</c:v>
                </c:pt>
                <c:pt idx="14">
                  <c:v>847.49999999999977</c:v>
                </c:pt>
                <c:pt idx="15">
                  <c:v>2498.8000000000002</c:v>
                </c:pt>
                <c:pt idx="16">
                  <c:v>104323.7</c:v>
                </c:pt>
                <c:pt idx="17">
                  <c:v>52941.900000000009</c:v>
                </c:pt>
                <c:pt idx="18">
                  <c:v>7619.9999999999991</c:v>
                </c:pt>
                <c:pt idx="19">
                  <c:v>31579.200000000001</c:v>
                </c:pt>
                <c:pt idx="20">
                  <c:v>30122.099999999995</c:v>
                </c:pt>
                <c:pt idx="21">
                  <c:v>30313.900000000005</c:v>
                </c:pt>
                <c:pt idx="22">
                  <c:v>2039.9</c:v>
                </c:pt>
                <c:pt idx="23">
                  <c:v>4056.7999999999997</c:v>
                </c:pt>
                <c:pt idx="24">
                  <c:v>4689.29</c:v>
                </c:pt>
                <c:pt idx="25">
                  <c:v>42918.476000000002</c:v>
                </c:pt>
                <c:pt idx="26">
                  <c:v>12457.599999999999</c:v>
                </c:pt>
                <c:pt idx="27">
                  <c:v>1489.0800000000002</c:v>
                </c:pt>
                <c:pt idx="28">
                  <c:v>15344.900000000001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再エネ比較シート!$BO$13:$BO$42</c:f>
              <c:numCache>
                <c:formatCode>#,##0_);[Red]\(#,##0\)</c:formatCode>
                <c:ptCount val="30"/>
                <c:pt idx="0">
                  <c:v>397.34773080000002</c:v>
                </c:pt>
                <c:pt idx="1">
                  <c:v>1877.2277039999999</c:v>
                </c:pt>
                <c:pt idx="2">
                  <c:v>2145.3345119999994</c:v>
                </c:pt>
                <c:pt idx="3">
                  <c:v>815.90038188000005</c:v>
                </c:pt>
                <c:pt idx="4">
                  <c:v>1196.8796759999996</c:v>
                </c:pt>
                <c:pt idx="5">
                  <c:v>479.08790399999987</c:v>
                </c:pt>
                <c:pt idx="6">
                  <c:v>1230.6990575999998</c:v>
                </c:pt>
                <c:pt idx="7">
                  <c:v>1293.7293599999998</c:v>
                </c:pt>
                <c:pt idx="8">
                  <c:v>838.48904051999978</c:v>
                </c:pt>
                <c:pt idx="9">
                  <c:v>1257.2457120000004</c:v>
                </c:pt>
                <c:pt idx="10">
                  <c:v>1176.3576239999993</c:v>
                </c:pt>
                <c:pt idx="11">
                  <c:v>1926.1925999999996</c:v>
                </c:pt>
                <c:pt idx="12">
                  <c:v>964.89647999999966</c:v>
                </c:pt>
                <c:pt idx="13">
                  <c:v>1380.8304692399995</c:v>
                </c:pt>
                <c:pt idx="14">
                  <c:v>517.97179199999982</c:v>
                </c:pt>
                <c:pt idx="15">
                  <c:v>755.35552799999982</c:v>
                </c:pt>
                <c:pt idx="16">
                  <c:v>184.09840800000001</c:v>
                </c:pt>
                <c:pt idx="17">
                  <c:v>1390.3390199999992</c:v>
                </c:pt>
                <c:pt idx="18">
                  <c:v>948.45483599999977</c:v>
                </c:pt>
                <c:pt idx="19">
                  <c:v>880.52804399999968</c:v>
                </c:pt>
                <c:pt idx="20">
                  <c:v>1583.9183759999994</c:v>
                </c:pt>
                <c:pt idx="21">
                  <c:v>1990.0389839999998</c:v>
                </c:pt>
                <c:pt idx="22">
                  <c:v>188.89888799999997</c:v>
                </c:pt>
                <c:pt idx="23">
                  <c:v>605.10050399999977</c:v>
                </c:pt>
                <c:pt idx="24">
                  <c:v>242.89228679999994</c:v>
                </c:pt>
                <c:pt idx="25">
                  <c:v>549.89858435999986</c:v>
                </c:pt>
                <c:pt idx="26">
                  <c:v>1076.1476039999998</c:v>
                </c:pt>
                <c:pt idx="27">
                  <c:v>444.38043360000006</c:v>
                </c:pt>
                <c:pt idx="28">
                  <c:v>122.29222799999998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再エネ比較シート!$BP$13:$BP$42</c:f>
              <c:numCache>
                <c:formatCode>#,##0_);[Red]\(#,##0\)</c:formatCode>
                <c:ptCount val="30"/>
                <c:pt idx="0">
                  <c:v>1335.3262199999999</c:v>
                </c:pt>
                <c:pt idx="1">
                  <c:v>1832.1548760000001</c:v>
                </c:pt>
                <c:pt idx="2">
                  <c:v>4627.2790319999986</c:v>
                </c:pt>
                <c:pt idx="3">
                  <c:v>5730.4873272000013</c:v>
                </c:pt>
                <c:pt idx="4">
                  <c:v>6934.7015759999995</c:v>
                </c:pt>
                <c:pt idx="5">
                  <c:v>18841.657992</c:v>
                </c:pt>
                <c:pt idx="6">
                  <c:v>65600.245149600014</c:v>
                </c:pt>
                <c:pt idx="7">
                  <c:v>1601.2009799999996</c:v>
                </c:pt>
                <c:pt idx="8">
                  <c:v>2789.0421055200004</c:v>
                </c:pt>
                <c:pt idx="9">
                  <c:v>15884.495735999999</c:v>
                </c:pt>
                <c:pt idx="10">
                  <c:v>24041.16299999999</c:v>
                </c:pt>
                <c:pt idx="11">
                  <c:v>21882.021851999998</c:v>
                </c:pt>
                <c:pt idx="12">
                  <c:v>714.95177999999999</c:v>
                </c:pt>
                <c:pt idx="13">
                  <c:v>4643.705065680002</c:v>
                </c:pt>
                <c:pt idx="14">
                  <c:v>535.58552399999985</c:v>
                </c:pt>
                <c:pt idx="15">
                  <c:v>2460.2013240000001</c:v>
                </c:pt>
                <c:pt idx="16">
                  <c:v>454.89716399999992</c:v>
                </c:pt>
                <c:pt idx="17">
                  <c:v>68497.010183999999</c:v>
                </c:pt>
                <c:pt idx="18">
                  <c:v>8772.1474919999982</c:v>
                </c:pt>
                <c:pt idx="19">
                  <c:v>40801.193579999999</c:v>
                </c:pt>
                <c:pt idx="20">
                  <c:v>35572.85240399999</c:v>
                </c:pt>
                <c:pt idx="21">
                  <c:v>37904.613732000005</c:v>
                </c:pt>
                <c:pt idx="22">
                  <c:v>426.59009999999995</c:v>
                </c:pt>
                <c:pt idx="23">
                  <c:v>4699.2371759999996</c:v>
                </c:pt>
                <c:pt idx="24">
                  <c:v>5278.341504</c:v>
                </c:pt>
                <c:pt idx="25">
                  <c:v>2831.0675134800003</c:v>
                </c:pt>
                <c:pt idx="26">
                  <c:v>10027.711284000001</c:v>
                </c:pt>
                <c:pt idx="27">
                  <c:v>1479.9038880000001</c:v>
                </c:pt>
                <c:pt idx="28">
                  <c:v>15.608568000000002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再エネ比較シート!$BQ$13:$BQ$42</c:f>
              <c:numCache>
                <c:formatCode>#,##0_);[Red]\(#,##0\)</c:formatCode>
                <c:ptCount val="30"/>
                <c:pt idx="0">
                  <c:v>0</c:v>
                </c:pt>
                <c:pt idx="1">
                  <c:v>0</c:v>
                </c:pt>
                <c:pt idx="2">
                  <c:v>0</c:v>
                </c:pt>
                <c:pt idx="3">
                  <c:v>0</c:v>
                </c:pt>
                <c:pt idx="4">
                  <c:v>0</c:v>
                </c:pt>
                <c:pt idx="5">
                  <c:v>0</c:v>
                </c:pt>
                <c:pt idx="6">
                  <c:v>43.015104000000001</c:v>
                </c:pt>
                <c:pt idx="7">
                  <c:v>0</c:v>
                </c:pt>
                <c:pt idx="8">
                  <c:v>0</c:v>
                </c:pt>
                <c:pt idx="9">
                  <c:v>0</c:v>
                </c:pt>
                <c:pt idx="10">
                  <c:v>0</c:v>
                </c:pt>
                <c:pt idx="11">
                  <c:v>0</c:v>
                </c:pt>
                <c:pt idx="12">
                  <c:v>0</c:v>
                </c:pt>
                <c:pt idx="13">
                  <c:v>0</c:v>
                </c:pt>
                <c:pt idx="14">
                  <c:v>0</c:v>
                </c:pt>
                <c:pt idx="15">
                  <c:v>0</c:v>
                </c:pt>
                <c:pt idx="16">
                  <c:v>225560.77747200002</c:v>
                </c:pt>
                <c:pt idx="17">
                  <c:v>0</c:v>
                </c:pt>
                <c:pt idx="18">
                  <c:v>0</c:v>
                </c:pt>
                <c:pt idx="19">
                  <c:v>0</c:v>
                </c:pt>
                <c:pt idx="20">
                  <c:v>0</c:v>
                </c:pt>
                <c:pt idx="21">
                  <c:v>0</c:v>
                </c:pt>
                <c:pt idx="22">
                  <c:v>0</c:v>
                </c:pt>
                <c:pt idx="23">
                  <c:v>0</c:v>
                </c:pt>
                <c:pt idx="24">
                  <c:v>127.09007999999999</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再エネ比較シート!$BR$13:$BR$42</c:f>
              <c:numCache>
                <c:formatCode>#,##0_);[Red]\(#,##0\)</c:formatCode>
                <c:ptCount val="30"/>
                <c:pt idx="0">
                  <c:v>0</c:v>
                </c:pt>
                <c:pt idx="1">
                  <c:v>29613.355199999998</c:v>
                </c:pt>
                <c:pt idx="2">
                  <c:v>0</c:v>
                </c:pt>
                <c:pt idx="3">
                  <c:v>0</c:v>
                </c:pt>
                <c:pt idx="4">
                  <c:v>0</c:v>
                </c:pt>
                <c:pt idx="5">
                  <c:v>35488.512000000002</c:v>
                </c:pt>
                <c:pt idx="6">
                  <c:v>5203.4399999999996</c:v>
                </c:pt>
                <c:pt idx="7">
                  <c:v>0</c:v>
                </c:pt>
                <c:pt idx="8">
                  <c:v>0</c:v>
                </c:pt>
                <c:pt idx="9">
                  <c:v>7703.7191999999995</c:v>
                </c:pt>
                <c:pt idx="10">
                  <c:v>0</c:v>
                </c:pt>
                <c:pt idx="11">
                  <c:v>0</c:v>
                </c:pt>
                <c:pt idx="12">
                  <c:v>0</c:v>
                </c:pt>
                <c:pt idx="13">
                  <c:v>40.996799999999993</c:v>
                </c:pt>
                <c:pt idx="14">
                  <c:v>57.816000000000003</c:v>
                </c:pt>
                <c:pt idx="15">
                  <c:v>0</c:v>
                </c:pt>
                <c:pt idx="16">
                  <c:v>0</c:v>
                </c:pt>
                <c:pt idx="17">
                  <c:v>0</c:v>
                </c:pt>
                <c:pt idx="18">
                  <c:v>1040.6880000000001</c:v>
                </c:pt>
                <c:pt idx="19">
                  <c:v>0</c:v>
                </c:pt>
                <c:pt idx="20">
                  <c:v>10035.806399999999</c:v>
                </c:pt>
                <c:pt idx="21">
                  <c:v>0</c:v>
                </c:pt>
                <c:pt idx="22">
                  <c:v>8199.36</c:v>
                </c:pt>
                <c:pt idx="23">
                  <c:v>0</c:v>
                </c:pt>
                <c:pt idx="24">
                  <c:v>2302.1280000000002</c:v>
                </c:pt>
                <c:pt idx="25">
                  <c:v>207979.92</c:v>
                </c:pt>
                <c:pt idx="26">
                  <c:v>0</c:v>
                </c:pt>
                <c:pt idx="27">
                  <c:v>0</c:v>
                </c:pt>
                <c:pt idx="28">
                  <c:v>80055.187199999986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再エネ比較シート!$BT$13:$BT$42</c:f>
              <c:numCache>
                <c:formatCode>#,##0_);[Red]\(#,##0\)</c:formatCode>
                <c:ptCount val="30"/>
                <c:pt idx="0">
                  <c:v>0</c:v>
                </c:pt>
                <c:pt idx="1">
                  <c:v>343.392</c:v>
                </c:pt>
                <c:pt idx="2">
                  <c:v>0</c:v>
                </c:pt>
                <c:pt idx="3">
                  <c:v>0</c:v>
                </c:pt>
                <c:pt idx="4">
                  <c:v>0</c:v>
                </c:pt>
                <c:pt idx="5">
                  <c:v>0</c:v>
                </c:pt>
                <c:pt idx="6">
                  <c:v>0</c:v>
                </c:pt>
                <c:pt idx="7">
                  <c:v>0</c:v>
                </c:pt>
                <c:pt idx="8">
                  <c:v>0</c:v>
                </c:pt>
                <c:pt idx="9">
                  <c:v>0</c:v>
                </c:pt>
                <c:pt idx="10">
                  <c:v>0</c:v>
                </c:pt>
                <c:pt idx="11">
                  <c:v>0</c:v>
                </c:pt>
                <c:pt idx="12">
                  <c:v>0</c:v>
                </c:pt>
                <c:pt idx="13">
                  <c:v>8359.1774400000013</c:v>
                </c:pt>
                <c:pt idx="14">
                  <c:v>0</c:v>
                </c:pt>
                <c:pt idx="15">
                  <c:v>66.575999999999993</c:v>
                </c:pt>
                <c:pt idx="16">
                  <c:v>0</c:v>
                </c:pt>
                <c:pt idx="17">
                  <c:v>0</c:v>
                </c:pt>
                <c:pt idx="18">
                  <c:v>0</c:v>
                </c:pt>
                <c:pt idx="19">
                  <c:v>0</c:v>
                </c:pt>
                <c:pt idx="20">
                  <c:v>0</c:v>
                </c:pt>
                <c:pt idx="21">
                  <c:v>0</c:v>
                </c:pt>
                <c:pt idx="22">
                  <c:v>0</c:v>
                </c:pt>
                <c:pt idx="23">
                  <c:v>0</c:v>
                </c:pt>
                <c:pt idx="24">
                  <c:v>0</c:v>
                </c:pt>
                <c:pt idx="25">
                  <c:v>5256</c:v>
                </c:pt>
                <c:pt idx="26">
                  <c:v>27891.84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再エネ比較シート!$BU$13:$BU$42</c:f>
              <c:numCache>
                <c:formatCode>#,##0_);[Red]\(#,##0\)</c:formatCode>
                <c:ptCount val="30"/>
                <c:pt idx="0">
                  <c:v>1732.6739508000001</c:v>
                </c:pt>
                <c:pt idx="1">
                  <c:v>33666.129779999996</c:v>
                </c:pt>
                <c:pt idx="2">
                  <c:v>6772.613543999998</c:v>
                </c:pt>
                <c:pt idx="3">
                  <c:v>6546.3877090800015</c:v>
                </c:pt>
                <c:pt idx="4">
                  <c:v>8131.581251999999</c:v>
                </c:pt>
                <c:pt idx="5">
                  <c:v>54809.257896000003</c:v>
                </c:pt>
                <c:pt idx="6">
                  <c:v>72077.399311200017</c:v>
                </c:pt>
                <c:pt idx="7">
                  <c:v>2894.9303399999994</c:v>
                </c:pt>
                <c:pt idx="8">
                  <c:v>3627.5311460400003</c:v>
                </c:pt>
                <c:pt idx="9">
                  <c:v>24845.460648</c:v>
                </c:pt>
                <c:pt idx="10">
                  <c:v>25217.52062399999</c:v>
                </c:pt>
                <c:pt idx="11">
                  <c:v>23808.214451999997</c:v>
                </c:pt>
                <c:pt idx="12">
                  <c:v>1679.8482599999998</c:v>
                </c:pt>
                <c:pt idx="13">
                  <c:v>14424.709774920004</c:v>
                </c:pt>
                <c:pt idx="14">
                  <c:v>1111.3733159999997</c:v>
                </c:pt>
                <c:pt idx="15">
                  <c:v>3282.1328519999997</c:v>
                </c:pt>
                <c:pt idx="16">
                  <c:v>226199.77304400003</c:v>
                </c:pt>
                <c:pt idx="17">
                  <c:v>69887.349203999998</c:v>
                </c:pt>
                <c:pt idx="18">
                  <c:v>10761.290327999997</c:v>
                </c:pt>
                <c:pt idx="19">
                  <c:v>41681.721623999998</c:v>
                </c:pt>
                <c:pt idx="20">
                  <c:v>47192.577179999993</c:v>
                </c:pt>
                <c:pt idx="21">
                  <c:v>39894.652716000004</c:v>
                </c:pt>
                <c:pt idx="22">
                  <c:v>8814.8489879999997</c:v>
                </c:pt>
                <c:pt idx="23">
                  <c:v>5304.3376799999996</c:v>
                </c:pt>
                <c:pt idx="24">
                  <c:v>7950.4518707999996</c:v>
                </c:pt>
                <c:pt idx="25">
                  <c:v>216616.88609784</c:v>
                </c:pt>
                <c:pt idx="26">
                  <c:v>38995.698887999999</c:v>
                </c:pt>
                <c:pt idx="27">
                  <c:v>1924.2843216000001</c:v>
                </c:pt>
                <c:pt idx="28">
                  <c:v>80193.087995999987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大衡村</c:v>
                </c:pt>
              </c:strCache>
            </c:strRef>
          </c:cat>
          <c:val>
            <c:numRef>
              <c:f>①CO2排出量の現状把握!$AX$43:$AX$45</c:f>
              <c:numCache>
                <c:formatCode>0%</c:formatCode>
                <c:ptCount val="3"/>
                <c:pt idx="0">
                  <c:v>0.42072759503743129</c:v>
                </c:pt>
                <c:pt idx="1">
                  <c:v>0.34274366990979577</c:v>
                </c:pt>
                <c:pt idx="2">
                  <c:v>0.90776470642860241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大衡村</c:v>
                </c:pt>
              </c:strCache>
            </c:strRef>
          </c:cat>
          <c:val>
            <c:numRef>
              <c:f>①CO2排出量の現状把握!$AY$43:$AY$45</c:f>
              <c:numCache>
                <c:formatCode>0%</c:formatCode>
                <c:ptCount val="3"/>
                <c:pt idx="0">
                  <c:v>0.19118662390594171</c:v>
                </c:pt>
                <c:pt idx="1">
                  <c:v>0.20745141911647522</c:v>
                </c:pt>
                <c:pt idx="2">
                  <c:v>2.9859326827076073E-2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大衡村</c:v>
                </c:pt>
              </c:strCache>
            </c:strRef>
          </c:cat>
          <c:val>
            <c:numRef>
              <c:f>①CO2排出量の現状把握!$AZ$43:$AZ$45</c:f>
              <c:numCache>
                <c:formatCode>0%</c:formatCode>
                <c:ptCount val="3"/>
                <c:pt idx="0">
                  <c:v>0.18034974026133399</c:v>
                </c:pt>
                <c:pt idx="1">
                  <c:v>0.19478521026949869</c:v>
                </c:pt>
                <c:pt idx="2">
                  <c:v>1.5392134874412502E-2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大衡村</c:v>
                </c:pt>
              </c:strCache>
            </c:strRef>
          </c:cat>
          <c:val>
            <c:numRef>
              <c:f>①CO2排出量の現状把握!$BA$43:$BA$45</c:f>
              <c:numCache>
                <c:formatCode>0%</c:formatCode>
                <c:ptCount val="3"/>
                <c:pt idx="0">
                  <c:v>0.19226168778726088</c:v>
                </c:pt>
                <c:pt idx="1">
                  <c:v>0.2371579022577075</c:v>
                </c:pt>
                <c:pt idx="2">
                  <c:v>4.3197898562806543E-2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大衡村</c:v>
                </c:pt>
              </c:strCache>
            </c:strRef>
          </c:cat>
          <c:val>
            <c:numRef>
              <c:f>①CO2排出量の現状把握!$BB$43:$BB$45</c:f>
              <c:numCache>
                <c:formatCode>0%</c:formatCode>
                <c:ptCount val="3"/>
                <c:pt idx="0">
                  <c:v>1.5474353008032191E-2</c:v>
                </c:pt>
                <c:pt idx="1">
                  <c:v>1.7861798446522904E-2</c:v>
                </c:pt>
                <c:pt idx="2">
                  <c:v>3.7859333071025383E-3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2402</c:v>
                </c:pt>
                <c:pt idx="1">
                  <c:v>2402</c:v>
                </c:pt>
                <c:pt idx="2">
                  <c:v>2402</c:v>
                </c:pt>
                <c:pt idx="3">
                  <c:v>2402</c:v>
                </c:pt>
                <c:pt idx="4">
                  <c:v>2402</c:v>
                </c:pt>
                <c:pt idx="5">
                  <c:v>3597</c:v>
                </c:pt>
                <c:pt idx="6">
                  <c:v>3597</c:v>
                </c:pt>
                <c:pt idx="7">
                  <c:v>3597</c:v>
                </c:pt>
                <c:pt idx="8">
                  <c:v>3597</c:v>
                </c:pt>
                <c:pt idx="9">
                  <c:v>3597</c:v>
                </c:pt>
                <c:pt idx="10">
                  <c:v>3597</c:v>
                </c:pt>
                <c:pt idx="11">
                  <c:v>3297</c:v>
                </c:pt>
                <c:pt idx="12">
                  <c:v>3297</c:v>
                </c:pt>
                <c:pt idx="13">
                  <c:v>3297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0.62957568100175343</c:v>
                </c:pt>
                <c:pt idx="1">
                  <c:v>0.72033623310715222</c:v>
                </c:pt>
                <c:pt idx="2">
                  <c:v>0.88196957493295669</c:v>
                </c:pt>
                <c:pt idx="3">
                  <c:v>0.80976308918146189</c:v>
                </c:pt>
                <c:pt idx="4">
                  <c:v>0.92536851686781307</c:v>
                </c:pt>
                <c:pt idx="5">
                  <c:v>1.4217325516705119</c:v>
                </c:pt>
                <c:pt idx="6">
                  <c:v>1.580709812428158</c:v>
                </c:pt>
                <c:pt idx="7">
                  <c:v>1.578347821441999</c:v>
                </c:pt>
                <c:pt idx="8">
                  <c:v>1.6337102154694541</c:v>
                </c:pt>
                <c:pt idx="9">
                  <c:v>1.8369555343399491</c:v>
                </c:pt>
                <c:pt idx="10">
                  <c:v>1.820045642210814</c:v>
                </c:pt>
                <c:pt idx="11">
                  <c:v>1.4215781932910989</c:v>
                </c:pt>
                <c:pt idx="12">
                  <c:v>1.3081196886314821</c:v>
                </c:pt>
                <c:pt idx="13">
                  <c:v>1.5343986572330921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5458</c:v>
                </c:pt>
                <c:pt idx="1">
                  <c:v>5474</c:v>
                </c:pt>
                <c:pt idx="2">
                  <c:v>5535</c:v>
                </c:pt>
                <c:pt idx="3">
                  <c:v>5594</c:v>
                </c:pt>
                <c:pt idx="4">
                  <c:v>5675</c:v>
                </c:pt>
                <c:pt idx="5">
                  <c:v>5771</c:v>
                </c:pt>
                <c:pt idx="6">
                  <c:v>5838</c:v>
                </c:pt>
                <c:pt idx="7">
                  <c:v>5877</c:v>
                </c:pt>
                <c:pt idx="8">
                  <c:v>5875</c:v>
                </c:pt>
                <c:pt idx="9">
                  <c:v>5983</c:v>
                </c:pt>
                <c:pt idx="10">
                  <c:v>5985</c:v>
                </c:pt>
                <c:pt idx="11">
                  <c:v>5870</c:v>
                </c:pt>
                <c:pt idx="12">
                  <c:v>5770</c:v>
                </c:pt>
                <c:pt idx="13">
                  <c:v>5650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大衡村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1744</v>
      </c>
      <c r="B9" s="70">
        <v>409</v>
      </c>
      <c r="C9" s="70">
        <v>1</v>
      </c>
      <c r="D9" s="70">
        <v>25</v>
      </c>
      <c r="E9" s="70">
        <v>1990</v>
      </c>
      <c r="F9" s="70" t="s">
        <v>787</v>
      </c>
      <c r="G9" s="70" t="s">
        <v>1745</v>
      </c>
      <c r="H9" s="70" t="s">
        <v>1746</v>
      </c>
      <c r="I9" s="148"/>
      <c r="J9" s="71">
        <v>1.033713421029862</v>
      </c>
      <c r="K9" s="71">
        <v>0.96866542079263296</v>
      </c>
      <c r="L9" s="71">
        <v>2.7196795239053011</v>
      </c>
      <c r="M9" s="71">
        <v>2.8622789842953269</v>
      </c>
      <c r="N9" s="71">
        <v>4.4210350418629929</v>
      </c>
      <c r="O9" s="71">
        <v>3.0755264662951971</v>
      </c>
      <c r="P9" s="71">
        <v>6.0458522687213039</v>
      </c>
      <c r="Q9" s="71">
        <v>0.36750286715582903</v>
      </c>
      <c r="R9" s="71">
        <v>0</v>
      </c>
      <c r="S9" s="71">
        <v>0.29356886318683029</v>
      </c>
      <c r="T9" s="72"/>
      <c r="U9" s="71">
        <v>108031</v>
      </c>
      <c r="V9" s="71">
        <v>241</v>
      </c>
      <c r="W9" s="71">
        <v>30</v>
      </c>
      <c r="X9" s="71">
        <v>1069</v>
      </c>
      <c r="Y9" s="71">
        <v>2095</v>
      </c>
      <c r="Z9" s="71">
        <v>1265</v>
      </c>
      <c r="AA9" s="71">
        <v>1468</v>
      </c>
      <c r="AB9" s="71">
        <v>5967</v>
      </c>
      <c r="AC9" s="71">
        <v>0</v>
      </c>
      <c r="AD9" s="71">
        <v>0.29356886318683029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1747</v>
      </c>
      <c r="B10" s="70">
        <v>410</v>
      </c>
      <c r="C10" s="70">
        <v>2</v>
      </c>
      <c r="D10" s="70">
        <v>25</v>
      </c>
      <c r="E10" s="70">
        <v>2005</v>
      </c>
      <c r="F10" s="70" t="s">
        <v>789</v>
      </c>
      <c r="G10" s="70" t="s">
        <v>1745</v>
      </c>
      <c r="H10" s="70" t="s">
        <v>1746</v>
      </c>
      <c r="I10" s="148"/>
      <c r="J10" s="71">
        <v>4.2780285193772079</v>
      </c>
      <c r="K10" s="71">
        <v>0.71320351575529206</v>
      </c>
      <c r="L10" s="71">
        <v>4.1369640850046796</v>
      </c>
      <c r="M10" s="71">
        <v>5.6117421240631531</v>
      </c>
      <c r="N10" s="71">
        <v>6.8855583094300847</v>
      </c>
      <c r="O10" s="71">
        <v>5.0339724380114257</v>
      </c>
      <c r="P10" s="71">
        <v>8.2771801342243272</v>
      </c>
      <c r="Q10" s="71">
        <v>0.35996647650631303</v>
      </c>
      <c r="R10" s="71">
        <v>0.298649611561559</v>
      </c>
      <c r="S10" s="71">
        <v>0.37487422444310248</v>
      </c>
      <c r="T10" s="72"/>
      <c r="U10" s="71">
        <v>461949</v>
      </c>
      <c r="V10" s="71">
        <v>265</v>
      </c>
      <c r="W10" s="71">
        <v>44</v>
      </c>
      <c r="X10" s="71">
        <v>1203</v>
      </c>
      <c r="Y10" s="71">
        <v>2758</v>
      </c>
      <c r="Z10" s="71">
        <v>2396</v>
      </c>
      <c r="AA10" s="71">
        <v>1646</v>
      </c>
      <c r="AB10" s="71">
        <v>6110</v>
      </c>
      <c r="AC10" s="71">
        <v>52810</v>
      </c>
      <c r="AD10" s="71">
        <v>0.37487422444310248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1748</v>
      </c>
      <c r="B11" s="70">
        <v>411</v>
      </c>
      <c r="C11" s="70">
        <v>3</v>
      </c>
      <c r="D11" s="70">
        <v>25</v>
      </c>
      <c r="E11" s="70">
        <v>2006</v>
      </c>
      <c r="F11" s="70" t="s">
        <v>790</v>
      </c>
      <c r="G11" s="70" t="s">
        <v>1745</v>
      </c>
      <c r="H11" s="70" t="s">
        <v>1746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1749</v>
      </c>
      <c r="B12" s="70">
        <v>412</v>
      </c>
      <c r="C12" s="70">
        <v>4</v>
      </c>
      <c r="D12" s="70">
        <v>25</v>
      </c>
      <c r="E12" s="70">
        <v>2007</v>
      </c>
      <c r="F12" s="70" t="s">
        <v>791</v>
      </c>
      <c r="G12" s="70" t="s">
        <v>1745</v>
      </c>
      <c r="H12" s="70" t="s">
        <v>1746</v>
      </c>
      <c r="I12" s="148"/>
      <c r="J12" s="71">
        <v>3.3144578387331141</v>
      </c>
      <c r="K12" s="71">
        <v>0.54763452389528144</v>
      </c>
      <c r="L12" s="71">
        <v>1.958971391329176</v>
      </c>
      <c r="M12" s="71">
        <v>6.77318573627202</v>
      </c>
      <c r="N12" s="71">
        <v>7.0893309452289328</v>
      </c>
      <c r="O12" s="71">
        <v>4.9515828176585179</v>
      </c>
      <c r="P12" s="71">
        <v>8.4155143243190693</v>
      </c>
      <c r="Q12" s="71">
        <v>0.38560027532108498</v>
      </c>
      <c r="R12" s="71">
        <v>0.34135779143151762</v>
      </c>
      <c r="S12" s="71">
        <v>0.95138530175143288</v>
      </c>
      <c r="T12" s="72"/>
      <c r="U12" s="71">
        <v>447115</v>
      </c>
      <c r="V12" s="71">
        <v>210</v>
      </c>
      <c r="W12" s="71">
        <v>28</v>
      </c>
      <c r="X12" s="71">
        <v>1700</v>
      </c>
      <c r="Y12" s="71">
        <v>2858</v>
      </c>
      <c r="Z12" s="71">
        <v>2450</v>
      </c>
      <c r="AA12" s="71">
        <v>1648</v>
      </c>
      <c r="AB12" s="71">
        <v>6199</v>
      </c>
      <c r="AC12" s="71">
        <v>62094</v>
      </c>
      <c r="AD12" s="71">
        <v>0.95138530175143288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1750</v>
      </c>
      <c r="B13" s="70">
        <v>413</v>
      </c>
      <c r="C13" s="70">
        <v>5</v>
      </c>
      <c r="D13" s="70">
        <v>25</v>
      </c>
      <c r="E13" s="70">
        <v>2008</v>
      </c>
      <c r="F13" s="70" t="s">
        <v>792</v>
      </c>
      <c r="G13" s="70" t="s">
        <v>1745</v>
      </c>
      <c r="H13" s="70" t="s">
        <v>1746</v>
      </c>
      <c r="I13" s="148"/>
      <c r="J13" s="71">
        <v>3.0086665971175939</v>
      </c>
      <c r="K13" s="71">
        <v>0.42718011954974022</v>
      </c>
      <c r="L13" s="71">
        <v>1.693308753276147</v>
      </c>
      <c r="M13" s="71">
        <v>7.2102311132029762</v>
      </c>
      <c r="N13" s="71">
        <v>6.4115807108880718</v>
      </c>
      <c r="O13" s="71">
        <v>4.7368233192808216</v>
      </c>
      <c r="P13" s="71">
        <v>8.4314270090551169</v>
      </c>
      <c r="Q13" s="71">
        <v>0.378197858192095</v>
      </c>
      <c r="R13" s="71">
        <v>0.40289858922296917</v>
      </c>
      <c r="S13" s="71">
        <v>0.81807290983953806</v>
      </c>
      <c r="T13" s="72"/>
      <c r="U13" s="71">
        <v>438962</v>
      </c>
      <c r="V13" s="71">
        <v>210</v>
      </c>
      <c r="W13" s="71">
        <v>28</v>
      </c>
      <c r="X13" s="71">
        <v>1700</v>
      </c>
      <c r="Y13" s="71">
        <v>2871</v>
      </c>
      <c r="Z13" s="71">
        <v>2426</v>
      </c>
      <c r="AA13" s="71">
        <v>1653</v>
      </c>
      <c r="AB13" s="71">
        <v>6180</v>
      </c>
      <c r="AC13" s="71">
        <v>76102</v>
      </c>
      <c r="AD13" s="71">
        <v>0.81807290983953806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1751</v>
      </c>
      <c r="B14" s="70">
        <v>414</v>
      </c>
      <c r="C14" s="70">
        <v>6</v>
      </c>
      <c r="D14" s="70">
        <v>25</v>
      </c>
      <c r="E14" s="70">
        <v>2009</v>
      </c>
      <c r="F14" s="70" t="s">
        <v>176</v>
      </c>
      <c r="G14" s="70" t="s">
        <v>1745</v>
      </c>
      <c r="H14" s="70" t="s">
        <v>1746</v>
      </c>
      <c r="I14" s="148"/>
      <c r="J14" s="71">
        <v>2.89610836965847</v>
      </c>
      <c r="K14" s="71">
        <v>0.37738907373868608</v>
      </c>
      <c r="L14" s="71">
        <v>1.8407094892100651</v>
      </c>
      <c r="M14" s="71">
        <v>7.1010084781420328</v>
      </c>
      <c r="N14" s="71">
        <v>6.0741870440265133</v>
      </c>
      <c r="O14" s="71">
        <v>4.933490611259284</v>
      </c>
      <c r="P14" s="71">
        <v>8.2178276768388212</v>
      </c>
      <c r="Q14" s="71">
        <v>0.35946151162676099</v>
      </c>
      <c r="R14" s="71">
        <v>0.25925570628305478</v>
      </c>
      <c r="S14" s="71">
        <v>0.62194702289304771</v>
      </c>
      <c r="T14" s="72"/>
      <c r="U14" s="71">
        <v>401661</v>
      </c>
      <c r="V14" s="71">
        <v>175</v>
      </c>
      <c r="W14" s="71">
        <v>45</v>
      </c>
      <c r="X14" s="71">
        <v>1866</v>
      </c>
      <c r="Y14" s="71">
        <v>2896</v>
      </c>
      <c r="Z14" s="71">
        <v>2494</v>
      </c>
      <c r="AA14" s="71">
        <v>1654</v>
      </c>
      <c r="AB14" s="71">
        <v>6166</v>
      </c>
      <c r="AC14" s="71">
        <v>47774</v>
      </c>
      <c r="AD14" s="71">
        <v>0.62194702289304771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6.77</v>
      </c>
      <c r="BL14" s="71">
        <v>0</v>
      </c>
      <c r="BM14" s="71">
        <v>0</v>
      </c>
      <c r="BN14" s="72"/>
      <c r="BO14" s="71">
        <v>0</v>
      </c>
      <c r="BP14" s="71">
        <v>0</v>
      </c>
      <c r="BQ14" s="71">
        <v>0</v>
      </c>
      <c r="BR14" s="71">
        <v>1</v>
      </c>
      <c r="BS14" s="71">
        <v>0</v>
      </c>
      <c r="BT14" s="71">
        <v>0</v>
      </c>
      <c r="BU14"/>
      <c r="BV14" s="70">
        <v>6.77</v>
      </c>
      <c r="BW14" s="70">
        <v>0</v>
      </c>
      <c r="BX14" s="70">
        <v>0</v>
      </c>
      <c r="BY14" s="70">
        <v>0</v>
      </c>
      <c r="BZ14" s="70">
        <v>0</v>
      </c>
      <c r="CA14" s="70">
        <v>0</v>
      </c>
      <c r="CB14" s="70">
        <v>0</v>
      </c>
      <c r="CC14" s="70">
        <v>0</v>
      </c>
      <c r="CD14" s="70">
        <v>0</v>
      </c>
    </row>
    <row r="15" spans="1:82">
      <c r="A15" s="70" t="s">
        <v>1752</v>
      </c>
      <c r="B15" s="70">
        <v>415</v>
      </c>
      <c r="C15" s="70">
        <v>7</v>
      </c>
      <c r="D15" s="70">
        <v>25</v>
      </c>
      <c r="E15" s="70">
        <v>2010</v>
      </c>
      <c r="F15" s="70" t="s">
        <v>177</v>
      </c>
      <c r="G15" s="70" t="s">
        <v>1745</v>
      </c>
      <c r="H15" s="70" t="s">
        <v>1746</v>
      </c>
      <c r="I15" s="148"/>
      <c r="J15" s="71">
        <v>2.710794743915272</v>
      </c>
      <c r="K15" s="71">
        <v>0.4010068019150046</v>
      </c>
      <c r="L15" s="71">
        <v>1.694614884870945</v>
      </c>
      <c r="M15" s="71">
        <v>7.6533986304391606</v>
      </c>
      <c r="N15" s="71">
        <v>7.2501825690667427</v>
      </c>
      <c r="O15" s="71">
        <v>5.0563772801059557</v>
      </c>
      <c r="P15" s="71">
        <v>8.3162080225349033</v>
      </c>
      <c r="Q15" s="71">
        <v>0.37434215903499202</v>
      </c>
      <c r="R15" s="71">
        <v>0.16893570561755661</v>
      </c>
      <c r="S15" s="71">
        <v>1.22500360378036</v>
      </c>
      <c r="T15" s="72"/>
      <c r="U15" s="71">
        <v>395688</v>
      </c>
      <c r="V15" s="71">
        <v>175</v>
      </c>
      <c r="W15" s="71">
        <v>45</v>
      </c>
      <c r="X15" s="71">
        <v>1866</v>
      </c>
      <c r="Y15" s="71">
        <v>2933</v>
      </c>
      <c r="Z15" s="71">
        <v>2568</v>
      </c>
      <c r="AA15" s="71">
        <v>1632</v>
      </c>
      <c r="AB15" s="71">
        <v>6153</v>
      </c>
      <c r="AC15" s="71">
        <v>29501</v>
      </c>
      <c r="AD15" s="71">
        <v>1.22500360378036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6.74</v>
      </c>
      <c r="BL15" s="71">
        <v>0</v>
      </c>
      <c r="BM15" s="71">
        <v>0</v>
      </c>
      <c r="BN15" s="72"/>
      <c r="BO15" s="71">
        <v>0</v>
      </c>
      <c r="BP15" s="71">
        <v>0</v>
      </c>
      <c r="BQ15" s="71">
        <v>0</v>
      </c>
      <c r="BR15" s="71">
        <v>1</v>
      </c>
      <c r="BS15" s="71">
        <v>0</v>
      </c>
      <c r="BT15" s="71">
        <v>0</v>
      </c>
      <c r="BU15"/>
      <c r="BV15" s="70">
        <v>6.74</v>
      </c>
      <c r="BW15" s="70">
        <v>0</v>
      </c>
      <c r="BX15" s="70">
        <v>0</v>
      </c>
      <c r="BY15" s="70">
        <v>0</v>
      </c>
      <c r="BZ15" s="70">
        <v>0</v>
      </c>
      <c r="CA15" s="70">
        <v>0</v>
      </c>
      <c r="CB15" s="70">
        <v>0</v>
      </c>
      <c r="CC15" s="70">
        <v>0</v>
      </c>
      <c r="CD15" s="70">
        <v>0</v>
      </c>
    </row>
    <row r="16" spans="1:82">
      <c r="A16" s="70" t="s">
        <v>1753</v>
      </c>
      <c r="B16" s="70">
        <v>416</v>
      </c>
      <c r="C16" s="70">
        <v>8</v>
      </c>
      <c r="D16" s="70">
        <v>25</v>
      </c>
      <c r="E16" s="70">
        <v>2011</v>
      </c>
      <c r="F16" s="70" t="s">
        <v>178</v>
      </c>
      <c r="G16" s="70" t="s">
        <v>1745</v>
      </c>
      <c r="H16" s="70" t="s">
        <v>1746</v>
      </c>
      <c r="I16" s="148"/>
      <c r="J16" s="71">
        <v>2.929062483331204</v>
      </c>
      <c r="K16" s="71">
        <v>0.53049653928136487</v>
      </c>
      <c r="L16" s="71">
        <v>2.2801221837951098</v>
      </c>
      <c r="M16" s="71">
        <v>9.1097501432861243</v>
      </c>
      <c r="N16" s="71">
        <v>8.9608030176167617</v>
      </c>
      <c r="O16" s="71">
        <v>5.0914706635952944</v>
      </c>
      <c r="P16" s="71">
        <v>8.0362953668257386</v>
      </c>
      <c r="Q16" s="71">
        <v>0.42829048612764697</v>
      </c>
      <c r="R16" s="71">
        <v>0.25172686959383961</v>
      </c>
      <c r="S16" s="71">
        <v>0.84255280490866169</v>
      </c>
      <c r="T16" s="72"/>
      <c r="U16" s="71">
        <v>360320</v>
      </c>
      <c r="V16" s="71">
        <v>175</v>
      </c>
      <c r="W16" s="71">
        <v>45</v>
      </c>
      <c r="X16" s="71">
        <v>1866</v>
      </c>
      <c r="Y16" s="71">
        <v>2944</v>
      </c>
      <c r="Z16" s="71">
        <v>2642</v>
      </c>
      <c r="AA16" s="71">
        <v>1624</v>
      </c>
      <c r="AB16" s="71">
        <v>6103</v>
      </c>
      <c r="AC16" s="71">
        <v>43886</v>
      </c>
      <c r="AD16" s="71">
        <v>0.84255280490866169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6.4260000000000002</v>
      </c>
      <c r="BL16" s="71">
        <v>0</v>
      </c>
      <c r="BM16" s="71">
        <v>0</v>
      </c>
      <c r="BN16" s="72"/>
      <c r="BO16" s="71">
        <v>0</v>
      </c>
      <c r="BP16" s="71">
        <v>0</v>
      </c>
      <c r="BQ16" s="71">
        <v>0</v>
      </c>
      <c r="BR16" s="71">
        <v>1</v>
      </c>
      <c r="BS16" s="71">
        <v>0</v>
      </c>
      <c r="BT16" s="71">
        <v>0</v>
      </c>
      <c r="BU16"/>
      <c r="BV16" s="70">
        <v>6.4260000000000002</v>
      </c>
      <c r="BW16" s="70">
        <v>0</v>
      </c>
      <c r="BX16" s="70">
        <v>0</v>
      </c>
      <c r="BY16" s="70">
        <v>0</v>
      </c>
      <c r="BZ16" s="70">
        <v>0</v>
      </c>
      <c r="CA16" s="70">
        <v>0</v>
      </c>
      <c r="CB16" s="70">
        <v>0</v>
      </c>
      <c r="CC16" s="70">
        <v>0</v>
      </c>
      <c r="CD16" s="70">
        <v>0</v>
      </c>
    </row>
    <row r="17" spans="1:82">
      <c r="A17" s="70" t="s">
        <v>1754</v>
      </c>
      <c r="B17" s="70">
        <v>417</v>
      </c>
      <c r="C17" s="70">
        <v>9</v>
      </c>
      <c r="D17" s="70">
        <v>25</v>
      </c>
      <c r="E17" s="70">
        <v>2012</v>
      </c>
      <c r="F17" s="70" t="s">
        <v>179</v>
      </c>
      <c r="G17" s="70" t="s">
        <v>1745</v>
      </c>
      <c r="H17" s="70" t="s">
        <v>1746</v>
      </c>
      <c r="I17" s="148"/>
      <c r="J17" s="71">
        <v>2.6890780800313161</v>
      </c>
      <c r="K17" s="71">
        <v>0.54330090241512685</v>
      </c>
      <c r="L17" s="71">
        <v>2.310682433074609</v>
      </c>
      <c r="M17" s="71">
        <v>10.18985920307402</v>
      </c>
      <c r="N17" s="71">
        <v>9.2268225598960729</v>
      </c>
      <c r="O17" s="71">
        <v>5.2120099565566864</v>
      </c>
      <c r="P17" s="71">
        <v>8.1268074119124005</v>
      </c>
      <c r="Q17" s="71">
        <v>0.46250788328035503</v>
      </c>
      <c r="R17" s="71">
        <v>0.18474397587179131</v>
      </c>
      <c r="S17" s="71">
        <v>0.79437047314012743</v>
      </c>
      <c r="T17" s="72"/>
      <c r="U17" s="71">
        <v>321123</v>
      </c>
      <c r="V17" s="71">
        <v>175</v>
      </c>
      <c r="W17" s="71">
        <v>45</v>
      </c>
      <c r="X17" s="71">
        <v>1866</v>
      </c>
      <c r="Y17" s="71">
        <v>2941</v>
      </c>
      <c r="Z17" s="71">
        <v>2726</v>
      </c>
      <c r="AA17" s="71">
        <v>1633</v>
      </c>
      <c r="AB17" s="71">
        <v>6066</v>
      </c>
      <c r="AC17" s="71">
        <v>31374</v>
      </c>
      <c r="AD17" s="71">
        <v>0.79437047314012743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6.3869999999999996</v>
      </c>
      <c r="BL17" s="71">
        <v>0</v>
      </c>
      <c r="BM17" s="71">
        <v>0</v>
      </c>
      <c r="BN17" s="72"/>
      <c r="BO17" s="71">
        <v>0</v>
      </c>
      <c r="BP17" s="71">
        <v>0</v>
      </c>
      <c r="BQ17" s="71">
        <v>0</v>
      </c>
      <c r="BR17" s="71">
        <v>1</v>
      </c>
      <c r="BS17" s="71">
        <v>0</v>
      </c>
      <c r="BT17" s="71">
        <v>0</v>
      </c>
      <c r="BU17"/>
      <c r="BV17" s="70">
        <v>6.3869999999999996</v>
      </c>
      <c r="BW17" s="70">
        <v>0</v>
      </c>
      <c r="BX17" s="70">
        <v>0</v>
      </c>
      <c r="BY17" s="70">
        <v>0</v>
      </c>
      <c r="BZ17" s="70">
        <v>0</v>
      </c>
      <c r="CA17" s="70">
        <v>0</v>
      </c>
      <c r="CB17" s="70">
        <v>0</v>
      </c>
      <c r="CC17" s="70">
        <v>0</v>
      </c>
      <c r="CD17" s="70">
        <v>0</v>
      </c>
    </row>
    <row r="18" spans="1:82">
      <c r="A18" s="70" t="s">
        <v>1755</v>
      </c>
      <c r="B18" s="70">
        <v>418</v>
      </c>
      <c r="C18" s="70">
        <v>10</v>
      </c>
      <c r="D18" s="70">
        <v>25</v>
      </c>
      <c r="E18" s="70">
        <v>2013</v>
      </c>
      <c r="F18" s="70" t="s">
        <v>180</v>
      </c>
      <c r="G18" s="70" t="s">
        <v>1745</v>
      </c>
      <c r="H18" s="70" t="s">
        <v>1746</v>
      </c>
      <c r="I18" s="148"/>
      <c r="J18" s="71">
        <v>3.0610960709287021</v>
      </c>
      <c r="K18" s="71">
        <v>0.47840700298979572</v>
      </c>
      <c r="L18" s="71">
        <v>2.1149290512625418</v>
      </c>
      <c r="M18" s="71">
        <v>10.20639013733194</v>
      </c>
      <c r="N18" s="71">
        <v>10.05999578362167</v>
      </c>
      <c r="O18" s="71">
        <v>5.1356688144943012</v>
      </c>
      <c r="P18" s="71">
        <v>8.1624246450958964</v>
      </c>
      <c r="Q18" s="71">
        <v>0.479136212184821</v>
      </c>
      <c r="R18" s="71">
        <v>0.25694356640011828</v>
      </c>
      <c r="S18" s="71">
        <v>0.74241216398709309</v>
      </c>
      <c r="T18" s="72"/>
      <c r="U18" s="71">
        <v>328505</v>
      </c>
      <c r="V18" s="71">
        <v>175</v>
      </c>
      <c r="W18" s="71">
        <v>45</v>
      </c>
      <c r="X18" s="71">
        <v>1866</v>
      </c>
      <c r="Y18" s="71">
        <v>2988</v>
      </c>
      <c r="Z18" s="71">
        <v>2806</v>
      </c>
      <c r="AA18" s="71">
        <v>1634</v>
      </c>
      <c r="AB18" s="71">
        <v>6194</v>
      </c>
      <c r="AC18" s="71">
        <v>42594</v>
      </c>
      <c r="AD18" s="71">
        <v>0.74241216398709309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6.36</v>
      </c>
      <c r="BL18" s="71">
        <v>0</v>
      </c>
      <c r="BM18" s="71">
        <v>0</v>
      </c>
      <c r="BN18" s="72"/>
      <c r="BO18" s="71">
        <v>0</v>
      </c>
      <c r="BP18" s="71">
        <v>0</v>
      </c>
      <c r="BQ18" s="71">
        <v>0</v>
      </c>
      <c r="BR18" s="71">
        <v>1</v>
      </c>
      <c r="BS18" s="71">
        <v>0</v>
      </c>
      <c r="BT18" s="71">
        <v>0</v>
      </c>
      <c r="BU18"/>
      <c r="BV18" s="70">
        <v>6.36</v>
      </c>
      <c r="BW18" s="70">
        <v>0</v>
      </c>
      <c r="BX18" s="70">
        <v>0</v>
      </c>
      <c r="BY18" s="70">
        <v>0</v>
      </c>
      <c r="BZ18" s="70">
        <v>0</v>
      </c>
      <c r="CA18" s="70">
        <v>0</v>
      </c>
      <c r="CB18" s="70">
        <v>0</v>
      </c>
      <c r="CC18" s="70">
        <v>0</v>
      </c>
      <c r="CD18" s="70">
        <v>0</v>
      </c>
    </row>
    <row r="19" spans="1:82">
      <c r="A19" s="70" t="s">
        <v>1756</v>
      </c>
      <c r="B19" s="70">
        <v>419</v>
      </c>
      <c r="C19" s="70">
        <v>11</v>
      </c>
      <c r="D19" s="70">
        <v>25</v>
      </c>
      <c r="E19" s="70">
        <v>2014</v>
      </c>
      <c r="F19" s="70" t="s">
        <v>181</v>
      </c>
      <c r="G19" s="70" t="s">
        <v>1745</v>
      </c>
      <c r="H19" s="70" t="s">
        <v>1746</v>
      </c>
      <c r="I19" s="148"/>
      <c r="J19" s="71">
        <v>2.6478201184356829</v>
      </c>
      <c r="K19" s="71">
        <v>0.52604036297775336</v>
      </c>
      <c r="L19" s="71">
        <v>1.0744863182497479</v>
      </c>
      <c r="M19" s="71">
        <v>9.0827056382159839</v>
      </c>
      <c r="N19" s="71">
        <v>9.5547565845660447</v>
      </c>
      <c r="O19" s="71">
        <v>4.9699867158578606</v>
      </c>
      <c r="P19" s="71">
        <v>8.0391478228277435</v>
      </c>
      <c r="Q19" s="71">
        <v>0.44968330588861</v>
      </c>
      <c r="R19" s="71">
        <v>0.1585333762409421</v>
      </c>
      <c r="S19" s="71">
        <v>0.66547993673641515</v>
      </c>
      <c r="T19" s="72"/>
      <c r="U19" s="71">
        <v>329917</v>
      </c>
      <c r="V19" s="71">
        <v>168</v>
      </c>
      <c r="W19" s="71">
        <v>23</v>
      </c>
      <c r="X19" s="71">
        <v>1789</v>
      </c>
      <c r="Y19" s="71">
        <v>2961</v>
      </c>
      <c r="Z19" s="71">
        <v>2860</v>
      </c>
      <c r="AA19" s="71">
        <v>1601</v>
      </c>
      <c r="AB19" s="71">
        <v>6059</v>
      </c>
      <c r="AC19" s="71">
        <v>26363</v>
      </c>
      <c r="AD19" s="71">
        <v>0.66547993673641515</v>
      </c>
      <c r="AE19" s="72"/>
      <c r="AF19" s="71"/>
      <c r="AG19" s="71"/>
      <c r="AH19" s="71"/>
      <c r="AI19" s="71"/>
      <c r="AJ19" s="71"/>
      <c r="AK19" s="71"/>
      <c r="AL19" s="71"/>
      <c r="AM19" s="71"/>
      <c r="AN19" s="71"/>
      <c r="AO19" s="71"/>
      <c r="AP19" s="71"/>
      <c r="AQ19" s="72"/>
      <c r="AR19" s="71">
        <v>41</v>
      </c>
      <c r="AS19" s="71">
        <v>19</v>
      </c>
      <c r="AT19" s="71">
        <v>0</v>
      </c>
      <c r="AU19" s="71">
        <v>0</v>
      </c>
      <c r="AV19" s="71">
        <v>0</v>
      </c>
      <c r="AW19" s="71">
        <v>0</v>
      </c>
      <c r="AX19" s="71"/>
      <c r="AY19" s="72"/>
      <c r="AZ19" s="71">
        <v>205.69</v>
      </c>
      <c r="BA19" s="71">
        <v>511.6</v>
      </c>
      <c r="BB19" s="71">
        <v>0</v>
      </c>
      <c r="BC19" s="71">
        <v>0</v>
      </c>
      <c r="BD19" s="71">
        <v>0</v>
      </c>
      <c r="BE19" s="71">
        <v>0</v>
      </c>
      <c r="BF19" s="71"/>
      <c r="BG19" s="72"/>
      <c r="BH19" s="71">
        <v>0</v>
      </c>
      <c r="BI19" s="71">
        <v>0</v>
      </c>
      <c r="BJ19" s="71">
        <v>0</v>
      </c>
      <c r="BK19" s="71">
        <v>6.5540000000000003</v>
      </c>
      <c r="BL19" s="71">
        <v>0</v>
      </c>
      <c r="BM19" s="71">
        <v>0</v>
      </c>
      <c r="BN19" s="72"/>
      <c r="BO19" s="71">
        <v>0</v>
      </c>
      <c r="BP19" s="71">
        <v>0</v>
      </c>
      <c r="BQ19" s="71">
        <v>0</v>
      </c>
      <c r="BR19" s="71">
        <v>1</v>
      </c>
      <c r="BS19" s="71">
        <v>0</v>
      </c>
      <c r="BT19" s="71">
        <v>0</v>
      </c>
      <c r="BU19"/>
      <c r="BV19" s="70">
        <v>6.5540000000000003</v>
      </c>
      <c r="BW19" s="70">
        <v>0</v>
      </c>
      <c r="BX19" s="70">
        <v>0</v>
      </c>
      <c r="BY19" s="70">
        <v>0</v>
      </c>
      <c r="BZ19" s="70">
        <v>0</v>
      </c>
      <c r="CA19" s="70">
        <v>0</v>
      </c>
      <c r="CB19" s="70">
        <v>0</v>
      </c>
      <c r="CC19" s="70">
        <v>0</v>
      </c>
      <c r="CD19" s="70">
        <v>0</v>
      </c>
    </row>
    <row r="20" spans="1:82">
      <c r="A20" s="70" t="s">
        <v>1757</v>
      </c>
      <c r="B20" s="70">
        <v>420</v>
      </c>
      <c r="C20" s="70">
        <v>12</v>
      </c>
      <c r="D20" s="70">
        <v>25</v>
      </c>
      <c r="E20" s="70">
        <v>2015</v>
      </c>
      <c r="F20" s="70" t="s">
        <v>182</v>
      </c>
      <c r="G20" s="70" t="s">
        <v>1745</v>
      </c>
      <c r="H20" s="70" t="s">
        <v>1746</v>
      </c>
      <c r="I20" s="148"/>
      <c r="J20" s="71">
        <v>1.905142469560519</v>
      </c>
      <c r="K20" s="71">
        <v>0.43985277257320238</v>
      </c>
      <c r="L20" s="71">
        <v>1.15383096555955</v>
      </c>
      <c r="M20" s="71">
        <v>9.0911267261451769</v>
      </c>
      <c r="N20" s="71">
        <v>8.3795018653768292</v>
      </c>
      <c r="O20" s="71">
        <v>5.0086715588926394</v>
      </c>
      <c r="P20" s="71">
        <v>7.7992597054873825</v>
      </c>
      <c r="Q20" s="71">
        <v>0.44202732650875498</v>
      </c>
      <c r="R20" s="71">
        <v>0.13382382909598689</v>
      </c>
      <c r="S20" s="71">
        <v>0.6542736036559702</v>
      </c>
      <c r="T20" s="72"/>
      <c r="U20" s="71">
        <v>272785</v>
      </c>
      <c r="V20" s="71">
        <v>168</v>
      </c>
      <c r="W20" s="71">
        <v>23</v>
      </c>
      <c r="X20" s="71">
        <v>1789</v>
      </c>
      <c r="Y20" s="71">
        <v>2976</v>
      </c>
      <c r="Z20" s="71">
        <v>2910</v>
      </c>
      <c r="AA20" s="71">
        <v>1552</v>
      </c>
      <c r="AB20" s="71">
        <v>6084</v>
      </c>
      <c r="AC20" s="71">
        <v>22875</v>
      </c>
      <c r="AD20" s="71">
        <v>0.6542736036559702</v>
      </c>
      <c r="AE20" s="72"/>
      <c r="AF20" s="71">
        <v>2578509.870063785</v>
      </c>
      <c r="AG20" s="71">
        <v>377548.84024947783</v>
      </c>
      <c r="AH20" s="71">
        <v>192964.79876542769</v>
      </c>
      <c r="AI20" s="71">
        <v>10988934.75341952</v>
      </c>
      <c r="AJ20" s="71">
        <v>13458049.192251321</v>
      </c>
      <c r="AK20" s="71">
        <v>0</v>
      </c>
      <c r="AL20" s="71">
        <v>0</v>
      </c>
      <c r="AM20" s="71">
        <v>833786.67857987888</v>
      </c>
      <c r="AN20" s="71">
        <v>0</v>
      </c>
      <c r="AO20" s="71">
        <v>0</v>
      </c>
      <c r="AP20" s="71">
        <v>28429794.13332941</v>
      </c>
      <c r="AQ20" s="72"/>
      <c r="AR20" s="71">
        <v>44</v>
      </c>
      <c r="AS20" s="71">
        <v>24</v>
      </c>
      <c r="AT20" s="71">
        <v>0</v>
      </c>
      <c r="AU20" s="71">
        <v>0</v>
      </c>
      <c r="AV20" s="71">
        <v>0</v>
      </c>
      <c r="AW20" s="71">
        <v>0</v>
      </c>
      <c r="AX20" s="71"/>
      <c r="AY20" s="72"/>
      <c r="AZ20" s="71">
        <v>219.69</v>
      </c>
      <c r="BA20" s="71">
        <v>628</v>
      </c>
      <c r="BB20" s="71">
        <v>0</v>
      </c>
      <c r="BC20" s="71">
        <v>0</v>
      </c>
      <c r="BD20" s="71">
        <v>0</v>
      </c>
      <c r="BE20" s="71">
        <v>0</v>
      </c>
      <c r="BF20" s="71"/>
      <c r="BG20" s="72"/>
      <c r="BH20" s="71">
        <v>0</v>
      </c>
      <c r="BI20" s="71">
        <v>0</v>
      </c>
      <c r="BJ20" s="71">
        <v>0</v>
      </c>
      <c r="BK20" s="71">
        <v>6.6559999999999997</v>
      </c>
      <c r="BL20" s="71">
        <v>0</v>
      </c>
      <c r="BM20" s="71">
        <v>0</v>
      </c>
      <c r="BN20" s="72"/>
      <c r="BO20" s="71">
        <v>0</v>
      </c>
      <c r="BP20" s="71">
        <v>0</v>
      </c>
      <c r="BQ20" s="71">
        <v>0</v>
      </c>
      <c r="BR20" s="71">
        <v>1</v>
      </c>
      <c r="BS20" s="71">
        <v>0</v>
      </c>
      <c r="BT20" s="71">
        <v>0</v>
      </c>
      <c r="BU20"/>
      <c r="BV20" s="70">
        <v>6.6559999999999997</v>
      </c>
      <c r="BW20" s="70">
        <v>0</v>
      </c>
      <c r="BX20" s="70">
        <v>0</v>
      </c>
      <c r="BY20" s="70">
        <v>0</v>
      </c>
      <c r="BZ20" s="70">
        <v>0</v>
      </c>
      <c r="CA20" s="70">
        <v>0</v>
      </c>
      <c r="CB20" s="70">
        <v>0</v>
      </c>
      <c r="CC20" s="70">
        <v>0</v>
      </c>
      <c r="CD20" s="70">
        <v>0</v>
      </c>
    </row>
    <row r="21" spans="1:82">
      <c r="A21" s="70" t="s">
        <v>1758</v>
      </c>
      <c r="B21" s="70">
        <v>421</v>
      </c>
      <c r="C21" s="70">
        <v>13</v>
      </c>
      <c r="D21" s="70">
        <v>25</v>
      </c>
      <c r="E21" s="70">
        <v>2016</v>
      </c>
      <c r="F21" s="70" t="s">
        <v>155</v>
      </c>
      <c r="G21" s="70" t="s">
        <v>1745</v>
      </c>
      <c r="H21" s="70" t="s">
        <v>1746</v>
      </c>
      <c r="I21" s="148"/>
      <c r="J21" s="71">
        <v>2.3153490040393292</v>
      </c>
      <c r="K21" s="71">
        <v>0.42550358922392345</v>
      </c>
      <c r="L21" s="71">
        <v>1.0186428227785953</v>
      </c>
      <c r="M21" s="71">
        <v>7.065205276280202</v>
      </c>
      <c r="N21" s="71">
        <v>7.7832131604288239</v>
      </c>
      <c r="O21" s="71">
        <v>5.0719701444352534</v>
      </c>
      <c r="P21" s="71">
        <v>7.8857056989805461</v>
      </c>
      <c r="Q21" s="71">
        <v>0.42711187241684789</v>
      </c>
      <c r="R21" s="71">
        <v>0.13982628315716356</v>
      </c>
      <c r="S21" s="71">
        <v>0.78264879742711524</v>
      </c>
      <c r="T21" s="72"/>
      <c r="U21" s="71">
        <v>355353</v>
      </c>
      <c r="V21" s="71">
        <v>168</v>
      </c>
      <c r="W21" s="71">
        <v>23</v>
      </c>
      <c r="X21" s="71">
        <v>1789</v>
      </c>
      <c r="Y21" s="71">
        <v>3007</v>
      </c>
      <c r="Z21" s="71">
        <v>2983</v>
      </c>
      <c r="AA21" s="71">
        <v>1623</v>
      </c>
      <c r="AB21" s="71">
        <v>6047</v>
      </c>
      <c r="AC21" s="71">
        <v>23880.952786015179</v>
      </c>
      <c r="AD21" s="71">
        <v>0.78264879742711524</v>
      </c>
      <c r="AE21" s="72"/>
      <c r="AF21" s="71">
        <v>3231353.650096707</v>
      </c>
      <c r="AG21" s="71">
        <v>363832.97530013492</v>
      </c>
      <c r="AH21" s="71">
        <v>162618.32916865169</v>
      </c>
      <c r="AI21" s="71">
        <v>11060271.85741389</v>
      </c>
      <c r="AJ21" s="71">
        <v>12829942.31603713</v>
      </c>
      <c r="AK21" s="71">
        <v>0</v>
      </c>
      <c r="AL21" s="71">
        <v>0</v>
      </c>
      <c r="AM21" s="71">
        <v>829359.81479556207</v>
      </c>
      <c r="AN21" s="71">
        <v>0</v>
      </c>
      <c r="AO21" s="71">
        <v>0</v>
      </c>
      <c r="AP21" s="71">
        <v>28477378.942812074</v>
      </c>
      <c r="AQ21" s="72"/>
      <c r="AR21" s="71">
        <v>49</v>
      </c>
      <c r="AS21" s="71">
        <v>25</v>
      </c>
      <c r="AT21" s="71">
        <v>0</v>
      </c>
      <c r="AU21" s="71">
        <v>0</v>
      </c>
      <c r="AV21" s="71">
        <v>0</v>
      </c>
      <c r="AW21" s="71">
        <v>0</v>
      </c>
      <c r="AX21" s="71"/>
      <c r="AY21" s="72"/>
      <c r="AZ21" s="71">
        <v>246.29</v>
      </c>
      <c r="BA21" s="71">
        <v>639.79999999999995</v>
      </c>
      <c r="BB21" s="71">
        <v>0</v>
      </c>
      <c r="BC21" s="71">
        <v>0</v>
      </c>
      <c r="BD21" s="71">
        <v>0</v>
      </c>
      <c r="BE21" s="71">
        <v>0</v>
      </c>
      <c r="BF21" s="71"/>
      <c r="BG21" s="72"/>
      <c r="BH21" s="71">
        <v>0</v>
      </c>
      <c r="BI21" s="71">
        <v>0</v>
      </c>
      <c r="BJ21" s="71">
        <v>0</v>
      </c>
      <c r="BK21" s="71">
        <v>6.6820000000000004</v>
      </c>
      <c r="BL21" s="71">
        <v>0</v>
      </c>
      <c r="BM21" s="71">
        <v>0</v>
      </c>
      <c r="BN21" s="72"/>
      <c r="BO21" s="71">
        <v>0</v>
      </c>
      <c r="BP21" s="71">
        <v>0</v>
      </c>
      <c r="BQ21" s="71">
        <v>0</v>
      </c>
      <c r="BR21" s="71">
        <v>1</v>
      </c>
      <c r="BS21" s="71">
        <v>0</v>
      </c>
      <c r="BT21" s="71">
        <v>0</v>
      </c>
      <c r="BU21"/>
      <c r="BV21" s="70">
        <v>6.6820000000000004</v>
      </c>
      <c r="BW21" s="70">
        <v>0</v>
      </c>
      <c r="BX21" s="70">
        <v>0</v>
      </c>
      <c r="BY21" s="70">
        <v>0</v>
      </c>
      <c r="BZ21" s="70">
        <v>0</v>
      </c>
      <c r="CA21" s="70">
        <v>0</v>
      </c>
      <c r="CB21" s="70">
        <v>0</v>
      </c>
      <c r="CC21" s="70">
        <v>0</v>
      </c>
      <c r="CD21" s="70">
        <v>0</v>
      </c>
    </row>
    <row r="22" spans="1:82">
      <c r="A22" s="70" t="s">
        <v>1759</v>
      </c>
      <c r="B22" s="70">
        <v>422</v>
      </c>
      <c r="C22" s="70">
        <v>14</v>
      </c>
      <c r="D22" s="70">
        <v>25</v>
      </c>
      <c r="E22" s="70">
        <v>2017</v>
      </c>
      <c r="F22" s="70" t="s">
        <v>156</v>
      </c>
      <c r="G22" s="70" t="s">
        <v>1745</v>
      </c>
      <c r="H22" s="70" t="s">
        <v>1746</v>
      </c>
      <c r="I22" s="148"/>
      <c r="J22" s="71">
        <v>2.0558014738738724</v>
      </c>
      <c r="K22" s="71">
        <v>0.44146015297004754</v>
      </c>
      <c r="L22" s="71">
        <v>0.92945857169864421</v>
      </c>
      <c r="M22" s="71">
        <v>6.3992433617488134</v>
      </c>
      <c r="N22" s="71">
        <v>8.165705023673226</v>
      </c>
      <c r="O22" s="71">
        <v>5.0728350264793702</v>
      </c>
      <c r="P22" s="71">
        <v>7.8598922875892239</v>
      </c>
      <c r="Q22" s="71">
        <v>0.41275347673594198</v>
      </c>
      <c r="R22" s="71">
        <v>0.18619926672255013</v>
      </c>
      <c r="S22" s="71">
        <v>0.89275529339480075</v>
      </c>
      <c r="T22" s="72"/>
      <c r="U22" s="71">
        <v>363784</v>
      </c>
      <c r="V22" s="71">
        <v>168</v>
      </c>
      <c r="W22" s="71">
        <v>23</v>
      </c>
      <c r="X22" s="71">
        <v>1789</v>
      </c>
      <c r="Y22" s="71">
        <v>3059</v>
      </c>
      <c r="Z22" s="71">
        <v>3033</v>
      </c>
      <c r="AA22" s="71">
        <v>1628</v>
      </c>
      <c r="AB22" s="71">
        <v>6043</v>
      </c>
      <c r="AC22" s="71">
        <v>32431.999999999989</v>
      </c>
      <c r="AD22" s="71">
        <v>0.89275529339480075</v>
      </c>
      <c r="AE22" s="72"/>
      <c r="AF22" s="71">
        <v>3077410.2186220889</v>
      </c>
      <c r="AG22" s="71">
        <v>378342.22096480598</v>
      </c>
      <c r="AH22" s="71">
        <v>191258.37184349971</v>
      </c>
      <c r="AI22" s="71">
        <v>10569926.176841609</v>
      </c>
      <c r="AJ22" s="71">
        <v>15008684.53465713</v>
      </c>
      <c r="AK22" s="71">
        <v>0</v>
      </c>
      <c r="AL22" s="71">
        <v>0</v>
      </c>
      <c r="AM22" s="71">
        <v>830108.06898611796</v>
      </c>
      <c r="AN22" s="71">
        <v>0</v>
      </c>
      <c r="AO22" s="71">
        <v>0</v>
      </c>
      <c r="AP22" s="71">
        <v>30055729.59191525</v>
      </c>
      <c r="AQ22" s="72"/>
      <c r="AR22" s="71">
        <v>59</v>
      </c>
      <c r="AS22" s="71">
        <v>31</v>
      </c>
      <c r="AT22" s="71">
        <v>0</v>
      </c>
      <c r="AU22" s="71">
        <v>0</v>
      </c>
      <c r="AV22" s="71">
        <v>0</v>
      </c>
      <c r="AW22" s="71">
        <v>0</v>
      </c>
      <c r="AX22" s="71"/>
      <c r="AY22" s="72"/>
      <c r="AZ22" s="71">
        <v>311.19</v>
      </c>
      <c r="BA22" s="71">
        <v>889.2</v>
      </c>
      <c r="BB22" s="71">
        <v>0</v>
      </c>
      <c r="BC22" s="71">
        <v>0</v>
      </c>
      <c r="BD22" s="71">
        <v>0</v>
      </c>
      <c r="BE22" s="71">
        <v>0</v>
      </c>
      <c r="BF22" s="71"/>
      <c r="BG22" s="72"/>
      <c r="BH22" s="71">
        <v>0</v>
      </c>
      <c r="BI22" s="71">
        <v>0</v>
      </c>
      <c r="BJ22" s="71">
        <v>0</v>
      </c>
      <c r="BK22" s="71">
        <v>6.5579999999999998</v>
      </c>
      <c r="BL22" s="71">
        <v>0</v>
      </c>
      <c r="BM22" s="71">
        <v>0</v>
      </c>
      <c r="BN22" s="72"/>
      <c r="BO22" s="71">
        <v>0</v>
      </c>
      <c r="BP22" s="71">
        <v>0</v>
      </c>
      <c r="BQ22" s="71">
        <v>0</v>
      </c>
      <c r="BR22" s="71">
        <v>1</v>
      </c>
      <c r="BS22" s="71">
        <v>0</v>
      </c>
      <c r="BT22" s="71">
        <v>0</v>
      </c>
      <c r="BU22"/>
      <c r="BV22" s="70">
        <v>6.5579999999999998</v>
      </c>
      <c r="BW22" s="70">
        <v>0</v>
      </c>
      <c r="BX22" s="70">
        <v>0</v>
      </c>
      <c r="BY22" s="70">
        <v>0</v>
      </c>
      <c r="BZ22" s="70">
        <v>0</v>
      </c>
      <c r="CA22" s="70">
        <v>0</v>
      </c>
      <c r="CB22" s="70">
        <v>0</v>
      </c>
      <c r="CC22" s="70">
        <v>0</v>
      </c>
      <c r="CD22" s="70">
        <v>0</v>
      </c>
    </row>
    <row r="23" spans="1:82">
      <c r="A23" s="70" t="s">
        <v>1760</v>
      </c>
      <c r="B23" s="70">
        <v>423</v>
      </c>
      <c r="C23" s="70">
        <v>15</v>
      </c>
      <c r="D23" s="70">
        <v>25</v>
      </c>
      <c r="E23" s="70">
        <v>2018</v>
      </c>
      <c r="F23" s="70" t="s">
        <v>183</v>
      </c>
      <c r="G23" s="70" t="s">
        <v>1745</v>
      </c>
      <c r="H23" s="70" t="s">
        <v>1746</v>
      </c>
      <c r="I23" s="148"/>
      <c r="J23" s="71">
        <v>1.9400126933368087</v>
      </c>
      <c r="K23" s="71">
        <v>0.3833563875815485</v>
      </c>
      <c r="L23" s="71">
        <v>0.82641386247528348</v>
      </c>
      <c r="M23" s="71">
        <v>5.7206173258504194</v>
      </c>
      <c r="N23" s="71">
        <v>5.7935314418805115</v>
      </c>
      <c r="O23" s="71">
        <v>5.1383576289567792</v>
      </c>
      <c r="P23" s="71">
        <v>7.8103323651693284</v>
      </c>
      <c r="Q23" s="71">
        <v>0.38212304444922102</v>
      </c>
      <c r="R23" s="71">
        <v>0.18731805394367038</v>
      </c>
      <c r="S23" s="71">
        <v>0.86931148152172089</v>
      </c>
      <c r="T23" s="72"/>
      <c r="U23" s="71">
        <v>399837</v>
      </c>
      <c r="V23" s="71">
        <v>168</v>
      </c>
      <c r="W23" s="71">
        <v>23</v>
      </c>
      <c r="X23" s="71">
        <v>1789</v>
      </c>
      <c r="Y23" s="71">
        <v>3072</v>
      </c>
      <c r="Z23" s="71">
        <v>3131</v>
      </c>
      <c r="AA23" s="71">
        <v>1634</v>
      </c>
      <c r="AB23" s="71">
        <v>6029</v>
      </c>
      <c r="AC23" s="71">
        <v>32499</v>
      </c>
      <c r="AD23" s="71">
        <v>0.86931148152172089</v>
      </c>
      <c r="AE23" s="72"/>
      <c r="AF23" s="71">
        <v>3448059.6077182889</v>
      </c>
      <c r="AG23" s="71">
        <v>346849.0572285215</v>
      </c>
      <c r="AH23" s="71">
        <v>169749.98180725821</v>
      </c>
      <c r="AI23" s="71">
        <v>10116465.77009557</v>
      </c>
      <c r="AJ23" s="71">
        <v>13844172.827998269</v>
      </c>
      <c r="AK23" s="71">
        <v>0</v>
      </c>
      <c r="AL23" s="71">
        <v>0</v>
      </c>
      <c r="AM23" s="71">
        <v>829898.54648053099</v>
      </c>
      <c r="AN23" s="71">
        <v>0</v>
      </c>
      <c r="AO23" s="71">
        <v>0</v>
      </c>
      <c r="AP23" s="71">
        <v>28755195.791328441</v>
      </c>
      <c r="AQ23" s="72"/>
      <c r="AR23" s="71">
        <v>61</v>
      </c>
      <c r="AS23" s="71">
        <v>32</v>
      </c>
      <c r="AT23" s="71">
        <v>0</v>
      </c>
      <c r="AU23" s="71">
        <v>0</v>
      </c>
      <c r="AV23" s="71">
        <v>0</v>
      </c>
      <c r="AW23" s="71">
        <v>0</v>
      </c>
      <c r="AX23" s="71"/>
      <c r="AY23" s="72"/>
      <c r="AZ23" s="71">
        <v>321.19</v>
      </c>
      <c r="BA23" s="71">
        <v>938</v>
      </c>
      <c r="BB23" s="71">
        <v>0</v>
      </c>
      <c r="BC23" s="71">
        <v>0</v>
      </c>
      <c r="BD23" s="71">
        <v>0</v>
      </c>
      <c r="BE23" s="71">
        <v>0</v>
      </c>
      <c r="BF23" s="71"/>
      <c r="BG23" s="72"/>
      <c r="BH23" s="71">
        <v>0</v>
      </c>
      <c r="BI23" s="71">
        <v>0</v>
      </c>
      <c r="BJ23" s="71">
        <v>0</v>
      </c>
      <c r="BK23" s="71">
        <v>6.7539999999999996</v>
      </c>
      <c r="BL23" s="71">
        <v>0</v>
      </c>
      <c r="BM23" s="71">
        <v>0</v>
      </c>
      <c r="BN23" s="72"/>
      <c r="BO23" s="71">
        <v>0</v>
      </c>
      <c r="BP23" s="71">
        <v>0</v>
      </c>
      <c r="BQ23" s="71">
        <v>0</v>
      </c>
      <c r="BR23" s="71">
        <v>1</v>
      </c>
      <c r="BS23" s="71">
        <v>0</v>
      </c>
      <c r="BT23" s="71">
        <v>0</v>
      </c>
      <c r="BU23"/>
      <c r="BV23" s="70">
        <v>6.7539999999999996</v>
      </c>
      <c r="BW23" s="70">
        <v>0</v>
      </c>
      <c r="BX23" s="70">
        <v>0</v>
      </c>
      <c r="BY23" s="70">
        <v>0</v>
      </c>
      <c r="BZ23" s="70">
        <v>0</v>
      </c>
      <c r="CA23" s="70">
        <v>0</v>
      </c>
      <c r="CB23" s="70">
        <v>0</v>
      </c>
      <c r="CC23" s="70">
        <v>0</v>
      </c>
      <c r="CD23" s="70">
        <v>0</v>
      </c>
    </row>
    <row r="24" spans="1:82">
      <c r="A24" s="70" t="s">
        <v>1761</v>
      </c>
      <c r="B24" s="70">
        <v>424</v>
      </c>
      <c r="C24" s="70">
        <v>16</v>
      </c>
      <c r="D24" s="70">
        <v>25</v>
      </c>
      <c r="E24" s="70">
        <v>2019</v>
      </c>
      <c r="F24" s="70" t="s">
        <v>158</v>
      </c>
      <c r="G24" s="70" t="s">
        <v>1745</v>
      </c>
      <c r="H24" s="70" t="s">
        <v>1746</v>
      </c>
      <c r="I24" s="148"/>
      <c r="J24" s="71">
        <v>1.7888962571027271</v>
      </c>
      <c r="K24" s="71">
        <v>0.36632162247630923</v>
      </c>
      <c r="L24" s="71">
        <v>0.84409154067826642</v>
      </c>
      <c r="M24" s="71">
        <v>6.1769048356987986</v>
      </c>
      <c r="N24" s="71">
        <v>6.4543892616353693</v>
      </c>
      <c r="O24" s="71">
        <v>5.0889120918418822</v>
      </c>
      <c r="P24" s="71">
        <v>7.5128551097306104</v>
      </c>
      <c r="Q24" s="71">
        <v>0.36982934572703802</v>
      </c>
      <c r="R24" s="71">
        <v>0.28564458108709589</v>
      </c>
      <c r="S24" s="71">
        <v>0.96808089625329263</v>
      </c>
      <c r="T24" s="72"/>
      <c r="U24" s="71">
        <v>346382</v>
      </c>
      <c r="V24" s="71">
        <v>168</v>
      </c>
      <c r="W24" s="71">
        <v>23</v>
      </c>
      <c r="X24" s="71">
        <v>1789</v>
      </c>
      <c r="Y24" s="71">
        <v>3109</v>
      </c>
      <c r="Z24" s="71">
        <v>3186</v>
      </c>
      <c r="AA24" s="71">
        <v>1560</v>
      </c>
      <c r="AB24" s="71">
        <v>5993</v>
      </c>
      <c r="AC24" s="71">
        <v>50370</v>
      </c>
      <c r="AD24" s="71">
        <v>0.96808089625329263</v>
      </c>
      <c r="AE24" s="72"/>
      <c r="AF24" s="71">
        <v>3103435.4329349878</v>
      </c>
      <c r="AG24" s="71">
        <v>338193.92846020532</v>
      </c>
      <c r="AH24" s="71">
        <v>196348.6973133081</v>
      </c>
      <c r="AI24" s="71">
        <v>10220673.074542809</v>
      </c>
      <c r="AJ24" s="71">
        <v>14845480.53206552</v>
      </c>
      <c r="AK24" s="71">
        <v>0</v>
      </c>
      <c r="AL24" s="71">
        <v>0</v>
      </c>
      <c r="AM24" s="71">
        <v>816201.48472015455</v>
      </c>
      <c r="AN24" s="71">
        <v>0</v>
      </c>
      <c r="AO24" s="71">
        <v>0</v>
      </c>
      <c r="AP24" s="71">
        <v>29520333.150036983</v>
      </c>
      <c r="AQ24" s="72"/>
      <c r="AR24" s="71">
        <v>61</v>
      </c>
      <c r="AS24" s="71">
        <v>34</v>
      </c>
      <c r="AT24" s="71">
        <v>0</v>
      </c>
      <c r="AU24" s="71">
        <v>0</v>
      </c>
      <c r="AV24" s="71">
        <v>0</v>
      </c>
      <c r="AW24" s="71">
        <v>0</v>
      </c>
      <c r="AX24" s="71"/>
      <c r="AY24" s="72"/>
      <c r="AZ24" s="71">
        <v>321.19</v>
      </c>
      <c r="BA24" s="71">
        <v>1009.5</v>
      </c>
      <c r="BB24" s="71">
        <v>0</v>
      </c>
      <c r="BC24" s="71">
        <v>0</v>
      </c>
      <c r="BD24" s="71">
        <v>0</v>
      </c>
      <c r="BE24" s="71">
        <v>0</v>
      </c>
      <c r="BF24" s="71"/>
      <c r="BG24" s="72"/>
      <c r="BH24" s="71">
        <v>0</v>
      </c>
      <c r="BI24" s="71">
        <v>0</v>
      </c>
      <c r="BJ24" s="71">
        <v>0</v>
      </c>
      <c r="BK24" s="71">
        <v>6.8840000000000003</v>
      </c>
      <c r="BL24" s="71">
        <v>0</v>
      </c>
      <c r="BM24" s="71">
        <v>0</v>
      </c>
      <c r="BN24" s="72"/>
      <c r="BO24" s="71">
        <v>0</v>
      </c>
      <c r="BP24" s="71">
        <v>0</v>
      </c>
      <c r="BQ24" s="71">
        <v>0</v>
      </c>
      <c r="BR24" s="71">
        <v>1</v>
      </c>
      <c r="BS24" s="71">
        <v>0</v>
      </c>
      <c r="BT24" s="71">
        <v>0</v>
      </c>
      <c r="BU24"/>
      <c r="BV24" s="70">
        <v>6.8840000000000003</v>
      </c>
      <c r="BW24" s="70">
        <v>0</v>
      </c>
      <c r="BX24" s="70">
        <v>0</v>
      </c>
      <c r="BY24" s="70">
        <v>0</v>
      </c>
      <c r="BZ24" s="70">
        <v>0</v>
      </c>
      <c r="CA24" s="70">
        <v>0</v>
      </c>
      <c r="CB24" s="70">
        <v>0</v>
      </c>
      <c r="CC24" s="70">
        <v>0</v>
      </c>
      <c r="CD24" s="70">
        <v>0</v>
      </c>
    </row>
    <row r="25" spans="1:82">
      <c r="A25" s="70" t="s">
        <v>1762</v>
      </c>
      <c r="B25" s="70">
        <v>425</v>
      </c>
      <c r="C25" s="70">
        <v>17</v>
      </c>
      <c r="D25" s="70">
        <v>25</v>
      </c>
      <c r="E25" s="70">
        <v>2020</v>
      </c>
      <c r="F25" s="70" t="s">
        <v>159</v>
      </c>
      <c r="G25" s="70" t="s">
        <v>1745</v>
      </c>
      <c r="H25" s="70" t="s">
        <v>1746</v>
      </c>
      <c r="I25" s="148"/>
      <c r="J25" s="71">
        <v>1.632346708639584</v>
      </c>
      <c r="K25" s="71">
        <v>0.70557586245335502</v>
      </c>
      <c r="L25" s="71">
        <v>1.1351682699195249</v>
      </c>
      <c r="M25" s="71">
        <v>7.5048583143085912</v>
      </c>
      <c r="N25" s="71">
        <v>6.3563313416507725</v>
      </c>
      <c r="O25" s="71">
        <v>4.5481704499798603</v>
      </c>
      <c r="P25" s="71">
        <v>7.1543851459237553</v>
      </c>
      <c r="Q25" s="71">
        <v>0.35612276932947601</v>
      </c>
      <c r="R25" s="71">
        <v>0.35228793490868959</v>
      </c>
      <c r="S25" s="71">
        <v>0.78053746666765911</v>
      </c>
      <c r="T25" s="72"/>
      <c r="U25" s="71">
        <v>323927</v>
      </c>
      <c r="V25" s="71">
        <v>287</v>
      </c>
      <c r="W25" s="71">
        <v>27</v>
      </c>
      <c r="X25" s="71">
        <v>2222</v>
      </c>
      <c r="Y25" s="71">
        <v>3138</v>
      </c>
      <c r="Z25" s="71">
        <v>3250</v>
      </c>
      <c r="AA25" s="71">
        <v>1579</v>
      </c>
      <c r="AB25" s="71">
        <v>6040</v>
      </c>
      <c r="AC25" s="71">
        <v>62449.999999999993</v>
      </c>
      <c r="AD25" s="71">
        <v>0.78053746666765911</v>
      </c>
      <c r="AE25" s="72"/>
      <c r="AF25" s="71">
        <v>2738161.2565628351</v>
      </c>
      <c r="AG25" s="71">
        <v>605399.3093112018</v>
      </c>
      <c r="AH25" s="71">
        <v>305927.31356496905</v>
      </c>
      <c r="AI25" s="71">
        <v>11961970.281227747</v>
      </c>
      <c r="AJ25" s="71">
        <v>13800636.973344531</v>
      </c>
      <c r="AK25" s="71"/>
      <c r="AL25" s="71"/>
      <c r="AM25" s="71">
        <v>788287.10579962877</v>
      </c>
      <c r="AN25" s="71"/>
      <c r="AO25" s="71"/>
      <c r="AP25" s="71">
        <v>30200382.239810914</v>
      </c>
      <c r="AQ25" s="72"/>
      <c r="AR25" s="71">
        <v>61</v>
      </c>
      <c r="AS25" s="71">
        <v>34</v>
      </c>
      <c r="AT25" s="71">
        <v>0</v>
      </c>
      <c r="AU25" s="71">
        <v>0</v>
      </c>
      <c r="AV25" s="71">
        <v>0</v>
      </c>
      <c r="AW25" s="71">
        <v>0</v>
      </c>
      <c r="AX25" s="71"/>
      <c r="AY25" s="72"/>
      <c r="AZ25" s="71">
        <v>321.19</v>
      </c>
      <c r="BA25" s="71">
        <v>1009.5</v>
      </c>
      <c r="BB25" s="71">
        <v>0</v>
      </c>
      <c r="BC25" s="71">
        <v>0</v>
      </c>
      <c r="BD25" s="71">
        <v>0</v>
      </c>
      <c r="BE25" s="71">
        <v>0</v>
      </c>
      <c r="BF25" s="71"/>
      <c r="BG25" s="72"/>
      <c r="BH25" s="71">
        <v>0</v>
      </c>
      <c r="BI25" s="71">
        <v>0</v>
      </c>
      <c r="BJ25" s="71">
        <v>0</v>
      </c>
      <c r="BK25" s="71">
        <v>6.4210000000000003</v>
      </c>
      <c r="BL25" s="71">
        <v>0</v>
      </c>
      <c r="BM25" s="71">
        <v>0</v>
      </c>
      <c r="BN25" s="72"/>
      <c r="BO25" s="71">
        <v>0</v>
      </c>
      <c r="BP25" s="71">
        <v>0</v>
      </c>
      <c r="BQ25" s="71">
        <v>0</v>
      </c>
      <c r="BR25" s="71">
        <v>1</v>
      </c>
      <c r="BS25" s="71">
        <v>0</v>
      </c>
      <c r="BT25" s="71">
        <v>0</v>
      </c>
      <c r="BU25"/>
      <c r="BV25" s="70">
        <v>6.4210000000000003</v>
      </c>
      <c r="BW25" s="70">
        <v>0</v>
      </c>
      <c r="BX25" s="70">
        <v>0</v>
      </c>
      <c r="BY25" s="70">
        <v>0</v>
      </c>
      <c r="BZ25" s="70">
        <v>0</v>
      </c>
      <c r="CA25" s="70">
        <v>0</v>
      </c>
      <c r="CB25" s="70">
        <v>0</v>
      </c>
      <c r="CC25" s="70">
        <v>0</v>
      </c>
      <c r="CD25" s="70">
        <v>0</v>
      </c>
    </row>
    <row r="26" spans="1:82">
      <c r="A26" s="70" t="s">
        <v>1763</v>
      </c>
      <c r="B26" s="70">
        <v>425</v>
      </c>
      <c r="C26" s="70">
        <v>18</v>
      </c>
      <c r="D26" s="70">
        <v>25</v>
      </c>
      <c r="E26" s="70">
        <v>2021</v>
      </c>
      <c r="F26" s="70" t="s">
        <v>160</v>
      </c>
      <c r="G26" s="1064" t="s">
        <v>1745</v>
      </c>
      <c r="H26" s="70" t="s">
        <v>1746</v>
      </c>
      <c r="I26" s="148"/>
      <c r="J26" s="71">
        <v>1.4351210699389172</v>
      </c>
      <c r="K26" s="71">
        <v>0.71603093077524205</v>
      </c>
      <c r="L26" s="71">
        <v>0.99342963578787169</v>
      </c>
      <c r="M26" s="71">
        <v>7.075762395981525</v>
      </c>
      <c r="N26" s="71">
        <v>5.7921955740373798</v>
      </c>
      <c r="O26" s="71">
        <v>4.4606832599067801</v>
      </c>
      <c r="P26" s="71">
        <v>7.485688551522621</v>
      </c>
      <c r="Q26" s="71">
        <v>0.353475548184077</v>
      </c>
      <c r="R26" s="71">
        <v>0.20542242054193902</v>
      </c>
      <c r="S26" s="71">
        <v>0.66819836398797972</v>
      </c>
      <c r="T26" s="72"/>
      <c r="U26" s="71">
        <v>369718</v>
      </c>
      <c r="V26" s="71">
        <v>287</v>
      </c>
      <c r="W26" s="71">
        <v>27</v>
      </c>
      <c r="X26" s="71">
        <v>2222</v>
      </c>
      <c r="Y26" s="71">
        <v>3147</v>
      </c>
      <c r="Z26" s="71">
        <v>3282</v>
      </c>
      <c r="AA26" s="71">
        <v>1611</v>
      </c>
      <c r="AB26" s="71">
        <v>6054</v>
      </c>
      <c r="AC26" s="71">
        <v>35327</v>
      </c>
      <c r="AD26" s="71">
        <v>0.66819836398797972</v>
      </c>
      <c r="AE26" s="72"/>
      <c r="AF26" s="71">
        <v>2750683.8617051826</v>
      </c>
      <c r="AG26" s="71">
        <v>614169.18191490893</v>
      </c>
      <c r="AH26" s="71">
        <v>282290.37295380561</v>
      </c>
      <c r="AI26" s="71">
        <v>13450479.46727976</v>
      </c>
      <c r="AJ26" s="71">
        <v>14975609.152661361</v>
      </c>
      <c r="AK26" s="71">
        <v>0</v>
      </c>
      <c r="AL26" s="71">
        <v>0</v>
      </c>
      <c r="AM26" s="71">
        <v>794671.57678843895</v>
      </c>
      <c r="AN26" s="71">
        <v>0</v>
      </c>
      <c r="AO26" s="71">
        <v>0</v>
      </c>
      <c r="AP26" s="71">
        <v>32867903.61330346</v>
      </c>
      <c r="AQ26" s="72"/>
      <c r="AR26" s="71">
        <v>62</v>
      </c>
      <c r="AS26" s="71">
        <v>34</v>
      </c>
      <c r="AT26" s="71">
        <v>0</v>
      </c>
      <c r="AU26" s="71">
        <v>0</v>
      </c>
      <c r="AV26" s="71">
        <v>0</v>
      </c>
      <c r="AW26" s="71">
        <v>0</v>
      </c>
      <c r="AX26" s="71"/>
      <c r="AY26" s="72"/>
      <c r="AZ26" s="71">
        <v>331.09</v>
      </c>
      <c r="BA26" s="71">
        <v>1009.5</v>
      </c>
      <c r="BB26" s="71">
        <v>0</v>
      </c>
      <c r="BC26" s="71">
        <v>0</v>
      </c>
      <c r="BD26" s="71">
        <v>0</v>
      </c>
      <c r="BE26" s="71">
        <v>0</v>
      </c>
      <c r="BF26" s="71"/>
      <c r="BG26" s="72"/>
      <c r="BH26" s="71">
        <v>0</v>
      </c>
      <c r="BI26" s="71">
        <v>0</v>
      </c>
      <c r="BJ26" s="71">
        <v>0</v>
      </c>
      <c r="BK26" s="71">
        <v>6.569</v>
      </c>
      <c r="BL26" s="71">
        <v>0</v>
      </c>
      <c r="BM26" s="71">
        <v>0</v>
      </c>
      <c r="BN26" s="72"/>
      <c r="BO26" s="71">
        <v>0</v>
      </c>
      <c r="BP26" s="71">
        <v>0</v>
      </c>
      <c r="BQ26" s="71">
        <v>0</v>
      </c>
      <c r="BR26" s="71">
        <v>1</v>
      </c>
      <c r="BS26" s="71">
        <v>0</v>
      </c>
      <c r="BT26" s="71">
        <v>0</v>
      </c>
      <c r="BU26"/>
      <c r="BV26" s="70">
        <v>6.569</v>
      </c>
      <c r="BW26" s="70">
        <v>0</v>
      </c>
      <c r="BX26" s="70">
        <v>0</v>
      </c>
      <c r="BY26" s="70">
        <v>0</v>
      </c>
      <c r="BZ26" s="70">
        <v>0</v>
      </c>
      <c r="CA26" s="70">
        <v>0</v>
      </c>
      <c r="CB26" s="70">
        <v>0</v>
      </c>
      <c r="CC26" s="70">
        <v>0</v>
      </c>
      <c r="CD26" s="70">
        <v>0</v>
      </c>
    </row>
    <row r="27" spans="1:82">
      <c r="A27" s="70" t="s">
        <v>1764</v>
      </c>
      <c r="B27" s="70">
        <v>425</v>
      </c>
      <c r="C27" s="70">
        <v>19</v>
      </c>
      <c r="D27" s="70">
        <v>25</v>
      </c>
      <c r="E27" s="70">
        <v>2022</v>
      </c>
      <c r="F27" s="70" t="s">
        <v>161</v>
      </c>
      <c r="G27" s="1064" t="s">
        <v>1745</v>
      </c>
      <c r="H27" s="70" t="s">
        <v>1746</v>
      </c>
      <c r="I27" s="148"/>
      <c r="J27" s="71">
        <v>1.5389919848807634</v>
      </c>
      <c r="K27" s="71">
        <v>0.66189821368128143</v>
      </c>
      <c r="L27" s="71">
        <v>0.98341739206713585</v>
      </c>
      <c r="M27" s="71">
        <v>7.7262373957422623</v>
      </c>
      <c r="N27" s="71">
        <v>7.8531236948545518</v>
      </c>
      <c r="O27" s="71">
        <v>4.7635873300939213</v>
      </c>
      <c r="P27" s="71">
        <v>7.4556701533353609</v>
      </c>
      <c r="Q27" s="71">
        <v>0.35421984236512605</v>
      </c>
      <c r="R27" s="71">
        <v>0.21577840874505969</v>
      </c>
      <c r="S27" s="71">
        <v>0.82082310982431372</v>
      </c>
      <c r="T27" s="72"/>
      <c r="U27" s="71">
        <v>348999</v>
      </c>
      <c r="V27" s="71">
        <v>287</v>
      </c>
      <c r="W27" s="71">
        <v>27</v>
      </c>
      <c r="X27" s="71">
        <v>2222</v>
      </c>
      <c r="Y27" s="71">
        <v>3151</v>
      </c>
      <c r="Z27" s="71">
        <v>3330</v>
      </c>
      <c r="AA27" s="71">
        <v>1629</v>
      </c>
      <c r="AB27" s="71">
        <v>6017</v>
      </c>
      <c r="AC27" s="71">
        <v>37573.999999999993</v>
      </c>
      <c r="AD27" s="71">
        <v>0.82082310982431372</v>
      </c>
      <c r="AE27" s="72"/>
      <c r="AF27" s="71">
        <v>2374776.0072802338</v>
      </c>
      <c r="AG27" s="71">
        <v>492535.6467994171</v>
      </c>
      <c r="AH27" s="71">
        <v>313502.87836959603</v>
      </c>
      <c r="AI27" s="71">
        <v>12246133.419336211</v>
      </c>
      <c r="AJ27" s="71">
        <v>15424751.450855684</v>
      </c>
      <c r="AK27" s="71">
        <v>0</v>
      </c>
      <c r="AL27" s="71">
        <v>0</v>
      </c>
      <c r="AM27" s="71">
        <v>776958.93044761429</v>
      </c>
      <c r="AN27" s="71">
        <v>0</v>
      </c>
      <c r="AO27" s="71">
        <v>0</v>
      </c>
      <c r="AP27" s="71">
        <v>31628658.333088756</v>
      </c>
      <c r="AQ27" s="72"/>
      <c r="AR27" s="71">
        <v>62</v>
      </c>
      <c r="AS27" s="71">
        <v>34</v>
      </c>
      <c r="AT27" s="71">
        <v>0</v>
      </c>
      <c r="AU27" s="71">
        <v>0</v>
      </c>
      <c r="AV27" s="71">
        <v>0</v>
      </c>
      <c r="AW27" s="71">
        <v>0</v>
      </c>
      <c r="AX27" s="71"/>
      <c r="AY27" s="72"/>
      <c r="AZ27" s="71">
        <v>331.09000000000003</v>
      </c>
      <c r="BA27" s="71">
        <v>1009.5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1765</v>
      </c>
      <c r="B28" s="70">
        <v>425</v>
      </c>
      <c r="C28" s="70">
        <v>20</v>
      </c>
      <c r="D28" s="70">
        <v>25</v>
      </c>
      <c r="E28" s="70">
        <v>2023</v>
      </c>
      <c r="F28" s="70" t="s">
        <v>1539</v>
      </c>
      <c r="G28" s="70" t="s">
        <v>1745</v>
      </c>
      <c r="H28" s="70" t="s">
        <v>1746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62</v>
      </c>
      <c r="AS28" s="71">
        <v>34</v>
      </c>
      <c r="AT28" s="71">
        <v>0</v>
      </c>
      <c r="AU28" s="71">
        <v>0</v>
      </c>
      <c r="AV28" s="71">
        <v>0</v>
      </c>
      <c r="AW28" s="71">
        <v>0</v>
      </c>
      <c r="AX28" s="71"/>
      <c r="AY28" s="72"/>
      <c r="AZ28" s="71">
        <v>331.09000000000003</v>
      </c>
      <c r="BA28" s="71">
        <v>1009.5</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1766</v>
      </c>
      <c r="B29" s="70">
        <v>425</v>
      </c>
      <c r="C29" s="70">
        <v>21</v>
      </c>
      <c r="D29" s="70">
        <v>25</v>
      </c>
      <c r="E29" s="70">
        <v>2024</v>
      </c>
      <c r="F29" s="70" t="s">
        <v>1554</v>
      </c>
      <c r="G29" s="70" t="s">
        <v>1745</v>
      </c>
      <c r="H29" s="70" t="s">
        <v>1746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1767</v>
      </c>
      <c r="B30" s="70">
        <v>86</v>
      </c>
      <c r="C30" s="70">
        <v>1</v>
      </c>
      <c r="D30" s="70">
        <v>6</v>
      </c>
      <c r="E30" s="70">
        <v>1990</v>
      </c>
      <c r="F30" s="70" t="s">
        <v>787</v>
      </c>
      <c r="G30" s="70" t="s">
        <v>1768</v>
      </c>
      <c r="H30" s="70" t="s">
        <v>1769</v>
      </c>
      <c r="I30" s="148"/>
      <c r="J30" s="71">
        <v>19.24645824837874</v>
      </c>
      <c r="K30" s="71">
        <v>1.021922089698436</v>
      </c>
      <c r="L30" s="71">
        <v>1.4753115327145121</v>
      </c>
      <c r="M30" s="71">
        <v>5.933627020285221</v>
      </c>
      <c r="N30" s="71">
        <v>8.8115048475721025</v>
      </c>
      <c r="O30" s="71">
        <v>6.3795900771214207</v>
      </c>
      <c r="P30" s="71">
        <v>9.7647927310205791</v>
      </c>
      <c r="Q30" s="71">
        <v>0.48082702930879101</v>
      </c>
      <c r="R30" s="71">
        <v>0</v>
      </c>
      <c r="S30" s="71">
        <v>0.43345943603632459</v>
      </c>
      <c r="T30" s="72"/>
      <c r="U30" s="71">
        <v>2865358</v>
      </c>
      <c r="V30" s="71">
        <v>298</v>
      </c>
      <c r="W30" s="71">
        <v>21</v>
      </c>
      <c r="X30" s="71">
        <v>2042</v>
      </c>
      <c r="Y30" s="71">
        <v>2190</v>
      </c>
      <c r="Z30" s="71">
        <v>2624</v>
      </c>
      <c r="AA30" s="71">
        <v>2371</v>
      </c>
      <c r="AB30" s="71">
        <v>7807</v>
      </c>
      <c r="AC30" s="71">
        <v>0</v>
      </c>
      <c r="AD30" s="71">
        <v>0.43345943603632459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1770</v>
      </c>
      <c r="B31" s="70">
        <v>87</v>
      </c>
      <c r="C31" s="70">
        <v>2</v>
      </c>
      <c r="D31" s="70">
        <v>6</v>
      </c>
      <c r="E31" s="70">
        <v>2005</v>
      </c>
      <c r="F31" s="70" t="s">
        <v>789</v>
      </c>
      <c r="G31" s="70" t="s">
        <v>1768</v>
      </c>
      <c r="H31" s="70" t="s">
        <v>1769</v>
      </c>
      <c r="I31" s="148"/>
      <c r="J31" s="71">
        <v>8.8991947316404794</v>
      </c>
      <c r="K31" s="71">
        <v>0.95277529768401503</v>
      </c>
      <c r="L31" s="71">
        <v>2.7670051126295041</v>
      </c>
      <c r="M31" s="71">
        <v>13.00088115275091</v>
      </c>
      <c r="N31" s="71">
        <v>12.54416872659985</v>
      </c>
      <c r="O31" s="71">
        <v>9.3893250523677203</v>
      </c>
      <c r="P31" s="71">
        <v>10.31378885497819</v>
      </c>
      <c r="Q31" s="71">
        <v>0.43425743016825502</v>
      </c>
      <c r="R31" s="71">
        <v>0</v>
      </c>
      <c r="S31" s="71">
        <v>0.13826803335614951</v>
      </c>
      <c r="T31" s="72"/>
      <c r="U31" s="71">
        <v>1603517</v>
      </c>
      <c r="V31" s="71">
        <v>366</v>
      </c>
      <c r="W31" s="71">
        <v>37</v>
      </c>
      <c r="X31" s="71">
        <v>2386</v>
      </c>
      <c r="Y31" s="71">
        <v>2344</v>
      </c>
      <c r="Z31" s="71">
        <v>4469</v>
      </c>
      <c r="AA31" s="71">
        <v>2051</v>
      </c>
      <c r="AB31" s="71">
        <v>7371</v>
      </c>
      <c r="AC31" s="71">
        <v>0</v>
      </c>
      <c r="AD31" s="71">
        <v>0.13826803335614951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1771</v>
      </c>
      <c r="B32" s="70">
        <v>88</v>
      </c>
      <c r="C32" s="70">
        <v>3</v>
      </c>
      <c r="D32" s="70">
        <v>6</v>
      </c>
      <c r="E32" s="70">
        <v>2006</v>
      </c>
      <c r="F32" s="70" t="s">
        <v>790</v>
      </c>
      <c r="G32" s="70" t="s">
        <v>1768</v>
      </c>
      <c r="H32" s="70" t="s">
        <v>1769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1772</v>
      </c>
      <c r="B33" s="70">
        <v>89</v>
      </c>
      <c r="C33" s="70">
        <v>4</v>
      </c>
      <c r="D33" s="70">
        <v>6</v>
      </c>
      <c r="E33" s="70">
        <v>2007</v>
      </c>
      <c r="F33" s="70" t="s">
        <v>791</v>
      </c>
      <c r="G33" s="70" t="s">
        <v>1768</v>
      </c>
      <c r="H33" s="70" t="s">
        <v>1769</v>
      </c>
      <c r="I33" s="148"/>
      <c r="J33" s="71">
        <v>8.6031582059912939</v>
      </c>
      <c r="K33" s="71">
        <v>0.74121967991693505</v>
      </c>
      <c r="L33" s="71">
        <v>2.2106393403810158</v>
      </c>
      <c r="M33" s="71">
        <v>12.46854457957236</v>
      </c>
      <c r="N33" s="71">
        <v>10.889653161922631</v>
      </c>
      <c r="O33" s="71">
        <v>8.9451859391659596</v>
      </c>
      <c r="P33" s="71">
        <v>10.248748330648279</v>
      </c>
      <c r="Q33" s="71">
        <v>0.44693305019874102</v>
      </c>
      <c r="R33" s="71">
        <v>0</v>
      </c>
      <c r="S33" s="71">
        <v>0.1210839003374642</v>
      </c>
      <c r="T33" s="72"/>
      <c r="U33" s="71">
        <v>1585871</v>
      </c>
      <c r="V33" s="71">
        <v>277</v>
      </c>
      <c r="W33" s="71">
        <v>36</v>
      </c>
      <c r="X33" s="71">
        <v>2670</v>
      </c>
      <c r="Y33" s="71">
        <v>2318</v>
      </c>
      <c r="Z33" s="71">
        <v>4426</v>
      </c>
      <c r="AA33" s="71">
        <v>2007</v>
      </c>
      <c r="AB33" s="71">
        <v>7185</v>
      </c>
      <c r="AC33" s="71">
        <v>0</v>
      </c>
      <c r="AD33" s="71">
        <v>0.1210839003374642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1773</v>
      </c>
      <c r="B34" s="70">
        <v>90</v>
      </c>
      <c r="C34" s="70">
        <v>5</v>
      </c>
      <c r="D34" s="70">
        <v>6</v>
      </c>
      <c r="E34" s="70">
        <v>2008</v>
      </c>
      <c r="F34" s="70" t="s">
        <v>792</v>
      </c>
      <c r="G34" s="70" t="s">
        <v>1768</v>
      </c>
      <c r="H34" s="70" t="s">
        <v>1769</v>
      </c>
      <c r="I34" s="148"/>
      <c r="J34" s="71">
        <v>7.6000083652734167</v>
      </c>
      <c r="K34" s="71">
        <v>0.54945551153822536</v>
      </c>
      <c r="L34" s="71">
        <v>2.008417120443879</v>
      </c>
      <c r="M34" s="71">
        <v>13.48852036406568</v>
      </c>
      <c r="N34" s="71">
        <v>9.8927556126544456</v>
      </c>
      <c r="O34" s="71">
        <v>8.6809218786160507</v>
      </c>
      <c r="P34" s="71">
        <v>10.07384654741915</v>
      </c>
      <c r="Q34" s="71">
        <v>0.43278563966577599</v>
      </c>
      <c r="R34" s="71">
        <v>0</v>
      </c>
      <c r="S34" s="71">
        <v>0.1138557467134773</v>
      </c>
      <c r="T34" s="72"/>
      <c r="U34" s="71">
        <v>1625691</v>
      </c>
      <c r="V34" s="71">
        <v>277</v>
      </c>
      <c r="W34" s="71">
        <v>36</v>
      </c>
      <c r="X34" s="71">
        <v>2670</v>
      </c>
      <c r="Y34" s="71">
        <v>2317</v>
      </c>
      <c r="Z34" s="71">
        <v>4446</v>
      </c>
      <c r="AA34" s="71">
        <v>1975</v>
      </c>
      <c r="AB34" s="71">
        <v>7072</v>
      </c>
      <c r="AC34" s="71">
        <v>0</v>
      </c>
      <c r="AD34" s="71">
        <v>0.1138557467134773</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1774</v>
      </c>
      <c r="B35" s="70">
        <v>91</v>
      </c>
      <c r="C35" s="70">
        <v>6</v>
      </c>
      <c r="D35" s="70">
        <v>6</v>
      </c>
      <c r="E35" s="70">
        <v>2009</v>
      </c>
      <c r="F35" s="70" t="s">
        <v>176</v>
      </c>
      <c r="G35" s="70" t="s">
        <v>1768</v>
      </c>
      <c r="H35" s="70" t="s">
        <v>1769</v>
      </c>
      <c r="I35" s="148"/>
      <c r="J35" s="71">
        <v>4.7596071321950228</v>
      </c>
      <c r="K35" s="71">
        <v>0.59413993210918592</v>
      </c>
      <c r="L35" s="71">
        <v>2.3228121467709641</v>
      </c>
      <c r="M35" s="71">
        <v>14.006723680523249</v>
      </c>
      <c r="N35" s="71">
        <v>10.016816102232321</v>
      </c>
      <c r="O35" s="71">
        <v>8.8620841774024015</v>
      </c>
      <c r="P35" s="71">
        <v>9.8524499898255034</v>
      </c>
      <c r="Q35" s="71">
        <v>0.40586620887861002</v>
      </c>
      <c r="R35" s="71">
        <v>0</v>
      </c>
      <c r="S35" s="71">
        <v>8.081249195324175E-2</v>
      </c>
      <c r="T35" s="72"/>
      <c r="U35" s="71">
        <v>756312</v>
      </c>
      <c r="V35" s="71">
        <v>287</v>
      </c>
      <c r="W35" s="71">
        <v>58</v>
      </c>
      <c r="X35" s="71">
        <v>2827</v>
      </c>
      <c r="Y35" s="71">
        <v>2328</v>
      </c>
      <c r="Z35" s="71">
        <v>4480</v>
      </c>
      <c r="AA35" s="71">
        <v>1983</v>
      </c>
      <c r="AB35" s="71">
        <v>6962</v>
      </c>
      <c r="AC35" s="71">
        <v>0</v>
      </c>
      <c r="AD35" s="71">
        <v>8.081249195324175E-2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6.95</v>
      </c>
      <c r="BK35" s="71">
        <v>0</v>
      </c>
      <c r="BL35" s="71">
        <v>0</v>
      </c>
      <c r="BM35" s="71">
        <v>0</v>
      </c>
      <c r="BN35" s="72"/>
      <c r="BO35" s="71">
        <v>0</v>
      </c>
      <c r="BP35" s="71">
        <v>0</v>
      </c>
      <c r="BQ35" s="71">
        <v>1</v>
      </c>
      <c r="BR35" s="71">
        <v>0</v>
      </c>
      <c r="BS35" s="71">
        <v>0</v>
      </c>
      <c r="BT35" s="71">
        <v>0</v>
      </c>
      <c r="BU35"/>
      <c r="BV35" s="70">
        <v>6.95</v>
      </c>
      <c r="BW35" s="70">
        <v>0</v>
      </c>
      <c r="BX35" s="70">
        <v>0</v>
      </c>
      <c r="BY35" s="70">
        <v>0</v>
      </c>
      <c r="BZ35" s="70">
        <v>0</v>
      </c>
      <c r="CA35" s="70">
        <v>0</v>
      </c>
      <c r="CB35" s="70">
        <v>0</v>
      </c>
      <c r="CC35" s="70">
        <v>0</v>
      </c>
      <c r="CD35" s="70">
        <v>0</v>
      </c>
    </row>
    <row r="36" spans="1:82">
      <c r="A36" s="70" t="s">
        <v>1775</v>
      </c>
      <c r="B36" s="70">
        <v>92</v>
      </c>
      <c r="C36" s="70">
        <v>7</v>
      </c>
      <c r="D36" s="70">
        <v>6</v>
      </c>
      <c r="E36" s="70">
        <v>2010</v>
      </c>
      <c r="F36" s="70" t="s">
        <v>177</v>
      </c>
      <c r="G36" s="70" t="s">
        <v>1768</v>
      </c>
      <c r="H36" s="70" t="s">
        <v>1769</v>
      </c>
      <c r="I36" s="148"/>
      <c r="J36" s="71">
        <v>4.4987245758633261</v>
      </c>
      <c r="K36" s="71">
        <v>0.63649540682309247</v>
      </c>
      <c r="L36" s="71">
        <v>2.3654223359243498</v>
      </c>
      <c r="M36" s="71">
        <v>14.471709219320919</v>
      </c>
      <c r="N36" s="71">
        <v>10.724661340614301</v>
      </c>
      <c r="O36" s="71">
        <v>8.8762261599367775</v>
      </c>
      <c r="P36" s="71">
        <v>9.921358468060939</v>
      </c>
      <c r="Q36" s="71">
        <v>0.42124900197599302</v>
      </c>
      <c r="R36" s="71">
        <v>0</v>
      </c>
      <c r="S36" s="71">
        <v>7.3342685602327415E-2</v>
      </c>
      <c r="T36" s="72"/>
      <c r="U36" s="71">
        <v>834774</v>
      </c>
      <c r="V36" s="71">
        <v>287</v>
      </c>
      <c r="W36" s="71">
        <v>58</v>
      </c>
      <c r="X36" s="71">
        <v>2827</v>
      </c>
      <c r="Y36" s="71">
        <v>2342</v>
      </c>
      <c r="Z36" s="71">
        <v>4508</v>
      </c>
      <c r="AA36" s="71">
        <v>1947</v>
      </c>
      <c r="AB36" s="71">
        <v>6924</v>
      </c>
      <c r="AC36" s="71">
        <v>0</v>
      </c>
      <c r="AD36" s="71">
        <v>7.3342685602327415E-2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7.6790000000000003</v>
      </c>
      <c r="BK36" s="71">
        <v>0</v>
      </c>
      <c r="BL36" s="71">
        <v>0</v>
      </c>
      <c r="BM36" s="71">
        <v>0</v>
      </c>
      <c r="BN36" s="72"/>
      <c r="BO36" s="71">
        <v>0</v>
      </c>
      <c r="BP36" s="71">
        <v>0</v>
      </c>
      <c r="BQ36" s="71">
        <v>1</v>
      </c>
      <c r="BR36" s="71">
        <v>0</v>
      </c>
      <c r="BS36" s="71">
        <v>0</v>
      </c>
      <c r="BT36" s="71">
        <v>0</v>
      </c>
      <c r="BU36"/>
      <c r="BV36" s="70">
        <v>7.6790000000000003</v>
      </c>
      <c r="BW36" s="70">
        <v>0</v>
      </c>
      <c r="BX36" s="70">
        <v>0</v>
      </c>
      <c r="BY36" s="70">
        <v>0</v>
      </c>
      <c r="BZ36" s="70">
        <v>0</v>
      </c>
      <c r="CA36" s="70">
        <v>0</v>
      </c>
      <c r="CB36" s="70">
        <v>0</v>
      </c>
      <c r="CC36" s="70">
        <v>0</v>
      </c>
      <c r="CD36" s="70">
        <v>0</v>
      </c>
    </row>
    <row r="37" spans="1:82">
      <c r="A37" s="70" t="s">
        <v>1776</v>
      </c>
      <c r="B37" s="70">
        <v>93</v>
      </c>
      <c r="C37" s="70">
        <v>8</v>
      </c>
      <c r="D37" s="70">
        <v>6</v>
      </c>
      <c r="E37" s="70">
        <v>2011</v>
      </c>
      <c r="F37" s="70" t="s">
        <v>178</v>
      </c>
      <c r="G37" s="70" t="s">
        <v>1768</v>
      </c>
      <c r="H37" s="70" t="s">
        <v>1769</v>
      </c>
      <c r="I37" s="148"/>
      <c r="J37" s="71">
        <v>8.3609378205228477</v>
      </c>
      <c r="K37" s="71">
        <v>0.79888451404551009</v>
      </c>
      <c r="L37" s="71">
        <v>2.110575040456776</v>
      </c>
      <c r="M37" s="71">
        <v>15.926290274053869</v>
      </c>
      <c r="N37" s="71">
        <v>10.06685393064803</v>
      </c>
      <c r="O37" s="71">
        <v>8.7742111776492706</v>
      </c>
      <c r="P37" s="71">
        <v>9.5752657234038203</v>
      </c>
      <c r="Q37" s="71">
        <v>0.47916884143528998</v>
      </c>
      <c r="R37" s="71">
        <v>0</v>
      </c>
      <c r="S37" s="71">
        <v>7.4484970845196175E-2</v>
      </c>
      <c r="T37" s="72"/>
      <c r="U37" s="71">
        <v>1471155</v>
      </c>
      <c r="V37" s="71">
        <v>287</v>
      </c>
      <c r="W37" s="71">
        <v>58</v>
      </c>
      <c r="X37" s="71">
        <v>2827</v>
      </c>
      <c r="Y37" s="71">
        <v>2341</v>
      </c>
      <c r="Z37" s="71">
        <v>4553</v>
      </c>
      <c r="AA37" s="71">
        <v>1935</v>
      </c>
      <c r="AB37" s="71">
        <v>6828</v>
      </c>
      <c r="AC37" s="71">
        <v>0</v>
      </c>
      <c r="AD37" s="71">
        <v>7.4484970845196175E-2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7.9039999999999999</v>
      </c>
      <c r="BK37" s="71">
        <v>0</v>
      </c>
      <c r="BL37" s="71">
        <v>0</v>
      </c>
      <c r="BM37" s="71">
        <v>0</v>
      </c>
      <c r="BN37" s="72"/>
      <c r="BO37" s="71">
        <v>0</v>
      </c>
      <c r="BP37" s="71">
        <v>0</v>
      </c>
      <c r="BQ37" s="71">
        <v>1</v>
      </c>
      <c r="BR37" s="71">
        <v>0</v>
      </c>
      <c r="BS37" s="71">
        <v>0</v>
      </c>
      <c r="BT37" s="71">
        <v>0</v>
      </c>
      <c r="BU37"/>
      <c r="BV37" s="70">
        <v>7.9039999999999999</v>
      </c>
      <c r="BW37" s="70">
        <v>0</v>
      </c>
      <c r="BX37" s="70">
        <v>0</v>
      </c>
      <c r="BY37" s="70">
        <v>0</v>
      </c>
      <c r="BZ37" s="70">
        <v>0</v>
      </c>
      <c r="CA37" s="70">
        <v>0</v>
      </c>
      <c r="CB37" s="70">
        <v>0</v>
      </c>
      <c r="CC37" s="70">
        <v>0</v>
      </c>
      <c r="CD37" s="70">
        <v>0</v>
      </c>
    </row>
    <row r="38" spans="1:82">
      <c r="A38" s="70" t="s">
        <v>1777</v>
      </c>
      <c r="B38" s="70">
        <v>94</v>
      </c>
      <c r="C38" s="70">
        <v>9</v>
      </c>
      <c r="D38" s="70">
        <v>6</v>
      </c>
      <c r="E38" s="70">
        <v>2012</v>
      </c>
      <c r="F38" s="70" t="s">
        <v>179</v>
      </c>
      <c r="G38" s="70" t="s">
        <v>1768</v>
      </c>
      <c r="H38" s="70" t="s">
        <v>1769</v>
      </c>
      <c r="I38" s="148"/>
      <c r="J38" s="71">
        <v>7.5986426013959631</v>
      </c>
      <c r="K38" s="71">
        <v>0.72109434697423846</v>
      </c>
      <c r="L38" s="71">
        <v>2.145954101908194</v>
      </c>
      <c r="M38" s="71">
        <v>14.33858017584199</v>
      </c>
      <c r="N38" s="71">
        <v>10.02981306287329</v>
      </c>
      <c r="O38" s="71">
        <v>8.7414928545037309</v>
      </c>
      <c r="P38" s="71">
        <v>9.5302119986602865</v>
      </c>
      <c r="Q38" s="71">
        <v>0.528994344576179</v>
      </c>
      <c r="R38" s="71">
        <v>0</v>
      </c>
      <c r="S38" s="71">
        <v>9.6438736498877131E-2</v>
      </c>
      <c r="T38" s="72"/>
      <c r="U38" s="71">
        <v>1371897</v>
      </c>
      <c r="V38" s="71">
        <v>287</v>
      </c>
      <c r="W38" s="71">
        <v>58</v>
      </c>
      <c r="X38" s="71">
        <v>2827</v>
      </c>
      <c r="Y38" s="71">
        <v>2408</v>
      </c>
      <c r="Z38" s="71">
        <v>4572</v>
      </c>
      <c r="AA38" s="71">
        <v>1915</v>
      </c>
      <c r="AB38" s="71">
        <v>6938</v>
      </c>
      <c r="AC38" s="71">
        <v>0</v>
      </c>
      <c r="AD38" s="71">
        <v>9.6438736498877131E-2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8.7430000000000003</v>
      </c>
      <c r="BK38" s="71">
        <v>0</v>
      </c>
      <c r="BL38" s="71">
        <v>0</v>
      </c>
      <c r="BM38" s="71">
        <v>0</v>
      </c>
      <c r="BN38" s="72"/>
      <c r="BO38" s="71">
        <v>0</v>
      </c>
      <c r="BP38" s="71">
        <v>0</v>
      </c>
      <c r="BQ38" s="71">
        <v>1</v>
      </c>
      <c r="BR38" s="71">
        <v>0</v>
      </c>
      <c r="BS38" s="71">
        <v>0</v>
      </c>
      <c r="BT38" s="71">
        <v>0</v>
      </c>
      <c r="BU38"/>
      <c r="BV38" s="70">
        <v>8.7430000000000003</v>
      </c>
      <c r="BW38" s="70">
        <v>0</v>
      </c>
      <c r="BX38" s="70">
        <v>0</v>
      </c>
      <c r="BY38" s="70">
        <v>0</v>
      </c>
      <c r="BZ38" s="70">
        <v>0</v>
      </c>
      <c r="CA38" s="70">
        <v>0</v>
      </c>
      <c r="CB38" s="70">
        <v>0</v>
      </c>
      <c r="CC38" s="70">
        <v>0</v>
      </c>
      <c r="CD38" s="70">
        <v>0</v>
      </c>
    </row>
    <row r="39" spans="1:82">
      <c r="A39" s="70" t="s">
        <v>1778</v>
      </c>
      <c r="B39" s="70">
        <v>95</v>
      </c>
      <c r="C39" s="70">
        <v>10</v>
      </c>
      <c r="D39" s="70">
        <v>6</v>
      </c>
      <c r="E39" s="70">
        <v>2013</v>
      </c>
      <c r="F39" s="70" t="s">
        <v>180</v>
      </c>
      <c r="G39" s="70" t="s">
        <v>1768</v>
      </c>
      <c r="H39" s="70" t="s">
        <v>1769</v>
      </c>
      <c r="I39" s="148"/>
      <c r="J39" s="71">
        <v>8.0619249396078381</v>
      </c>
      <c r="K39" s="71">
        <v>0.59316149599308265</v>
      </c>
      <c r="L39" s="71">
        <v>2.1814402855897992</v>
      </c>
      <c r="M39" s="71">
        <v>13.822659096365459</v>
      </c>
      <c r="N39" s="71">
        <v>10.69887840263436</v>
      </c>
      <c r="O39" s="71">
        <v>8.3459193849230271</v>
      </c>
      <c r="P39" s="71">
        <v>9.5411450869848018</v>
      </c>
      <c r="Q39" s="71">
        <v>0.530963991029482</v>
      </c>
      <c r="R39" s="71">
        <v>0</v>
      </c>
      <c r="S39" s="71">
        <v>9.3128563274247678E-2</v>
      </c>
      <c r="T39" s="72"/>
      <c r="U39" s="71">
        <v>1445409</v>
      </c>
      <c r="V39" s="71">
        <v>287</v>
      </c>
      <c r="W39" s="71">
        <v>58</v>
      </c>
      <c r="X39" s="71">
        <v>2827</v>
      </c>
      <c r="Y39" s="71">
        <v>2400</v>
      </c>
      <c r="Z39" s="71">
        <v>4560</v>
      </c>
      <c r="AA39" s="71">
        <v>1910</v>
      </c>
      <c r="AB39" s="71">
        <v>6864</v>
      </c>
      <c r="AC39" s="71">
        <v>0</v>
      </c>
      <c r="AD39" s="71">
        <v>9.3128563274247678E-2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8.8789999999999996</v>
      </c>
      <c r="BK39" s="71">
        <v>0</v>
      </c>
      <c r="BL39" s="71">
        <v>0</v>
      </c>
      <c r="BM39" s="71">
        <v>0</v>
      </c>
      <c r="BN39" s="72"/>
      <c r="BO39" s="71">
        <v>0</v>
      </c>
      <c r="BP39" s="71">
        <v>0</v>
      </c>
      <c r="BQ39" s="71">
        <v>1</v>
      </c>
      <c r="BR39" s="71">
        <v>0</v>
      </c>
      <c r="BS39" s="71">
        <v>0</v>
      </c>
      <c r="BT39" s="71">
        <v>0</v>
      </c>
      <c r="BU39"/>
      <c r="BV39" s="70">
        <v>8.8789999999999996</v>
      </c>
      <c r="BW39" s="70">
        <v>0</v>
      </c>
      <c r="BX39" s="70">
        <v>0</v>
      </c>
      <c r="BY39" s="70">
        <v>0</v>
      </c>
      <c r="BZ39" s="70">
        <v>0</v>
      </c>
      <c r="CA39" s="70">
        <v>0</v>
      </c>
      <c r="CB39" s="70">
        <v>0</v>
      </c>
      <c r="CC39" s="70">
        <v>0</v>
      </c>
      <c r="CD39" s="70">
        <v>0</v>
      </c>
    </row>
    <row r="40" spans="1:82">
      <c r="A40" s="70" t="s">
        <v>1779</v>
      </c>
      <c r="B40" s="70">
        <v>96</v>
      </c>
      <c r="C40" s="70">
        <v>11</v>
      </c>
      <c r="D40" s="70">
        <v>6</v>
      </c>
      <c r="E40" s="70">
        <v>2014</v>
      </c>
      <c r="F40" s="70" t="s">
        <v>181</v>
      </c>
      <c r="G40" s="70" t="s">
        <v>1768</v>
      </c>
      <c r="H40" s="70" t="s">
        <v>1769</v>
      </c>
      <c r="I40" s="148"/>
      <c r="J40" s="71">
        <v>7.9005124944970628</v>
      </c>
      <c r="K40" s="71">
        <v>0.57277651854894784</v>
      </c>
      <c r="L40" s="71">
        <v>1.2188653219146051</v>
      </c>
      <c r="M40" s="71">
        <v>12.777573862638141</v>
      </c>
      <c r="N40" s="71">
        <v>10.61999370192547</v>
      </c>
      <c r="O40" s="71">
        <v>7.8199091683078219</v>
      </c>
      <c r="P40" s="71">
        <v>9.5455465404094575</v>
      </c>
      <c r="Q40" s="71">
        <v>0.50393623485454098</v>
      </c>
      <c r="R40" s="71">
        <v>0</v>
      </c>
      <c r="S40" s="71">
        <v>0.10010750446331509</v>
      </c>
      <c r="T40" s="72"/>
      <c r="U40" s="71">
        <v>1550554</v>
      </c>
      <c r="V40" s="71">
        <v>236</v>
      </c>
      <c r="W40" s="71">
        <v>45</v>
      </c>
      <c r="X40" s="71">
        <v>2625</v>
      </c>
      <c r="Y40" s="71">
        <v>2403</v>
      </c>
      <c r="Z40" s="71">
        <v>4500</v>
      </c>
      <c r="AA40" s="71">
        <v>1901</v>
      </c>
      <c r="AB40" s="71">
        <v>6790</v>
      </c>
      <c r="AC40" s="71">
        <v>0</v>
      </c>
      <c r="AD40" s="71">
        <v>0.10010750446331509</v>
      </c>
      <c r="AE40" s="72"/>
      <c r="AF40" s="71"/>
      <c r="AG40" s="71"/>
      <c r="AH40" s="71"/>
      <c r="AI40" s="71"/>
      <c r="AJ40" s="71"/>
      <c r="AK40" s="71"/>
      <c r="AL40" s="71"/>
      <c r="AM40" s="71"/>
      <c r="AN40" s="71"/>
      <c r="AO40" s="71"/>
      <c r="AP40" s="71"/>
      <c r="AQ40" s="72"/>
      <c r="AR40" s="71">
        <v>190</v>
      </c>
      <c r="AS40" s="71">
        <v>31</v>
      </c>
      <c r="AT40" s="71">
        <v>0</v>
      </c>
      <c r="AU40" s="71">
        <v>0</v>
      </c>
      <c r="AV40" s="71">
        <v>0</v>
      </c>
      <c r="AW40" s="71">
        <v>0</v>
      </c>
      <c r="AX40" s="71"/>
      <c r="AY40" s="72"/>
      <c r="AZ40" s="71">
        <v>878.5</v>
      </c>
      <c r="BA40" s="71">
        <v>716.6</v>
      </c>
      <c r="BB40" s="71">
        <v>0</v>
      </c>
      <c r="BC40" s="71">
        <v>0</v>
      </c>
      <c r="BD40" s="71">
        <v>0</v>
      </c>
      <c r="BE40" s="71">
        <v>0</v>
      </c>
      <c r="BF40" s="71"/>
      <c r="BG40" s="72"/>
      <c r="BH40" s="71">
        <v>0</v>
      </c>
      <c r="BI40" s="71">
        <v>0</v>
      </c>
      <c r="BJ40" s="71">
        <v>14.217000000000001</v>
      </c>
      <c r="BK40" s="71">
        <v>0</v>
      </c>
      <c r="BL40" s="71">
        <v>0</v>
      </c>
      <c r="BM40" s="71">
        <v>0</v>
      </c>
      <c r="BN40" s="72"/>
      <c r="BO40" s="71">
        <v>0</v>
      </c>
      <c r="BP40" s="71">
        <v>0</v>
      </c>
      <c r="BQ40" s="71">
        <v>2</v>
      </c>
      <c r="BR40" s="71">
        <v>0</v>
      </c>
      <c r="BS40" s="71">
        <v>0</v>
      </c>
      <c r="BT40" s="71">
        <v>0</v>
      </c>
      <c r="BU40"/>
      <c r="BV40" s="70">
        <v>14.217000000000001</v>
      </c>
      <c r="BW40" s="70">
        <v>0</v>
      </c>
      <c r="BX40" s="70">
        <v>0</v>
      </c>
      <c r="BY40" s="70">
        <v>0</v>
      </c>
      <c r="BZ40" s="70">
        <v>0</v>
      </c>
      <c r="CA40" s="70">
        <v>0</v>
      </c>
      <c r="CB40" s="70">
        <v>0</v>
      </c>
      <c r="CC40" s="70">
        <v>0</v>
      </c>
      <c r="CD40" s="70">
        <v>0</v>
      </c>
    </row>
    <row r="41" spans="1:82">
      <c r="A41" s="70" t="s">
        <v>1780</v>
      </c>
      <c r="B41" s="70">
        <v>97</v>
      </c>
      <c r="C41" s="70">
        <v>12</v>
      </c>
      <c r="D41" s="70">
        <v>6</v>
      </c>
      <c r="E41" s="70">
        <v>2015</v>
      </c>
      <c r="F41" s="70" t="s">
        <v>182</v>
      </c>
      <c r="G41" s="70" t="s">
        <v>1768</v>
      </c>
      <c r="H41" s="70" t="s">
        <v>1769</v>
      </c>
      <c r="I41" s="148"/>
      <c r="J41" s="71">
        <v>7.3793658041268024</v>
      </c>
      <c r="K41" s="71">
        <v>0.5330250264658023</v>
      </c>
      <c r="L41" s="71">
        <v>1.314971099448601</v>
      </c>
      <c r="M41" s="71">
        <v>13.62152033076991</v>
      </c>
      <c r="N41" s="71">
        <v>8.9697290555399363</v>
      </c>
      <c r="O41" s="71">
        <v>7.6937326007732283</v>
      </c>
      <c r="P41" s="71">
        <v>9.4827339331537956</v>
      </c>
      <c r="Q41" s="71">
        <v>0.48547445689209401</v>
      </c>
      <c r="R41" s="71">
        <v>0</v>
      </c>
      <c r="S41" s="71">
        <v>0.1007612434936261</v>
      </c>
      <c r="T41" s="72"/>
      <c r="U41" s="71">
        <v>1563326</v>
      </c>
      <c r="V41" s="71">
        <v>236</v>
      </c>
      <c r="W41" s="71">
        <v>45</v>
      </c>
      <c r="X41" s="71">
        <v>2625</v>
      </c>
      <c r="Y41" s="71">
        <v>2368</v>
      </c>
      <c r="Z41" s="71">
        <v>4470</v>
      </c>
      <c r="AA41" s="71">
        <v>1887</v>
      </c>
      <c r="AB41" s="71">
        <v>6682</v>
      </c>
      <c r="AC41" s="71">
        <v>0</v>
      </c>
      <c r="AD41" s="71">
        <v>0.1007612434936261</v>
      </c>
      <c r="AE41" s="72"/>
      <c r="AF41" s="71">
        <v>10617934.26500087</v>
      </c>
      <c r="AG41" s="71">
        <v>409799.96104855463</v>
      </c>
      <c r="AH41" s="71">
        <v>276530.13338879042</v>
      </c>
      <c r="AI41" s="71">
        <v>17046821.181965839</v>
      </c>
      <c r="AJ41" s="71">
        <v>11641012.26131445</v>
      </c>
      <c r="AK41" s="71">
        <v>0</v>
      </c>
      <c r="AL41" s="71">
        <v>0</v>
      </c>
      <c r="AM41" s="71">
        <v>915740.07006422593</v>
      </c>
      <c r="AN41" s="71">
        <v>0</v>
      </c>
      <c r="AO41" s="71">
        <v>0</v>
      </c>
      <c r="AP41" s="71">
        <v>40907837.87278273</v>
      </c>
      <c r="AQ41" s="72"/>
      <c r="AR41" s="71">
        <v>209</v>
      </c>
      <c r="AS41" s="71">
        <v>39</v>
      </c>
      <c r="AT41" s="71">
        <v>0</v>
      </c>
      <c r="AU41" s="71">
        <v>0</v>
      </c>
      <c r="AV41" s="71">
        <v>0</v>
      </c>
      <c r="AW41" s="71">
        <v>0</v>
      </c>
      <c r="AX41" s="71"/>
      <c r="AY41" s="72"/>
      <c r="AZ41" s="71">
        <v>981.59999999999991</v>
      </c>
      <c r="BA41" s="71">
        <v>1010.4</v>
      </c>
      <c r="BB41" s="71">
        <v>0</v>
      </c>
      <c r="BC41" s="71">
        <v>0</v>
      </c>
      <c r="BD41" s="71">
        <v>0</v>
      </c>
      <c r="BE41" s="71">
        <v>0</v>
      </c>
      <c r="BF41" s="71"/>
      <c r="BG41" s="72"/>
      <c r="BH41" s="71">
        <v>0</v>
      </c>
      <c r="BI41" s="71">
        <v>0</v>
      </c>
      <c r="BJ41" s="71">
        <v>13.862</v>
      </c>
      <c r="BK41" s="71">
        <v>0</v>
      </c>
      <c r="BL41" s="71">
        <v>0</v>
      </c>
      <c r="BM41" s="71">
        <v>0</v>
      </c>
      <c r="BN41" s="72"/>
      <c r="BO41" s="71">
        <v>0</v>
      </c>
      <c r="BP41" s="71">
        <v>0</v>
      </c>
      <c r="BQ41" s="71">
        <v>2</v>
      </c>
      <c r="BR41" s="71">
        <v>0</v>
      </c>
      <c r="BS41" s="71">
        <v>0</v>
      </c>
      <c r="BT41" s="71">
        <v>0</v>
      </c>
      <c r="BU41"/>
      <c r="BV41" s="70">
        <v>13.862</v>
      </c>
      <c r="BW41" s="70">
        <v>0</v>
      </c>
      <c r="BX41" s="70">
        <v>0</v>
      </c>
      <c r="BY41" s="70">
        <v>0</v>
      </c>
      <c r="BZ41" s="70">
        <v>0</v>
      </c>
      <c r="CA41" s="70">
        <v>0</v>
      </c>
      <c r="CB41" s="70">
        <v>0</v>
      </c>
      <c r="CC41" s="70">
        <v>0</v>
      </c>
      <c r="CD41" s="70">
        <v>0</v>
      </c>
    </row>
    <row r="42" spans="1:82">
      <c r="A42" s="70" t="s">
        <v>1781</v>
      </c>
      <c r="B42" s="70">
        <v>98</v>
      </c>
      <c r="C42" s="70">
        <v>13</v>
      </c>
      <c r="D42" s="70">
        <v>6</v>
      </c>
      <c r="E42" s="70">
        <v>2016</v>
      </c>
      <c r="F42" s="70" t="s">
        <v>155</v>
      </c>
      <c r="G42" s="70" t="s">
        <v>1768</v>
      </c>
      <c r="H42" s="70" t="s">
        <v>1769</v>
      </c>
      <c r="I42" s="148"/>
      <c r="J42" s="71">
        <v>7.4409700365388254</v>
      </c>
      <c r="K42" s="71">
        <v>0.53622806938906165</v>
      </c>
      <c r="L42" s="71">
        <v>1.2637234949972607</v>
      </c>
      <c r="M42" s="71">
        <v>11.0114512535933</v>
      </c>
      <c r="N42" s="71">
        <v>9.6140990527731489</v>
      </c>
      <c r="O42" s="71">
        <v>7.5628974865732506</v>
      </c>
      <c r="P42" s="71">
        <v>9.1781257334406963</v>
      </c>
      <c r="Q42" s="71">
        <v>0.46892603290482104</v>
      </c>
      <c r="R42" s="71">
        <v>0</v>
      </c>
      <c r="S42" s="71">
        <v>0.13040190084318792</v>
      </c>
      <c r="T42" s="72"/>
      <c r="U42" s="71">
        <v>1564384</v>
      </c>
      <c r="V42" s="71">
        <v>236</v>
      </c>
      <c r="W42" s="71">
        <v>45</v>
      </c>
      <c r="X42" s="71">
        <v>2625</v>
      </c>
      <c r="Y42" s="71">
        <v>2384</v>
      </c>
      <c r="Z42" s="71">
        <v>4448</v>
      </c>
      <c r="AA42" s="71">
        <v>1889</v>
      </c>
      <c r="AB42" s="71">
        <v>6639</v>
      </c>
      <c r="AC42" s="71">
        <v>0</v>
      </c>
      <c r="AD42" s="71">
        <v>0.1304019008431879</v>
      </c>
      <c r="AE42" s="72"/>
      <c r="AF42" s="71">
        <v>10930140.67051887</v>
      </c>
      <c r="AG42" s="71">
        <v>396257.33283416409</v>
      </c>
      <c r="AH42" s="71">
        <v>206382.33497680159</v>
      </c>
      <c r="AI42" s="71">
        <v>16583747.54595877</v>
      </c>
      <c r="AJ42" s="71">
        <v>11705022.06657397</v>
      </c>
      <c r="AK42" s="71">
        <v>0</v>
      </c>
      <c r="AL42" s="71">
        <v>0</v>
      </c>
      <c r="AM42" s="71">
        <v>910553.96236608853</v>
      </c>
      <c r="AN42" s="71">
        <v>0</v>
      </c>
      <c r="AO42" s="71">
        <v>0</v>
      </c>
      <c r="AP42" s="71">
        <v>40732103.913228661</v>
      </c>
      <c r="AQ42" s="72"/>
      <c r="AR42" s="71">
        <v>228</v>
      </c>
      <c r="AS42" s="71">
        <v>42</v>
      </c>
      <c r="AT42" s="71">
        <v>0</v>
      </c>
      <c r="AU42" s="71">
        <v>0</v>
      </c>
      <c r="AV42" s="71">
        <v>0</v>
      </c>
      <c r="AW42" s="71">
        <v>0</v>
      </c>
      <c r="AX42" s="71"/>
      <c r="AY42" s="72"/>
      <c r="AZ42" s="71">
        <v>1108.7</v>
      </c>
      <c r="BA42" s="71">
        <v>1057.8</v>
      </c>
      <c r="BB42" s="71">
        <v>0</v>
      </c>
      <c r="BC42" s="71">
        <v>0</v>
      </c>
      <c r="BD42" s="71">
        <v>0</v>
      </c>
      <c r="BE42" s="71">
        <v>0</v>
      </c>
      <c r="BF42" s="71"/>
      <c r="BG42" s="72"/>
      <c r="BH42" s="71">
        <v>0</v>
      </c>
      <c r="BI42" s="71">
        <v>0</v>
      </c>
      <c r="BJ42" s="71">
        <v>13.362</v>
      </c>
      <c r="BK42" s="71">
        <v>0</v>
      </c>
      <c r="BL42" s="71">
        <v>0</v>
      </c>
      <c r="BM42" s="71">
        <v>0</v>
      </c>
      <c r="BN42" s="72"/>
      <c r="BO42" s="71">
        <v>0</v>
      </c>
      <c r="BP42" s="71">
        <v>0</v>
      </c>
      <c r="BQ42" s="71">
        <v>2</v>
      </c>
      <c r="BR42" s="71">
        <v>0</v>
      </c>
      <c r="BS42" s="71">
        <v>0</v>
      </c>
      <c r="BT42" s="71">
        <v>0</v>
      </c>
      <c r="BU42"/>
      <c r="BV42" s="70">
        <v>13.362</v>
      </c>
      <c r="BW42" s="70">
        <v>0</v>
      </c>
      <c r="BX42" s="70">
        <v>0</v>
      </c>
      <c r="BY42" s="70">
        <v>0</v>
      </c>
      <c r="BZ42" s="70">
        <v>0</v>
      </c>
      <c r="CA42" s="70">
        <v>0</v>
      </c>
      <c r="CB42" s="70">
        <v>0</v>
      </c>
      <c r="CC42" s="70">
        <v>0</v>
      </c>
      <c r="CD42" s="70">
        <v>0</v>
      </c>
    </row>
    <row r="43" spans="1:82">
      <c r="A43" s="70" t="s">
        <v>1782</v>
      </c>
      <c r="B43" s="70">
        <v>99</v>
      </c>
      <c r="C43" s="70">
        <v>14</v>
      </c>
      <c r="D43" s="70">
        <v>6</v>
      </c>
      <c r="E43" s="70">
        <v>2017</v>
      </c>
      <c r="F43" s="70" t="s">
        <v>156</v>
      </c>
      <c r="G43" s="70" t="s">
        <v>1768</v>
      </c>
      <c r="H43" s="70" t="s">
        <v>1769</v>
      </c>
      <c r="I43" s="148"/>
      <c r="J43" s="71">
        <v>7.6260347431057562</v>
      </c>
      <c r="K43" s="71">
        <v>0.52881632414003643</v>
      </c>
      <c r="L43" s="71">
        <v>1.2427265192833359</v>
      </c>
      <c r="M43" s="71">
        <v>10.460853073693684</v>
      </c>
      <c r="N43" s="71">
        <v>9.9259040303884412</v>
      </c>
      <c r="O43" s="71">
        <v>7.4428341140234746</v>
      </c>
      <c r="P43" s="71">
        <v>8.9799752180073451</v>
      </c>
      <c r="Q43" s="71">
        <v>0.44915883882435198</v>
      </c>
      <c r="R43" s="71">
        <v>0</v>
      </c>
      <c r="S43" s="71">
        <v>0.2441963228611298</v>
      </c>
      <c r="T43" s="72"/>
      <c r="U43" s="71">
        <v>1702094</v>
      </c>
      <c r="V43" s="71">
        <v>236</v>
      </c>
      <c r="W43" s="71">
        <v>45</v>
      </c>
      <c r="X43" s="71">
        <v>2625</v>
      </c>
      <c r="Y43" s="71">
        <v>2389</v>
      </c>
      <c r="Z43" s="71">
        <v>4450</v>
      </c>
      <c r="AA43" s="71">
        <v>1860</v>
      </c>
      <c r="AB43" s="71">
        <v>6576</v>
      </c>
      <c r="AC43" s="71">
        <v>0</v>
      </c>
      <c r="AD43" s="71">
        <v>0.2441963228611298</v>
      </c>
      <c r="AE43" s="72"/>
      <c r="AF43" s="71">
        <v>11354667.162425499</v>
      </c>
      <c r="AG43" s="71">
        <v>395194.97053268913</v>
      </c>
      <c r="AH43" s="71">
        <v>266169.79857410531</v>
      </c>
      <c r="AI43" s="71">
        <v>16425964.929987369</v>
      </c>
      <c r="AJ43" s="71">
        <v>11695865.84374015</v>
      </c>
      <c r="AK43" s="71">
        <v>0</v>
      </c>
      <c r="AL43" s="71">
        <v>0</v>
      </c>
      <c r="AM43" s="71">
        <v>903324.61718562164</v>
      </c>
      <c r="AN43" s="71">
        <v>0</v>
      </c>
      <c r="AO43" s="71">
        <v>0</v>
      </c>
      <c r="AP43" s="71">
        <v>41041187.322445437</v>
      </c>
      <c r="AQ43" s="72"/>
      <c r="AR43" s="71">
        <v>239</v>
      </c>
      <c r="AS43" s="71">
        <v>44</v>
      </c>
      <c r="AT43" s="71">
        <v>0</v>
      </c>
      <c r="AU43" s="71">
        <v>0</v>
      </c>
      <c r="AV43" s="71">
        <v>0</v>
      </c>
      <c r="AW43" s="71">
        <v>0</v>
      </c>
      <c r="AX43" s="71"/>
      <c r="AY43" s="72"/>
      <c r="AZ43" s="71">
        <v>1159.8</v>
      </c>
      <c r="BA43" s="71">
        <v>1079</v>
      </c>
      <c r="BB43" s="71">
        <v>0</v>
      </c>
      <c r="BC43" s="71">
        <v>0</v>
      </c>
      <c r="BD43" s="71">
        <v>0</v>
      </c>
      <c r="BE43" s="71">
        <v>0</v>
      </c>
      <c r="BF43" s="71"/>
      <c r="BG43" s="72"/>
      <c r="BH43" s="71">
        <v>0</v>
      </c>
      <c r="BI43" s="71">
        <v>0</v>
      </c>
      <c r="BJ43" s="71">
        <v>13.808</v>
      </c>
      <c r="BK43" s="71">
        <v>0</v>
      </c>
      <c r="BL43" s="71">
        <v>0</v>
      </c>
      <c r="BM43" s="71">
        <v>0</v>
      </c>
      <c r="BN43" s="72"/>
      <c r="BO43" s="71">
        <v>0</v>
      </c>
      <c r="BP43" s="71">
        <v>0</v>
      </c>
      <c r="BQ43" s="71">
        <v>2</v>
      </c>
      <c r="BR43" s="71">
        <v>0</v>
      </c>
      <c r="BS43" s="71">
        <v>0</v>
      </c>
      <c r="BT43" s="71">
        <v>0</v>
      </c>
      <c r="BU43"/>
      <c r="BV43" s="70">
        <v>13.808</v>
      </c>
      <c r="BW43" s="70">
        <v>0</v>
      </c>
      <c r="BX43" s="70">
        <v>0</v>
      </c>
      <c r="BY43" s="70">
        <v>0</v>
      </c>
      <c r="BZ43" s="70">
        <v>0</v>
      </c>
      <c r="CA43" s="70">
        <v>0</v>
      </c>
      <c r="CB43" s="70">
        <v>0</v>
      </c>
      <c r="CC43" s="70">
        <v>0</v>
      </c>
      <c r="CD43" s="70">
        <v>0</v>
      </c>
    </row>
    <row r="44" spans="1:82">
      <c r="A44" s="70" t="s">
        <v>1783</v>
      </c>
      <c r="B44" s="70">
        <v>100</v>
      </c>
      <c r="C44" s="70">
        <v>15</v>
      </c>
      <c r="D44" s="70">
        <v>6</v>
      </c>
      <c r="E44" s="70">
        <v>2018</v>
      </c>
      <c r="F44" s="70" t="s">
        <v>183</v>
      </c>
      <c r="G44" s="70" t="s">
        <v>1768</v>
      </c>
      <c r="H44" s="70" t="s">
        <v>1769</v>
      </c>
      <c r="I44" s="148"/>
      <c r="J44" s="71">
        <v>7.8285924882308207</v>
      </c>
      <c r="K44" s="71">
        <v>0.49621827562569504</v>
      </c>
      <c r="L44" s="71">
        <v>1.1141036163867137</v>
      </c>
      <c r="M44" s="71">
        <v>10.18068660565787</v>
      </c>
      <c r="N44" s="71">
        <v>9.5961900186532052</v>
      </c>
      <c r="O44" s="71">
        <v>7.2718181583862931</v>
      </c>
      <c r="P44" s="71">
        <v>8.9144858390702542</v>
      </c>
      <c r="Q44" s="71">
        <v>0.40829932863524299</v>
      </c>
      <c r="R44" s="71">
        <v>0</v>
      </c>
      <c r="S44" s="71">
        <v>0.39661226186620674</v>
      </c>
      <c r="T44" s="72"/>
      <c r="U44" s="71">
        <v>1878505</v>
      </c>
      <c r="V44" s="71">
        <v>236</v>
      </c>
      <c r="W44" s="71">
        <v>45</v>
      </c>
      <c r="X44" s="71">
        <v>2625</v>
      </c>
      <c r="Y44" s="71">
        <v>2383</v>
      </c>
      <c r="Z44" s="71">
        <v>4431</v>
      </c>
      <c r="AA44" s="71">
        <v>1865</v>
      </c>
      <c r="AB44" s="71">
        <v>6442</v>
      </c>
      <c r="AC44" s="71">
        <v>0</v>
      </c>
      <c r="AD44" s="71">
        <v>0.39661226186620668</v>
      </c>
      <c r="AE44" s="72"/>
      <c r="AF44" s="71">
        <v>11982291.85340864</v>
      </c>
      <c r="AG44" s="71">
        <v>351049.31304188538</v>
      </c>
      <c r="AH44" s="71">
        <v>251511.01485613731</v>
      </c>
      <c r="AI44" s="71">
        <v>15689755.663267329</v>
      </c>
      <c r="AJ44" s="71">
        <v>11196490.935717169</v>
      </c>
      <c r="AK44" s="71">
        <v>0</v>
      </c>
      <c r="AL44" s="71">
        <v>0</v>
      </c>
      <c r="AM44" s="71">
        <v>886748.45520444203</v>
      </c>
      <c r="AN44" s="71">
        <v>0</v>
      </c>
      <c r="AO44" s="71">
        <v>0</v>
      </c>
      <c r="AP44" s="71">
        <v>40357847.235495605</v>
      </c>
      <c r="AQ44" s="72"/>
      <c r="AR44" s="71">
        <v>249</v>
      </c>
      <c r="AS44" s="71">
        <v>49</v>
      </c>
      <c r="AT44" s="71">
        <v>0</v>
      </c>
      <c r="AU44" s="71">
        <v>0</v>
      </c>
      <c r="AV44" s="71">
        <v>0</v>
      </c>
      <c r="AW44" s="71">
        <v>0</v>
      </c>
      <c r="AX44" s="71"/>
      <c r="AY44" s="72"/>
      <c r="AZ44" s="71">
        <v>1219.4000000000001</v>
      </c>
      <c r="BA44" s="71">
        <v>1211</v>
      </c>
      <c r="BB44" s="71">
        <v>0</v>
      </c>
      <c r="BC44" s="71">
        <v>0</v>
      </c>
      <c r="BD44" s="71">
        <v>0</v>
      </c>
      <c r="BE44" s="71">
        <v>0</v>
      </c>
      <c r="BF44" s="71"/>
      <c r="BG44" s="72"/>
      <c r="BH44" s="71">
        <v>0</v>
      </c>
      <c r="BI44" s="71">
        <v>0</v>
      </c>
      <c r="BJ44" s="71">
        <v>13.826000000000001</v>
      </c>
      <c r="BK44" s="71">
        <v>0</v>
      </c>
      <c r="BL44" s="71">
        <v>0</v>
      </c>
      <c r="BM44" s="71">
        <v>0</v>
      </c>
      <c r="BN44" s="72"/>
      <c r="BO44" s="71">
        <v>0</v>
      </c>
      <c r="BP44" s="71">
        <v>0</v>
      </c>
      <c r="BQ44" s="71">
        <v>2</v>
      </c>
      <c r="BR44" s="71">
        <v>0</v>
      </c>
      <c r="BS44" s="71">
        <v>0</v>
      </c>
      <c r="BT44" s="71">
        <v>0</v>
      </c>
      <c r="BU44"/>
      <c r="BV44" s="70">
        <v>13.826000000000001</v>
      </c>
      <c r="BW44" s="70">
        <v>0</v>
      </c>
      <c r="BX44" s="70">
        <v>0</v>
      </c>
      <c r="BY44" s="70">
        <v>0</v>
      </c>
      <c r="BZ44" s="70">
        <v>0</v>
      </c>
      <c r="CA44" s="70">
        <v>0</v>
      </c>
      <c r="CB44" s="70">
        <v>0</v>
      </c>
      <c r="CC44" s="70">
        <v>0</v>
      </c>
      <c r="CD44" s="70">
        <v>0</v>
      </c>
    </row>
    <row r="45" spans="1:82">
      <c r="A45" s="70" t="s">
        <v>1784</v>
      </c>
      <c r="B45" s="70">
        <v>101</v>
      </c>
      <c r="C45" s="70">
        <v>16</v>
      </c>
      <c r="D45" s="70">
        <v>6</v>
      </c>
      <c r="E45" s="70">
        <v>2019</v>
      </c>
      <c r="F45" s="70" t="s">
        <v>158</v>
      </c>
      <c r="G45" s="1064" t="s">
        <v>1768</v>
      </c>
      <c r="H45" s="70" t="s">
        <v>1769</v>
      </c>
      <c r="I45" s="148"/>
      <c r="J45" s="71">
        <v>7.2740505003454876</v>
      </c>
      <c r="K45" s="71">
        <v>0.45042662879984124</v>
      </c>
      <c r="L45" s="71">
        <v>1.1201679429859221</v>
      </c>
      <c r="M45" s="71">
        <v>9.7490897815096815</v>
      </c>
      <c r="N45" s="71">
        <v>8.5388415385200673</v>
      </c>
      <c r="O45" s="71">
        <v>7.0487661837094251</v>
      </c>
      <c r="P45" s="71">
        <v>8.7938932245949335</v>
      </c>
      <c r="Q45" s="71">
        <v>0.39241528608013299</v>
      </c>
      <c r="R45" s="71">
        <v>0</v>
      </c>
      <c r="S45" s="71">
        <v>0.4275943464539782</v>
      </c>
      <c r="T45" s="72"/>
      <c r="U45" s="71">
        <v>1769289</v>
      </c>
      <c r="V45" s="71">
        <v>236</v>
      </c>
      <c r="W45" s="71">
        <v>45</v>
      </c>
      <c r="X45" s="71">
        <v>2625</v>
      </c>
      <c r="Y45" s="71">
        <v>2389</v>
      </c>
      <c r="Z45" s="71">
        <v>4413</v>
      </c>
      <c r="AA45" s="71">
        <v>1826</v>
      </c>
      <c r="AB45" s="71">
        <v>6359</v>
      </c>
      <c r="AC45" s="71">
        <v>0</v>
      </c>
      <c r="AD45" s="71">
        <v>0.4275943464539782</v>
      </c>
      <c r="AE45" s="72"/>
      <c r="AF45" s="71">
        <v>11815444.114360129</v>
      </c>
      <c r="AG45" s="71">
        <v>339908.72568183509</v>
      </c>
      <c r="AH45" s="71">
        <v>265659.09339370031</v>
      </c>
      <c r="AI45" s="71">
        <v>16078071.177612251</v>
      </c>
      <c r="AJ45" s="71">
        <v>10905095.180512549</v>
      </c>
      <c r="AK45" s="71">
        <v>0</v>
      </c>
      <c r="AL45" s="71">
        <v>0</v>
      </c>
      <c r="AM45" s="71">
        <v>866047.92947362969</v>
      </c>
      <c r="AN45" s="71">
        <v>0</v>
      </c>
      <c r="AO45" s="71">
        <v>0</v>
      </c>
      <c r="AP45" s="71">
        <v>40270226.221034095</v>
      </c>
      <c r="AQ45" s="72"/>
      <c r="AR45" s="71">
        <v>258</v>
      </c>
      <c r="AS45" s="71">
        <v>54</v>
      </c>
      <c r="AT45" s="71">
        <v>0</v>
      </c>
      <c r="AU45" s="71">
        <v>0</v>
      </c>
      <c r="AV45" s="71">
        <v>0</v>
      </c>
      <c r="AW45" s="71">
        <v>0</v>
      </c>
      <c r="AX45" s="71"/>
      <c r="AY45" s="72"/>
      <c r="AZ45" s="71">
        <v>1273.5</v>
      </c>
      <c r="BA45" s="71">
        <v>1320.9</v>
      </c>
      <c r="BB45" s="71">
        <v>0</v>
      </c>
      <c r="BC45" s="71">
        <v>0</v>
      </c>
      <c r="BD45" s="71">
        <v>0</v>
      </c>
      <c r="BE45" s="71">
        <v>0</v>
      </c>
      <c r="BF45" s="71"/>
      <c r="BG45" s="72"/>
      <c r="BH45" s="71">
        <v>0</v>
      </c>
      <c r="BI45" s="71">
        <v>0</v>
      </c>
      <c r="BJ45" s="71">
        <v>12.698</v>
      </c>
      <c r="BK45" s="71">
        <v>0</v>
      </c>
      <c r="BL45" s="71">
        <v>0</v>
      </c>
      <c r="BM45" s="71">
        <v>0</v>
      </c>
      <c r="BN45" s="72"/>
      <c r="BO45" s="71">
        <v>0</v>
      </c>
      <c r="BP45" s="71">
        <v>0</v>
      </c>
      <c r="BQ45" s="71">
        <v>2</v>
      </c>
      <c r="BR45" s="71">
        <v>0</v>
      </c>
      <c r="BS45" s="71">
        <v>0</v>
      </c>
      <c r="BT45" s="71">
        <v>0</v>
      </c>
      <c r="BU45"/>
      <c r="BV45" s="70">
        <v>12.698</v>
      </c>
      <c r="BW45" s="70">
        <v>0</v>
      </c>
      <c r="BX45" s="70">
        <v>0</v>
      </c>
      <c r="BY45" s="70">
        <v>0</v>
      </c>
      <c r="BZ45" s="70">
        <v>0</v>
      </c>
      <c r="CA45" s="70">
        <v>0</v>
      </c>
      <c r="CB45" s="70">
        <v>0</v>
      </c>
      <c r="CC45" s="70">
        <v>0</v>
      </c>
      <c r="CD45" s="70">
        <v>0</v>
      </c>
    </row>
    <row r="46" spans="1:82">
      <c r="A46" s="70" t="s">
        <v>1785</v>
      </c>
      <c r="B46" s="70">
        <v>102</v>
      </c>
      <c r="C46" s="70">
        <v>17</v>
      </c>
      <c r="D46" s="70">
        <v>6</v>
      </c>
      <c r="E46" s="70">
        <v>2020</v>
      </c>
      <c r="F46" s="70" t="s">
        <v>159</v>
      </c>
      <c r="G46" s="1064" t="s">
        <v>1768</v>
      </c>
      <c r="H46" s="70" t="s">
        <v>1769</v>
      </c>
      <c r="I46" s="148"/>
      <c r="J46" s="71">
        <v>6.6446965824367146</v>
      </c>
      <c r="K46" s="71">
        <v>0.50172979065204626</v>
      </c>
      <c r="L46" s="71">
        <v>0.64496530664526985</v>
      </c>
      <c r="M46" s="71">
        <v>8.6505579642784873</v>
      </c>
      <c r="N46" s="71">
        <v>8.2834784270203006</v>
      </c>
      <c r="O46" s="71">
        <v>6.1071433365268035</v>
      </c>
      <c r="P46" s="71">
        <v>8.237284480867249</v>
      </c>
      <c r="Q46" s="71">
        <v>0.36750218894546699</v>
      </c>
      <c r="R46" s="71">
        <v>0</v>
      </c>
      <c r="S46" s="71">
        <v>0.34774204666951869</v>
      </c>
      <c r="T46" s="72"/>
      <c r="U46" s="71">
        <v>1644344</v>
      </c>
      <c r="V46" s="71">
        <v>230</v>
      </c>
      <c r="W46" s="71">
        <v>29</v>
      </c>
      <c r="X46" s="71">
        <v>2588</v>
      </c>
      <c r="Y46" s="71">
        <v>2364</v>
      </c>
      <c r="Z46" s="71">
        <v>4364</v>
      </c>
      <c r="AA46" s="71">
        <v>1818</v>
      </c>
      <c r="AB46" s="71">
        <v>6233</v>
      </c>
      <c r="AC46" s="71">
        <v>0</v>
      </c>
      <c r="AD46" s="71">
        <v>0.34774204666951869</v>
      </c>
      <c r="AE46" s="72"/>
      <c r="AF46" s="71">
        <v>11085486.180392081</v>
      </c>
      <c r="AG46" s="71">
        <v>361787.03658373462</v>
      </c>
      <c r="AH46" s="71">
        <v>165957.37813475911</v>
      </c>
      <c r="AI46" s="71">
        <v>14954161.009565888</v>
      </c>
      <c r="AJ46" s="71">
        <v>10798209.3493878</v>
      </c>
      <c r="AK46" s="71"/>
      <c r="AL46" s="71"/>
      <c r="AM46" s="71">
        <v>813475.75007435202</v>
      </c>
      <c r="AN46" s="71"/>
      <c r="AO46" s="71"/>
      <c r="AP46" s="71">
        <v>38179076.704138614</v>
      </c>
      <c r="AQ46" s="72"/>
      <c r="AR46" s="71">
        <v>267</v>
      </c>
      <c r="AS46" s="71">
        <v>56</v>
      </c>
      <c r="AT46" s="71">
        <v>0</v>
      </c>
      <c r="AU46" s="71">
        <v>0</v>
      </c>
      <c r="AV46" s="71">
        <v>0</v>
      </c>
      <c r="AW46" s="71">
        <v>0</v>
      </c>
      <c r="AX46" s="71"/>
      <c r="AY46" s="72"/>
      <c r="AZ46" s="71">
        <v>1325.8</v>
      </c>
      <c r="BA46" s="71">
        <v>1385.1</v>
      </c>
      <c r="BB46" s="71">
        <v>0</v>
      </c>
      <c r="BC46" s="71">
        <v>0</v>
      </c>
      <c r="BD46" s="71">
        <v>0</v>
      </c>
      <c r="BE46" s="71">
        <v>0</v>
      </c>
      <c r="BF46" s="71"/>
      <c r="BG46" s="72"/>
      <c r="BH46" s="71">
        <v>0</v>
      </c>
      <c r="BI46" s="71">
        <v>0</v>
      </c>
      <c r="BJ46" s="71">
        <v>10.512</v>
      </c>
      <c r="BK46" s="71">
        <v>0</v>
      </c>
      <c r="BL46" s="71">
        <v>0</v>
      </c>
      <c r="BM46" s="71">
        <v>0</v>
      </c>
      <c r="BN46" s="72"/>
      <c r="BO46" s="71">
        <v>0</v>
      </c>
      <c r="BP46" s="71">
        <v>0</v>
      </c>
      <c r="BQ46" s="71">
        <v>2</v>
      </c>
      <c r="BR46" s="71">
        <v>0</v>
      </c>
      <c r="BS46" s="71">
        <v>0</v>
      </c>
      <c r="BT46" s="71">
        <v>0</v>
      </c>
      <c r="BU46"/>
      <c r="BV46" s="70">
        <v>10.512</v>
      </c>
      <c r="BW46" s="70">
        <v>0</v>
      </c>
      <c r="BX46" s="70">
        <v>0</v>
      </c>
      <c r="BY46" s="70">
        <v>0</v>
      </c>
      <c r="BZ46" s="70">
        <v>0</v>
      </c>
      <c r="CA46" s="70">
        <v>0</v>
      </c>
      <c r="CB46" s="70">
        <v>0</v>
      </c>
      <c r="CC46" s="70">
        <v>0</v>
      </c>
      <c r="CD46" s="70">
        <v>0</v>
      </c>
    </row>
    <row r="47" spans="1:82">
      <c r="A47" s="70" t="s">
        <v>1786</v>
      </c>
      <c r="B47" s="70">
        <v>102</v>
      </c>
      <c r="C47" s="70">
        <v>18</v>
      </c>
      <c r="D47" s="70">
        <v>6</v>
      </c>
      <c r="E47" s="70">
        <v>2021</v>
      </c>
      <c r="F47" s="70" t="s">
        <v>160</v>
      </c>
      <c r="G47" s="70" t="s">
        <v>1768</v>
      </c>
      <c r="H47" s="70" t="s">
        <v>1769</v>
      </c>
      <c r="I47" s="148"/>
      <c r="J47" s="71">
        <v>8.2855520072744255</v>
      </c>
      <c r="K47" s="71">
        <v>0.53801176414161778</v>
      </c>
      <c r="L47" s="71">
        <v>0.84614353778153906</v>
      </c>
      <c r="M47" s="71">
        <v>9.7850815720019053</v>
      </c>
      <c r="N47" s="71">
        <v>9.0203359629943911</v>
      </c>
      <c r="O47" s="71">
        <v>5.9135992881945159</v>
      </c>
      <c r="P47" s="71">
        <v>8.6473410269296078</v>
      </c>
      <c r="Q47" s="71">
        <v>0.35908071049423101</v>
      </c>
      <c r="R47" s="71">
        <v>0</v>
      </c>
      <c r="S47" s="71">
        <v>0.44010662915007859</v>
      </c>
      <c r="T47" s="72"/>
      <c r="U47" s="71">
        <v>2168715</v>
      </c>
      <c r="V47" s="71">
        <v>230</v>
      </c>
      <c r="W47" s="71">
        <v>29</v>
      </c>
      <c r="X47" s="71">
        <v>2588</v>
      </c>
      <c r="Y47" s="71">
        <v>2358</v>
      </c>
      <c r="Z47" s="71">
        <v>4351</v>
      </c>
      <c r="AA47" s="71">
        <v>1861</v>
      </c>
      <c r="AB47" s="71">
        <v>6150</v>
      </c>
      <c r="AC47" s="71">
        <v>0</v>
      </c>
      <c r="AD47" s="71">
        <v>0.44010662915007859</v>
      </c>
      <c r="AE47" s="72"/>
      <c r="AF47" s="71">
        <v>13086573.180861019</v>
      </c>
      <c r="AG47" s="71">
        <v>372565.79318495066</v>
      </c>
      <c r="AH47" s="71">
        <v>198794.01946046911</v>
      </c>
      <c r="AI47" s="71">
        <v>16003896.14979817</v>
      </c>
      <c r="AJ47" s="71">
        <v>11424113.022768021</v>
      </c>
      <c r="AK47" s="71">
        <v>0</v>
      </c>
      <c r="AL47" s="71">
        <v>0</v>
      </c>
      <c r="AM47" s="71">
        <v>807272.91001798795</v>
      </c>
      <c r="AN47" s="71">
        <v>0</v>
      </c>
      <c r="AO47" s="71">
        <v>0</v>
      </c>
      <c r="AP47" s="71">
        <v>41893215.076090619</v>
      </c>
      <c r="AQ47" s="72"/>
      <c r="AR47" s="71">
        <v>279</v>
      </c>
      <c r="AS47" s="71">
        <v>56</v>
      </c>
      <c r="AT47" s="71">
        <v>0</v>
      </c>
      <c r="AU47" s="71">
        <v>0</v>
      </c>
      <c r="AV47" s="71">
        <v>0</v>
      </c>
      <c r="AW47" s="71">
        <v>0</v>
      </c>
      <c r="AX47" s="71"/>
      <c r="AY47" s="72"/>
      <c r="AZ47" s="71">
        <v>1400.1</v>
      </c>
      <c r="BA47" s="71">
        <v>1385.1</v>
      </c>
      <c r="BB47" s="71">
        <v>0</v>
      </c>
      <c r="BC47" s="71">
        <v>0</v>
      </c>
      <c r="BD47" s="71">
        <v>0</v>
      </c>
      <c r="BE47" s="71">
        <v>0</v>
      </c>
      <c r="BF47" s="71"/>
      <c r="BG47" s="72"/>
      <c r="BH47" s="71">
        <v>0</v>
      </c>
      <c r="BI47" s="71">
        <v>0</v>
      </c>
      <c r="BJ47" s="71">
        <v>11.114000000000001</v>
      </c>
      <c r="BK47" s="71">
        <v>0</v>
      </c>
      <c r="BL47" s="71">
        <v>0</v>
      </c>
      <c r="BM47" s="71">
        <v>0</v>
      </c>
      <c r="BN47" s="72"/>
      <c r="BO47" s="71">
        <v>0</v>
      </c>
      <c r="BP47" s="71">
        <v>0</v>
      </c>
      <c r="BQ47" s="71">
        <v>2</v>
      </c>
      <c r="BR47" s="71">
        <v>0</v>
      </c>
      <c r="BS47" s="71">
        <v>0</v>
      </c>
      <c r="BT47" s="71">
        <v>0</v>
      </c>
      <c r="BU47"/>
      <c r="BV47" s="70">
        <v>11.114000000000001</v>
      </c>
      <c r="BW47" s="70">
        <v>0</v>
      </c>
      <c r="BX47" s="70">
        <v>0</v>
      </c>
      <c r="BY47" s="70">
        <v>0</v>
      </c>
      <c r="BZ47" s="70">
        <v>0</v>
      </c>
      <c r="CA47" s="70">
        <v>0</v>
      </c>
      <c r="CB47" s="70">
        <v>0</v>
      </c>
      <c r="CC47" s="70">
        <v>0</v>
      </c>
      <c r="CD47" s="70">
        <v>0</v>
      </c>
    </row>
    <row r="48" spans="1:82">
      <c r="A48" s="70" t="s">
        <v>1787</v>
      </c>
      <c r="B48" s="70">
        <v>102</v>
      </c>
      <c r="C48" s="70">
        <v>19</v>
      </c>
      <c r="D48" s="70">
        <v>6</v>
      </c>
      <c r="E48" s="70">
        <v>2022</v>
      </c>
      <c r="F48" s="70" t="s">
        <v>161</v>
      </c>
      <c r="G48" s="70" t="s">
        <v>1768</v>
      </c>
      <c r="H48" s="70" t="s">
        <v>1769</v>
      </c>
      <c r="I48" s="148"/>
      <c r="J48" s="71">
        <v>7.9731465222384559</v>
      </c>
      <c r="K48" s="71">
        <v>0.48471005063902095</v>
      </c>
      <c r="L48" s="71">
        <v>0.54218183200718639</v>
      </c>
      <c r="M48" s="71">
        <v>9.663310279180525</v>
      </c>
      <c r="N48" s="71">
        <v>8.7237325225260847</v>
      </c>
      <c r="O48" s="71">
        <v>6.1325822474812748</v>
      </c>
      <c r="P48" s="71">
        <v>8.5632651055190063</v>
      </c>
      <c r="Q48" s="71">
        <v>0.35645689638039524</v>
      </c>
      <c r="R48" s="71">
        <v>0</v>
      </c>
      <c r="S48" s="71">
        <v>0.49207792141619699</v>
      </c>
      <c r="T48" s="72"/>
      <c r="U48" s="71">
        <v>2315832</v>
      </c>
      <c r="V48" s="71">
        <v>230</v>
      </c>
      <c r="W48" s="71">
        <v>29</v>
      </c>
      <c r="X48" s="71">
        <v>2588</v>
      </c>
      <c r="Y48" s="71">
        <v>2332</v>
      </c>
      <c r="Z48" s="71">
        <v>4287</v>
      </c>
      <c r="AA48" s="71">
        <v>1871</v>
      </c>
      <c r="AB48" s="71">
        <v>6055</v>
      </c>
      <c r="AC48" s="71">
        <v>0</v>
      </c>
      <c r="AD48" s="71">
        <v>0.49207792141619699</v>
      </c>
      <c r="AE48" s="72"/>
      <c r="AF48" s="71">
        <v>12411791.27448432</v>
      </c>
      <c r="AG48" s="71">
        <v>361831.70649693767</v>
      </c>
      <c r="AH48" s="71">
        <v>155200.21755260637</v>
      </c>
      <c r="AI48" s="71">
        <v>15893622.821230847</v>
      </c>
      <c r="AJ48" s="71">
        <v>11202092.747910287</v>
      </c>
      <c r="AK48" s="71">
        <v>0</v>
      </c>
      <c r="AL48" s="71">
        <v>0</v>
      </c>
      <c r="AM48" s="71">
        <v>781865.76763508481</v>
      </c>
      <c r="AN48" s="71">
        <v>0</v>
      </c>
      <c r="AO48" s="71">
        <v>0</v>
      </c>
      <c r="AP48" s="71">
        <v>40806404.535310082</v>
      </c>
      <c r="AQ48" s="72"/>
      <c r="AR48" s="71">
        <v>294</v>
      </c>
      <c r="AS48" s="71">
        <v>56</v>
      </c>
      <c r="AT48" s="71">
        <v>0</v>
      </c>
      <c r="AU48" s="71">
        <v>0</v>
      </c>
      <c r="AV48" s="71">
        <v>0</v>
      </c>
      <c r="AW48" s="71">
        <v>1</v>
      </c>
      <c r="AX48" s="71"/>
      <c r="AY48" s="72"/>
      <c r="AZ48" s="71">
        <v>1490.8999999999999</v>
      </c>
      <c r="BA48" s="71">
        <v>1385.1000000000001</v>
      </c>
      <c r="BB48" s="71">
        <v>0</v>
      </c>
      <c r="BC48" s="71">
        <v>0</v>
      </c>
      <c r="BD48" s="71">
        <v>0</v>
      </c>
      <c r="BE48" s="71">
        <v>49</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1788</v>
      </c>
      <c r="B49" s="70">
        <v>102</v>
      </c>
      <c r="C49" s="70">
        <v>20</v>
      </c>
      <c r="D49" s="70">
        <v>6</v>
      </c>
      <c r="E49" s="70">
        <v>2023</v>
      </c>
      <c r="F49" s="70" t="s">
        <v>1539</v>
      </c>
      <c r="G49" s="70" t="s">
        <v>1768</v>
      </c>
      <c r="H49" s="70" t="s">
        <v>1769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304</v>
      </c>
      <c r="AS49" s="71">
        <v>56</v>
      </c>
      <c r="AT49" s="71">
        <v>0</v>
      </c>
      <c r="AU49" s="71">
        <v>1</v>
      </c>
      <c r="AV49" s="71">
        <v>0</v>
      </c>
      <c r="AW49" s="71">
        <v>1</v>
      </c>
      <c r="AX49" s="71"/>
      <c r="AY49" s="72"/>
      <c r="AZ49" s="71">
        <v>1564.2</v>
      </c>
      <c r="BA49" s="71">
        <v>1385.1000000000001</v>
      </c>
      <c r="BB49" s="71">
        <v>0</v>
      </c>
      <c r="BC49" s="71">
        <v>5634.2</v>
      </c>
      <c r="BD49" s="71">
        <v>0</v>
      </c>
      <c r="BE49" s="71">
        <v>49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1789</v>
      </c>
      <c r="B50" s="70">
        <v>102</v>
      </c>
      <c r="C50" s="70">
        <v>21</v>
      </c>
      <c r="D50" s="70">
        <v>6</v>
      </c>
      <c r="E50" s="70">
        <v>2024</v>
      </c>
      <c r="F50" s="70" t="s">
        <v>1554</v>
      </c>
      <c r="G50" s="70" t="s">
        <v>1768</v>
      </c>
      <c r="H50" s="70" t="s">
        <v>1769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1790</v>
      </c>
      <c r="B51" s="70">
        <v>154</v>
      </c>
      <c r="C51" s="70">
        <v>1</v>
      </c>
      <c r="D51" s="70">
        <v>10</v>
      </c>
      <c r="E51" s="70">
        <v>1990</v>
      </c>
      <c r="F51" s="70" t="s">
        <v>787</v>
      </c>
      <c r="G51" s="70" t="s">
        <v>1791</v>
      </c>
      <c r="H51" s="70" t="s">
        <v>1792</v>
      </c>
      <c r="I51" s="148"/>
      <c r="J51" s="71">
        <v>4.7904864048381492</v>
      </c>
      <c r="K51" s="71">
        <v>1.508878253246013</v>
      </c>
      <c r="L51" s="71">
        <v>1.194299812197462</v>
      </c>
      <c r="M51" s="71">
        <v>3.135349439220251</v>
      </c>
      <c r="N51" s="71">
        <v>7.3147560789434163</v>
      </c>
      <c r="O51" s="71">
        <v>5.8349909241964211</v>
      </c>
      <c r="P51" s="71">
        <v>9.9665957018430209</v>
      </c>
      <c r="Q51" s="71">
        <v>0.44602912082160401</v>
      </c>
      <c r="R51" s="71">
        <v>0</v>
      </c>
      <c r="S51" s="71">
        <v>0.40208956523313222</v>
      </c>
      <c r="T51" s="72"/>
      <c r="U51" s="71">
        <v>713194</v>
      </c>
      <c r="V51" s="71">
        <v>440</v>
      </c>
      <c r="W51" s="71">
        <v>17</v>
      </c>
      <c r="X51" s="71">
        <v>1079</v>
      </c>
      <c r="Y51" s="71">
        <v>1818</v>
      </c>
      <c r="Z51" s="71">
        <v>2400</v>
      </c>
      <c r="AA51" s="71">
        <v>2420</v>
      </c>
      <c r="AB51" s="71">
        <v>7242</v>
      </c>
      <c r="AC51" s="71">
        <v>0</v>
      </c>
      <c r="AD51" s="71">
        <v>0.40208956523313222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1793</v>
      </c>
      <c r="B52" s="70">
        <v>155</v>
      </c>
      <c r="C52" s="70">
        <v>2</v>
      </c>
      <c r="D52" s="70">
        <v>10</v>
      </c>
      <c r="E52" s="70">
        <v>2005</v>
      </c>
      <c r="F52" s="70" t="s">
        <v>789</v>
      </c>
      <c r="G52" s="70" t="s">
        <v>1791</v>
      </c>
      <c r="H52" s="70" t="s">
        <v>1792</v>
      </c>
      <c r="I52" s="148"/>
      <c r="J52" s="71">
        <v>2.5918276071956918</v>
      </c>
      <c r="K52" s="71">
        <v>0.83823400506626466</v>
      </c>
      <c r="L52" s="71">
        <v>5.1600906154442097</v>
      </c>
      <c r="M52" s="71">
        <v>5.1545823849548871</v>
      </c>
      <c r="N52" s="71">
        <v>11.398924653437581</v>
      </c>
      <c r="O52" s="71">
        <v>8.3430319496424747</v>
      </c>
      <c r="P52" s="71">
        <v>10.44453410618708</v>
      </c>
      <c r="Q52" s="71">
        <v>0.41611182055058799</v>
      </c>
      <c r="R52" s="71">
        <v>0</v>
      </c>
      <c r="S52" s="71">
        <v>0.1187129133975079</v>
      </c>
      <c r="T52" s="72"/>
      <c r="U52" s="71">
        <v>467013</v>
      </c>
      <c r="V52" s="71">
        <v>322</v>
      </c>
      <c r="W52" s="71">
        <v>69</v>
      </c>
      <c r="X52" s="71">
        <v>946</v>
      </c>
      <c r="Y52" s="71">
        <v>2130</v>
      </c>
      <c r="Z52" s="71">
        <v>3971</v>
      </c>
      <c r="AA52" s="71">
        <v>2077</v>
      </c>
      <c r="AB52" s="71">
        <v>7063</v>
      </c>
      <c r="AC52" s="71">
        <v>0</v>
      </c>
      <c r="AD52" s="71">
        <v>0.1187129133975079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1794</v>
      </c>
      <c r="B53" s="70">
        <v>156</v>
      </c>
      <c r="C53" s="70">
        <v>3</v>
      </c>
      <c r="D53" s="70">
        <v>10</v>
      </c>
      <c r="E53" s="70">
        <v>2006</v>
      </c>
      <c r="F53" s="70" t="s">
        <v>790</v>
      </c>
      <c r="G53" s="70" t="s">
        <v>1791</v>
      </c>
      <c r="H53" s="70" t="s">
        <v>1792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1795</v>
      </c>
      <c r="B54" s="70">
        <v>157</v>
      </c>
      <c r="C54" s="70">
        <v>4</v>
      </c>
      <c r="D54" s="70">
        <v>10</v>
      </c>
      <c r="E54" s="70">
        <v>2007</v>
      </c>
      <c r="F54" s="70" t="s">
        <v>791</v>
      </c>
      <c r="G54" s="70" t="s">
        <v>1791</v>
      </c>
      <c r="H54" s="70" t="s">
        <v>1792</v>
      </c>
      <c r="I54" s="148"/>
      <c r="J54" s="71">
        <v>2.4384179896691571</v>
      </c>
      <c r="K54" s="71">
        <v>0.81614441290492845</v>
      </c>
      <c r="L54" s="71">
        <v>4.605498625793782</v>
      </c>
      <c r="M54" s="71">
        <v>6.8600344522066647</v>
      </c>
      <c r="N54" s="71">
        <v>10.062828763088129</v>
      </c>
      <c r="O54" s="71">
        <v>8.0700694656777383</v>
      </c>
      <c r="P54" s="71">
        <v>10.31002634757294</v>
      </c>
      <c r="Q54" s="71">
        <v>0.430573496656323</v>
      </c>
      <c r="R54" s="71">
        <v>0</v>
      </c>
      <c r="S54" s="71">
        <v>0.12883148396326341</v>
      </c>
      <c r="T54" s="72"/>
      <c r="U54" s="71">
        <v>449488</v>
      </c>
      <c r="V54" s="71">
        <v>305</v>
      </c>
      <c r="W54" s="71">
        <v>75</v>
      </c>
      <c r="X54" s="71">
        <v>1469</v>
      </c>
      <c r="Y54" s="71">
        <v>2142</v>
      </c>
      <c r="Z54" s="71">
        <v>3993</v>
      </c>
      <c r="AA54" s="71">
        <v>2019</v>
      </c>
      <c r="AB54" s="71">
        <v>6922</v>
      </c>
      <c r="AC54" s="71">
        <v>0</v>
      </c>
      <c r="AD54" s="71">
        <v>0.12883148396326341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1796</v>
      </c>
      <c r="B55" s="70">
        <v>158</v>
      </c>
      <c r="C55" s="70">
        <v>5</v>
      </c>
      <c r="D55" s="70">
        <v>10</v>
      </c>
      <c r="E55" s="70">
        <v>2008</v>
      </c>
      <c r="F55" s="70" t="s">
        <v>792</v>
      </c>
      <c r="G55" s="70" t="s">
        <v>1791</v>
      </c>
      <c r="H55" s="70" t="s">
        <v>1792</v>
      </c>
      <c r="I55" s="148"/>
      <c r="J55" s="71">
        <v>2.567089190697275</v>
      </c>
      <c r="K55" s="71">
        <v>0.60499614086338893</v>
      </c>
      <c r="L55" s="71">
        <v>4.1842023342580807</v>
      </c>
      <c r="M55" s="71">
        <v>7.4212121403792066</v>
      </c>
      <c r="N55" s="71">
        <v>9.2010739513467126</v>
      </c>
      <c r="O55" s="71">
        <v>7.8823395465526298</v>
      </c>
      <c r="P55" s="71">
        <v>10.17075950154622</v>
      </c>
      <c r="Q55" s="71">
        <v>0.42207615339011001</v>
      </c>
      <c r="R55" s="71">
        <v>0</v>
      </c>
      <c r="S55" s="71">
        <v>0.1184539728990075</v>
      </c>
      <c r="T55" s="72"/>
      <c r="U55" s="71">
        <v>549117</v>
      </c>
      <c r="V55" s="71">
        <v>305</v>
      </c>
      <c r="W55" s="71">
        <v>75</v>
      </c>
      <c r="X55" s="71">
        <v>1469</v>
      </c>
      <c r="Y55" s="71">
        <v>2155</v>
      </c>
      <c r="Z55" s="71">
        <v>4037</v>
      </c>
      <c r="AA55" s="71">
        <v>1994</v>
      </c>
      <c r="AB55" s="71">
        <v>6897</v>
      </c>
      <c r="AC55" s="71">
        <v>0</v>
      </c>
      <c r="AD55" s="71">
        <v>0.1184539728990075</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1797</v>
      </c>
      <c r="B56" s="70">
        <v>159</v>
      </c>
      <c r="C56" s="70">
        <v>6</v>
      </c>
      <c r="D56" s="70">
        <v>10</v>
      </c>
      <c r="E56" s="70">
        <v>2009</v>
      </c>
      <c r="F56" s="70" t="s">
        <v>176</v>
      </c>
      <c r="G56" s="70" t="s">
        <v>1791</v>
      </c>
      <c r="H56" s="70" t="s">
        <v>1792</v>
      </c>
      <c r="I56" s="148"/>
      <c r="J56" s="71">
        <v>3.036201061720134</v>
      </c>
      <c r="K56" s="71">
        <v>0.55687680047864463</v>
      </c>
      <c r="L56" s="71">
        <v>2.2427151761926551</v>
      </c>
      <c r="M56" s="71">
        <v>6.9761114050855104</v>
      </c>
      <c r="N56" s="71">
        <v>9.2896503284877952</v>
      </c>
      <c r="O56" s="71">
        <v>7.9323565962909894</v>
      </c>
      <c r="P56" s="71">
        <v>9.9071030154876727</v>
      </c>
      <c r="Q56" s="71">
        <v>0.40073604134322999</v>
      </c>
      <c r="R56" s="71">
        <v>0</v>
      </c>
      <c r="S56" s="71">
        <v>0.12582419739027251</v>
      </c>
      <c r="T56" s="72"/>
      <c r="U56" s="71">
        <v>482459</v>
      </c>
      <c r="V56" s="71">
        <v>269</v>
      </c>
      <c r="W56" s="71">
        <v>56</v>
      </c>
      <c r="X56" s="71">
        <v>1408</v>
      </c>
      <c r="Y56" s="71">
        <v>2159</v>
      </c>
      <c r="Z56" s="71">
        <v>4010</v>
      </c>
      <c r="AA56" s="71">
        <v>1994</v>
      </c>
      <c r="AB56" s="71">
        <v>6874</v>
      </c>
      <c r="AC56" s="71">
        <v>0</v>
      </c>
      <c r="AD56" s="71">
        <v>0.12582419739027251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1798</v>
      </c>
      <c r="B57" s="70">
        <v>160</v>
      </c>
      <c r="C57" s="70">
        <v>7</v>
      </c>
      <c r="D57" s="70">
        <v>10</v>
      </c>
      <c r="E57" s="70">
        <v>2010</v>
      </c>
      <c r="F57" s="70" t="s">
        <v>177</v>
      </c>
      <c r="G57" s="70" t="s">
        <v>1791</v>
      </c>
      <c r="H57" s="70" t="s">
        <v>1792</v>
      </c>
      <c r="I57" s="148"/>
      <c r="J57" s="71">
        <v>2.8480324857139432</v>
      </c>
      <c r="K57" s="71">
        <v>0.59657583426972771</v>
      </c>
      <c r="L57" s="71">
        <v>2.283856048478683</v>
      </c>
      <c r="M57" s="71">
        <v>7.2076995333582801</v>
      </c>
      <c r="N57" s="71">
        <v>9.8820747963474229</v>
      </c>
      <c r="O57" s="71">
        <v>7.9704887966779223</v>
      </c>
      <c r="P57" s="71">
        <v>10.109899948963999</v>
      </c>
      <c r="Q57" s="71">
        <v>0.41540846122069303</v>
      </c>
      <c r="R57" s="71">
        <v>0</v>
      </c>
      <c r="S57" s="71">
        <v>0.1138506117828631</v>
      </c>
      <c r="T57" s="72"/>
      <c r="U57" s="71">
        <v>528475</v>
      </c>
      <c r="V57" s="71">
        <v>269</v>
      </c>
      <c r="W57" s="71">
        <v>56</v>
      </c>
      <c r="X57" s="71">
        <v>1408</v>
      </c>
      <c r="Y57" s="71">
        <v>2158</v>
      </c>
      <c r="Z57" s="71">
        <v>4048</v>
      </c>
      <c r="AA57" s="71">
        <v>1984</v>
      </c>
      <c r="AB57" s="71">
        <v>6828</v>
      </c>
      <c r="AC57" s="71">
        <v>0</v>
      </c>
      <c r="AD57" s="71">
        <v>0.1138506117828631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1799</v>
      </c>
      <c r="B58" s="70">
        <v>161</v>
      </c>
      <c r="C58" s="70">
        <v>8</v>
      </c>
      <c r="D58" s="70">
        <v>10</v>
      </c>
      <c r="E58" s="70">
        <v>2011</v>
      </c>
      <c r="F58" s="70" t="s">
        <v>178</v>
      </c>
      <c r="G58" s="70" t="s">
        <v>1791</v>
      </c>
      <c r="H58" s="70" t="s">
        <v>1792</v>
      </c>
      <c r="I58" s="148"/>
      <c r="J58" s="71">
        <v>2.6745532735514019</v>
      </c>
      <c r="K58" s="71">
        <v>0.74878025880920629</v>
      </c>
      <c r="L58" s="71">
        <v>2.037796590785852</v>
      </c>
      <c r="M58" s="71">
        <v>7.9321601364937564</v>
      </c>
      <c r="N58" s="71">
        <v>9.2412084993432817</v>
      </c>
      <c r="O58" s="71">
        <v>7.856898522133994</v>
      </c>
      <c r="P58" s="71">
        <v>9.773204032931547</v>
      </c>
      <c r="Q58" s="71">
        <v>0.47411609442542701</v>
      </c>
      <c r="R58" s="71">
        <v>0</v>
      </c>
      <c r="S58" s="71">
        <v>0.11457511124280299</v>
      </c>
      <c r="T58" s="72"/>
      <c r="U58" s="71">
        <v>470603</v>
      </c>
      <c r="V58" s="71">
        <v>269</v>
      </c>
      <c r="W58" s="71">
        <v>56</v>
      </c>
      <c r="X58" s="71">
        <v>1408</v>
      </c>
      <c r="Y58" s="71">
        <v>2149</v>
      </c>
      <c r="Z58" s="71">
        <v>4077</v>
      </c>
      <c r="AA58" s="71">
        <v>1975</v>
      </c>
      <c r="AB58" s="71">
        <v>6756</v>
      </c>
      <c r="AC58" s="71">
        <v>0</v>
      </c>
      <c r="AD58" s="71">
        <v>0.11457511124280299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1800</v>
      </c>
      <c r="B59" s="70">
        <v>162</v>
      </c>
      <c r="C59" s="70">
        <v>9</v>
      </c>
      <c r="D59" s="70">
        <v>10</v>
      </c>
      <c r="E59" s="70">
        <v>2012</v>
      </c>
      <c r="F59" s="70" t="s">
        <v>179</v>
      </c>
      <c r="G59" s="70" t="s">
        <v>1791</v>
      </c>
      <c r="H59" s="70" t="s">
        <v>1792</v>
      </c>
      <c r="I59" s="148"/>
      <c r="J59" s="71">
        <v>3.1278183863070752</v>
      </c>
      <c r="K59" s="71">
        <v>0.67586891754728262</v>
      </c>
      <c r="L59" s="71">
        <v>2.071955684601015</v>
      </c>
      <c r="M59" s="71">
        <v>7.1413940175399784</v>
      </c>
      <c r="N59" s="71">
        <v>8.9718510537496101</v>
      </c>
      <c r="O59" s="71">
        <v>7.4012070953158204</v>
      </c>
      <c r="P59" s="71">
        <v>7.7336550631426038</v>
      </c>
      <c r="Q59" s="71">
        <v>0.51626127228672702</v>
      </c>
      <c r="R59" s="71">
        <v>0</v>
      </c>
      <c r="S59" s="71">
        <v>0.1476473817743435</v>
      </c>
      <c r="T59" s="72"/>
      <c r="U59" s="71">
        <v>564712</v>
      </c>
      <c r="V59" s="71">
        <v>269</v>
      </c>
      <c r="W59" s="71">
        <v>56</v>
      </c>
      <c r="X59" s="71">
        <v>1408</v>
      </c>
      <c r="Y59" s="71">
        <v>2154</v>
      </c>
      <c r="Z59" s="71">
        <v>3871</v>
      </c>
      <c r="AA59" s="71">
        <v>1554</v>
      </c>
      <c r="AB59" s="71">
        <v>6771</v>
      </c>
      <c r="AC59" s="71">
        <v>0</v>
      </c>
      <c r="AD59" s="71">
        <v>0.1476473817743435</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1801</v>
      </c>
      <c r="B60" s="70">
        <v>163</v>
      </c>
      <c r="C60" s="70">
        <v>10</v>
      </c>
      <c r="D60" s="70">
        <v>10</v>
      </c>
      <c r="E60" s="70">
        <v>2013</v>
      </c>
      <c r="F60" s="70" t="s">
        <v>180</v>
      </c>
      <c r="G60" s="70" t="s">
        <v>1791</v>
      </c>
      <c r="H60" s="70" t="s">
        <v>1792</v>
      </c>
      <c r="I60" s="148"/>
      <c r="J60" s="71">
        <v>3.1990315455259619</v>
      </c>
      <c r="K60" s="71">
        <v>0.55595972969386487</v>
      </c>
      <c r="L60" s="71">
        <v>2.106218206776358</v>
      </c>
      <c r="M60" s="71">
        <v>6.8844372153104247</v>
      </c>
      <c r="N60" s="71">
        <v>9.6156169643676339</v>
      </c>
      <c r="O60" s="71">
        <v>7.249602342912306</v>
      </c>
      <c r="P60" s="71">
        <v>7.9775961800600674</v>
      </c>
      <c r="Q60" s="71">
        <v>0.52044372547295403</v>
      </c>
      <c r="R60" s="71">
        <v>0</v>
      </c>
      <c r="S60" s="71">
        <v>0.13990739496053189</v>
      </c>
      <c r="T60" s="72"/>
      <c r="U60" s="71">
        <v>573549</v>
      </c>
      <c r="V60" s="71">
        <v>269</v>
      </c>
      <c r="W60" s="71">
        <v>56</v>
      </c>
      <c r="X60" s="71">
        <v>1408</v>
      </c>
      <c r="Y60" s="71">
        <v>2157</v>
      </c>
      <c r="Z60" s="71">
        <v>3961</v>
      </c>
      <c r="AA60" s="71">
        <v>1597</v>
      </c>
      <c r="AB60" s="71">
        <v>6728</v>
      </c>
      <c r="AC60" s="71">
        <v>0</v>
      </c>
      <c r="AD60" s="71">
        <v>0.13990739496053189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1802</v>
      </c>
      <c r="B61" s="70">
        <v>164</v>
      </c>
      <c r="C61" s="70">
        <v>11</v>
      </c>
      <c r="D61" s="70">
        <v>10</v>
      </c>
      <c r="E61" s="70">
        <v>2014</v>
      </c>
      <c r="F61" s="70" t="s">
        <v>181</v>
      </c>
      <c r="G61" s="70" t="s">
        <v>1791</v>
      </c>
      <c r="H61" s="70" t="s">
        <v>1792</v>
      </c>
      <c r="I61" s="148"/>
      <c r="J61" s="71">
        <v>3.0085764888151072</v>
      </c>
      <c r="K61" s="71">
        <v>0.61888988233043096</v>
      </c>
      <c r="L61" s="71">
        <v>1.4626383862975261</v>
      </c>
      <c r="M61" s="71">
        <v>7.0434854778047216</v>
      </c>
      <c r="N61" s="71">
        <v>9.5283838624017161</v>
      </c>
      <c r="O61" s="71">
        <v>6.9631946749798761</v>
      </c>
      <c r="P61" s="71">
        <v>8.2199156689375492</v>
      </c>
      <c r="Q61" s="71">
        <v>0.492580970652369</v>
      </c>
      <c r="R61" s="71">
        <v>0</v>
      </c>
      <c r="S61" s="71">
        <v>0.1376389896674306</v>
      </c>
      <c r="T61" s="72"/>
      <c r="U61" s="71">
        <v>590463</v>
      </c>
      <c r="V61" s="71">
        <v>255</v>
      </c>
      <c r="W61" s="71">
        <v>54</v>
      </c>
      <c r="X61" s="71">
        <v>1447</v>
      </c>
      <c r="Y61" s="71">
        <v>2156</v>
      </c>
      <c r="Z61" s="71">
        <v>4007</v>
      </c>
      <c r="AA61" s="71">
        <v>1637</v>
      </c>
      <c r="AB61" s="71">
        <v>6637</v>
      </c>
      <c r="AC61" s="71">
        <v>0</v>
      </c>
      <c r="AD61" s="71">
        <v>0.1376389896674306</v>
      </c>
      <c r="AE61" s="72"/>
      <c r="AF61" s="71"/>
      <c r="AG61" s="71"/>
      <c r="AH61" s="71"/>
      <c r="AI61" s="71"/>
      <c r="AJ61" s="71"/>
      <c r="AK61" s="71"/>
      <c r="AL61" s="71"/>
      <c r="AM61" s="71"/>
      <c r="AN61" s="71"/>
      <c r="AO61" s="71"/>
      <c r="AP61" s="71"/>
      <c r="AQ61" s="72"/>
      <c r="AR61" s="71">
        <v>218</v>
      </c>
      <c r="AS61" s="71">
        <v>79</v>
      </c>
      <c r="AT61" s="71">
        <v>0</v>
      </c>
      <c r="AU61" s="71">
        <v>0</v>
      </c>
      <c r="AV61" s="71">
        <v>0</v>
      </c>
      <c r="AW61" s="71">
        <v>0</v>
      </c>
      <c r="AX61" s="71"/>
      <c r="AY61" s="72"/>
      <c r="AZ61" s="71">
        <v>1005.4</v>
      </c>
      <c r="BA61" s="71">
        <v>2307.1999999999998</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1803</v>
      </c>
      <c r="B62" s="70">
        <v>165</v>
      </c>
      <c r="C62" s="70">
        <v>12</v>
      </c>
      <c r="D62" s="70">
        <v>10</v>
      </c>
      <c r="E62" s="70">
        <v>2015</v>
      </c>
      <c r="F62" s="70" t="s">
        <v>182</v>
      </c>
      <c r="G62" s="70" t="s">
        <v>1791</v>
      </c>
      <c r="H62" s="70" t="s">
        <v>1792</v>
      </c>
      <c r="I62" s="148"/>
      <c r="J62" s="71">
        <v>2.848884402905655</v>
      </c>
      <c r="K62" s="71">
        <v>0.57593805825754052</v>
      </c>
      <c r="L62" s="71">
        <v>1.577965319338321</v>
      </c>
      <c r="M62" s="71">
        <v>7.508700921380596</v>
      </c>
      <c r="N62" s="71">
        <v>8.1666958799595033</v>
      </c>
      <c r="O62" s="71">
        <v>6.9536196212805015</v>
      </c>
      <c r="P62" s="71">
        <v>8.2465110674644304</v>
      </c>
      <c r="Q62" s="71">
        <v>0.478281704537662</v>
      </c>
      <c r="R62" s="71">
        <v>0</v>
      </c>
      <c r="S62" s="71">
        <v>0.16472483362283891</v>
      </c>
      <c r="T62" s="72"/>
      <c r="U62" s="71">
        <v>603539</v>
      </c>
      <c r="V62" s="71">
        <v>255</v>
      </c>
      <c r="W62" s="71">
        <v>54</v>
      </c>
      <c r="X62" s="71">
        <v>1447</v>
      </c>
      <c r="Y62" s="71">
        <v>2156</v>
      </c>
      <c r="Z62" s="71">
        <v>4040</v>
      </c>
      <c r="AA62" s="71">
        <v>1641</v>
      </c>
      <c r="AB62" s="71">
        <v>6583</v>
      </c>
      <c r="AC62" s="71">
        <v>0</v>
      </c>
      <c r="AD62" s="71">
        <v>0.16472483362283891</v>
      </c>
      <c r="AE62" s="72"/>
      <c r="AF62" s="71">
        <v>4099168.969469171</v>
      </c>
      <c r="AG62" s="71">
        <v>442792.33079398901</v>
      </c>
      <c r="AH62" s="71">
        <v>331836.16006654839</v>
      </c>
      <c r="AI62" s="71">
        <v>9396857.238211263</v>
      </c>
      <c r="AJ62" s="71">
        <v>10598827.041973799</v>
      </c>
      <c r="AK62" s="71">
        <v>0</v>
      </c>
      <c r="AL62" s="71">
        <v>0</v>
      </c>
      <c r="AM62" s="71">
        <v>902172.5353536068</v>
      </c>
      <c r="AN62" s="71">
        <v>0</v>
      </c>
      <c r="AO62" s="71">
        <v>0</v>
      </c>
      <c r="AP62" s="71">
        <v>25771654.275868379</v>
      </c>
      <c r="AQ62" s="72"/>
      <c r="AR62" s="71">
        <v>237</v>
      </c>
      <c r="AS62" s="71">
        <v>96</v>
      </c>
      <c r="AT62" s="71">
        <v>0</v>
      </c>
      <c r="AU62" s="71">
        <v>0</v>
      </c>
      <c r="AV62" s="71">
        <v>0</v>
      </c>
      <c r="AW62" s="71">
        <v>0</v>
      </c>
      <c r="AX62" s="71"/>
      <c r="AY62" s="72"/>
      <c r="AZ62" s="71">
        <v>1100.2</v>
      </c>
      <c r="BA62" s="71">
        <v>2705.4</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1804</v>
      </c>
      <c r="B63" s="70">
        <v>166</v>
      </c>
      <c r="C63" s="70">
        <v>13</v>
      </c>
      <c r="D63" s="70">
        <v>10</v>
      </c>
      <c r="E63" s="70">
        <v>2016</v>
      </c>
      <c r="F63" s="70" t="s">
        <v>155</v>
      </c>
      <c r="G63" s="70" t="s">
        <v>1791</v>
      </c>
      <c r="H63" s="70" t="s">
        <v>1792</v>
      </c>
      <c r="I63" s="148"/>
      <c r="J63" s="71">
        <v>3.2202026147974281</v>
      </c>
      <c r="K63" s="71">
        <v>0.57939897328055379</v>
      </c>
      <c r="L63" s="71">
        <v>1.5164681939967128</v>
      </c>
      <c r="M63" s="71">
        <v>6.0699314148379067</v>
      </c>
      <c r="N63" s="71">
        <v>8.7349574447594964</v>
      </c>
      <c r="O63" s="71">
        <v>6.916786640148378</v>
      </c>
      <c r="P63" s="71">
        <v>8.1918051808263712</v>
      </c>
      <c r="Q63" s="71">
        <v>0.46306357459316261</v>
      </c>
      <c r="R63" s="71">
        <v>0</v>
      </c>
      <c r="S63" s="71">
        <v>0.17067149098619919</v>
      </c>
      <c r="T63" s="72"/>
      <c r="U63" s="71">
        <v>677013</v>
      </c>
      <c r="V63" s="71">
        <v>255</v>
      </c>
      <c r="W63" s="71">
        <v>54</v>
      </c>
      <c r="X63" s="71">
        <v>1447</v>
      </c>
      <c r="Y63" s="71">
        <v>2166</v>
      </c>
      <c r="Z63" s="71">
        <v>4068</v>
      </c>
      <c r="AA63" s="71">
        <v>1686</v>
      </c>
      <c r="AB63" s="71">
        <v>6556</v>
      </c>
      <c r="AC63" s="71">
        <v>0</v>
      </c>
      <c r="AD63" s="71">
        <v>0.17067149098619919</v>
      </c>
      <c r="AE63" s="72"/>
      <c r="AF63" s="71">
        <v>4730198.8039829042</v>
      </c>
      <c r="AG63" s="71">
        <v>428159.40624030429</v>
      </c>
      <c r="AH63" s="71">
        <v>247658.80197216189</v>
      </c>
      <c r="AI63" s="71">
        <v>9141593.4091437478</v>
      </c>
      <c r="AJ63" s="71">
        <v>10634680.28364061</v>
      </c>
      <c r="AK63" s="71">
        <v>0</v>
      </c>
      <c r="AL63" s="71">
        <v>0</v>
      </c>
      <c r="AM63" s="71">
        <v>899170.32343305845</v>
      </c>
      <c r="AN63" s="71">
        <v>0</v>
      </c>
      <c r="AO63" s="71">
        <v>0</v>
      </c>
      <c r="AP63" s="71">
        <v>26081461.028412785</v>
      </c>
      <c r="AQ63" s="72"/>
      <c r="AR63" s="71">
        <v>270</v>
      </c>
      <c r="AS63" s="71">
        <v>103</v>
      </c>
      <c r="AT63" s="71">
        <v>0</v>
      </c>
      <c r="AU63" s="71">
        <v>0</v>
      </c>
      <c r="AV63" s="71">
        <v>0</v>
      </c>
      <c r="AW63" s="71">
        <v>0</v>
      </c>
      <c r="AX63" s="71"/>
      <c r="AY63" s="72"/>
      <c r="AZ63" s="71">
        <v>1281.2</v>
      </c>
      <c r="BA63" s="71">
        <v>2918.7</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1805</v>
      </c>
      <c r="B64" s="70">
        <v>167</v>
      </c>
      <c r="C64" s="70">
        <v>14</v>
      </c>
      <c r="D64" s="70">
        <v>10</v>
      </c>
      <c r="E64" s="70">
        <v>2017</v>
      </c>
      <c r="F64" s="70" t="s">
        <v>156</v>
      </c>
      <c r="G64" s="1064" t="s">
        <v>1791</v>
      </c>
      <c r="H64" s="70" t="s">
        <v>1792</v>
      </c>
      <c r="I64" s="148"/>
      <c r="J64" s="71">
        <v>2.8832839246272903</v>
      </c>
      <c r="K64" s="71">
        <v>0.5713905197275817</v>
      </c>
      <c r="L64" s="71">
        <v>1.4912718231400031</v>
      </c>
      <c r="M64" s="71">
        <v>5.7664207229084807</v>
      </c>
      <c r="N64" s="71">
        <v>8.9744465071741466</v>
      </c>
      <c r="O64" s="71">
        <v>6.7855231462007266</v>
      </c>
      <c r="P64" s="71">
        <v>8.2364718935056604</v>
      </c>
      <c r="Q64" s="71">
        <v>0.444719160520887</v>
      </c>
      <c r="R64" s="71">
        <v>0</v>
      </c>
      <c r="S64" s="71">
        <v>0.37428077103260715</v>
      </c>
      <c r="T64" s="72"/>
      <c r="U64" s="71">
        <v>643535</v>
      </c>
      <c r="V64" s="71">
        <v>255</v>
      </c>
      <c r="W64" s="71">
        <v>54</v>
      </c>
      <c r="X64" s="71">
        <v>1447</v>
      </c>
      <c r="Y64" s="71">
        <v>2160</v>
      </c>
      <c r="Z64" s="71">
        <v>4057</v>
      </c>
      <c r="AA64" s="71">
        <v>1706</v>
      </c>
      <c r="AB64" s="71">
        <v>6511</v>
      </c>
      <c r="AC64" s="71">
        <v>0</v>
      </c>
      <c r="AD64" s="71">
        <v>0.37428077103260721</v>
      </c>
      <c r="AE64" s="72"/>
      <c r="AF64" s="71">
        <v>4293021.2622637143</v>
      </c>
      <c r="AG64" s="71">
        <v>427011.51477049041</v>
      </c>
      <c r="AH64" s="71">
        <v>319403.75828892639</v>
      </c>
      <c r="AI64" s="71">
        <v>9054617.6204539947</v>
      </c>
      <c r="AJ64" s="71">
        <v>10574746.849091129</v>
      </c>
      <c r="AK64" s="71">
        <v>0</v>
      </c>
      <c r="AL64" s="71">
        <v>0</v>
      </c>
      <c r="AM64" s="71">
        <v>894395.76984421886</v>
      </c>
      <c r="AN64" s="71">
        <v>0</v>
      </c>
      <c r="AO64" s="71">
        <v>0</v>
      </c>
      <c r="AP64" s="71">
        <v>25563196.774712473</v>
      </c>
      <c r="AQ64" s="72"/>
      <c r="AR64" s="71">
        <v>289</v>
      </c>
      <c r="AS64" s="71">
        <v>119</v>
      </c>
      <c r="AT64" s="71">
        <v>0</v>
      </c>
      <c r="AU64" s="71">
        <v>0</v>
      </c>
      <c r="AV64" s="71">
        <v>0</v>
      </c>
      <c r="AW64" s="71">
        <v>0</v>
      </c>
      <c r="AX64" s="71"/>
      <c r="AY64" s="72"/>
      <c r="AZ64" s="71">
        <v>1382.2</v>
      </c>
      <c r="BA64" s="71">
        <v>3206</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1806</v>
      </c>
      <c r="B65" s="70">
        <v>168</v>
      </c>
      <c r="C65" s="70">
        <v>15</v>
      </c>
      <c r="D65" s="70">
        <v>10</v>
      </c>
      <c r="E65" s="70">
        <v>2018</v>
      </c>
      <c r="F65" s="70" t="s">
        <v>183</v>
      </c>
      <c r="G65" s="1064" t="s">
        <v>1791</v>
      </c>
      <c r="H65" s="70" t="s">
        <v>1792</v>
      </c>
      <c r="I65" s="148"/>
      <c r="J65" s="71">
        <v>2.6306042802034066</v>
      </c>
      <c r="K65" s="71">
        <v>0.53616805205318741</v>
      </c>
      <c r="L65" s="71">
        <v>1.3369243396640567</v>
      </c>
      <c r="M65" s="71">
        <v>5.6119822927188334</v>
      </c>
      <c r="N65" s="71">
        <v>8.629725224495937</v>
      </c>
      <c r="O65" s="71">
        <v>6.7154772972504428</v>
      </c>
      <c r="P65" s="71">
        <v>8.1114651307786705</v>
      </c>
      <c r="Q65" s="71">
        <v>0.40519366779961302</v>
      </c>
      <c r="R65" s="71">
        <v>0</v>
      </c>
      <c r="S65" s="71">
        <v>0.59161383592350691</v>
      </c>
      <c r="T65" s="72"/>
      <c r="U65" s="71">
        <v>631225</v>
      </c>
      <c r="V65" s="71">
        <v>255</v>
      </c>
      <c r="W65" s="71">
        <v>54</v>
      </c>
      <c r="X65" s="71">
        <v>1447</v>
      </c>
      <c r="Y65" s="71">
        <v>2143</v>
      </c>
      <c r="Z65" s="71">
        <v>4092</v>
      </c>
      <c r="AA65" s="71">
        <v>1697</v>
      </c>
      <c r="AB65" s="71">
        <v>6393</v>
      </c>
      <c r="AC65" s="71">
        <v>0</v>
      </c>
      <c r="AD65" s="71">
        <v>0.59161383592350691</v>
      </c>
      <c r="AE65" s="72"/>
      <c r="AF65" s="71">
        <v>4026351.8996052011</v>
      </c>
      <c r="AG65" s="71">
        <v>379311.75773593562</v>
      </c>
      <c r="AH65" s="71">
        <v>301813.21782736469</v>
      </c>
      <c r="AI65" s="71">
        <v>8648791.0265705995</v>
      </c>
      <c r="AJ65" s="71">
        <v>10068854.41680314</v>
      </c>
      <c r="AK65" s="71">
        <v>0</v>
      </c>
      <c r="AL65" s="71">
        <v>0</v>
      </c>
      <c r="AM65" s="71">
        <v>880003.55077957129</v>
      </c>
      <c r="AN65" s="71">
        <v>0</v>
      </c>
      <c r="AO65" s="71">
        <v>0</v>
      </c>
      <c r="AP65" s="71">
        <v>24305125.869321812</v>
      </c>
      <c r="AQ65" s="72"/>
      <c r="AR65" s="71">
        <v>304</v>
      </c>
      <c r="AS65" s="71">
        <v>123</v>
      </c>
      <c r="AT65" s="71">
        <v>0</v>
      </c>
      <c r="AU65" s="71">
        <v>0</v>
      </c>
      <c r="AV65" s="71">
        <v>0</v>
      </c>
      <c r="AW65" s="71">
        <v>0</v>
      </c>
      <c r="AX65" s="71"/>
      <c r="AY65" s="72"/>
      <c r="AZ65" s="71">
        <v>1466.4</v>
      </c>
      <c r="BA65" s="71">
        <v>3300</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1807</v>
      </c>
      <c r="B66" s="70">
        <v>169</v>
      </c>
      <c r="C66" s="70">
        <v>16</v>
      </c>
      <c r="D66" s="70">
        <v>10</v>
      </c>
      <c r="E66" s="70">
        <v>2019</v>
      </c>
      <c r="F66" s="70" t="s">
        <v>158</v>
      </c>
      <c r="G66" s="70" t="s">
        <v>1791</v>
      </c>
      <c r="H66" s="70" t="s">
        <v>1792</v>
      </c>
      <c r="I66" s="148"/>
      <c r="J66" s="71">
        <v>2.4864761066481784</v>
      </c>
      <c r="K66" s="71">
        <v>0.48668978959304882</v>
      </c>
      <c r="L66" s="71">
        <v>1.3442015315831066</v>
      </c>
      <c r="M66" s="71">
        <v>5.374069681464575</v>
      </c>
      <c r="N66" s="71">
        <v>7.6524318685523092</v>
      </c>
      <c r="O66" s="71">
        <v>6.58236243894551</v>
      </c>
      <c r="P66" s="71">
        <v>8.687942703816681</v>
      </c>
      <c r="Q66" s="71">
        <v>0.391304502128341</v>
      </c>
      <c r="R66" s="71">
        <v>0</v>
      </c>
      <c r="S66" s="71">
        <v>0.50133727279265905</v>
      </c>
      <c r="T66" s="72"/>
      <c r="U66" s="71">
        <v>604793</v>
      </c>
      <c r="V66" s="71">
        <v>255</v>
      </c>
      <c r="W66" s="71">
        <v>54</v>
      </c>
      <c r="X66" s="71">
        <v>1447</v>
      </c>
      <c r="Y66" s="71">
        <v>2141</v>
      </c>
      <c r="Z66" s="71">
        <v>4121</v>
      </c>
      <c r="AA66" s="71">
        <v>1804</v>
      </c>
      <c r="AB66" s="71">
        <v>6341</v>
      </c>
      <c r="AC66" s="71">
        <v>0</v>
      </c>
      <c r="AD66" s="71">
        <v>0.50133727279265905</v>
      </c>
      <c r="AE66" s="72"/>
      <c r="AF66" s="71">
        <v>4038852.8342493549</v>
      </c>
      <c r="AG66" s="71">
        <v>367274.25868164393</v>
      </c>
      <c r="AH66" s="71">
        <v>318790.91207244032</v>
      </c>
      <c r="AI66" s="71">
        <v>8862845.3310494926</v>
      </c>
      <c r="AJ66" s="71">
        <v>9773046.7900700606</v>
      </c>
      <c r="AK66" s="71">
        <v>0</v>
      </c>
      <c r="AL66" s="71">
        <v>0</v>
      </c>
      <c r="AM66" s="71">
        <v>863596.46497755719</v>
      </c>
      <c r="AN66" s="71">
        <v>0</v>
      </c>
      <c r="AO66" s="71">
        <v>0</v>
      </c>
      <c r="AP66" s="71">
        <v>24224406.591100551</v>
      </c>
      <c r="AQ66" s="72"/>
      <c r="AR66" s="71">
        <v>311</v>
      </c>
      <c r="AS66" s="71">
        <v>127</v>
      </c>
      <c r="AT66" s="71">
        <v>0</v>
      </c>
      <c r="AU66" s="71">
        <v>0</v>
      </c>
      <c r="AV66" s="71">
        <v>0</v>
      </c>
      <c r="AW66" s="71">
        <v>0</v>
      </c>
      <c r="AX66" s="71"/>
      <c r="AY66" s="72"/>
      <c r="AZ66" s="71">
        <v>1499.6</v>
      </c>
      <c r="BA66" s="71">
        <v>3363.1999999999989</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1808</v>
      </c>
      <c r="B67" s="70">
        <v>170</v>
      </c>
      <c r="C67" s="70">
        <v>17</v>
      </c>
      <c r="D67" s="70">
        <v>10</v>
      </c>
      <c r="E67" s="70">
        <v>2020</v>
      </c>
      <c r="F67" s="70" t="s">
        <v>159</v>
      </c>
      <c r="G67" s="70" t="s">
        <v>1791</v>
      </c>
      <c r="H67" s="70" t="s">
        <v>1792</v>
      </c>
      <c r="I67" s="148"/>
      <c r="J67" s="71">
        <v>2.50441744466338</v>
      </c>
      <c r="K67" s="71">
        <v>0.4864597535452449</v>
      </c>
      <c r="L67" s="71">
        <v>1.0675287834128604</v>
      </c>
      <c r="M67" s="71">
        <v>4.6160821285427316</v>
      </c>
      <c r="N67" s="71">
        <v>7.4915722829819797</v>
      </c>
      <c r="O67" s="71">
        <v>5.776876190005189</v>
      </c>
      <c r="P67" s="71">
        <v>8.1104176131751249</v>
      </c>
      <c r="Q67" s="71">
        <v>0.36832763907305199</v>
      </c>
      <c r="R67" s="71">
        <v>0</v>
      </c>
      <c r="S67" s="71">
        <v>0.41053432481098617</v>
      </c>
      <c r="T67" s="72"/>
      <c r="U67" s="71">
        <v>619761</v>
      </c>
      <c r="V67" s="71">
        <v>223</v>
      </c>
      <c r="W67" s="71">
        <v>48</v>
      </c>
      <c r="X67" s="71">
        <v>1381</v>
      </c>
      <c r="Y67" s="71">
        <v>2138</v>
      </c>
      <c r="Z67" s="71">
        <v>4128</v>
      </c>
      <c r="AA67" s="71">
        <v>1790</v>
      </c>
      <c r="AB67" s="71">
        <v>6247</v>
      </c>
      <c r="AC67" s="71">
        <v>0</v>
      </c>
      <c r="AD67" s="71">
        <v>0.41053432481098617</v>
      </c>
      <c r="AE67" s="72"/>
      <c r="AF67" s="71">
        <v>4178171.964410109</v>
      </c>
      <c r="AG67" s="71">
        <v>350776.12677466439</v>
      </c>
      <c r="AH67" s="71">
        <v>274688.07415408402</v>
      </c>
      <c r="AI67" s="71">
        <v>7979789.9359391397</v>
      </c>
      <c r="AJ67" s="71">
        <v>9765893.2271536067</v>
      </c>
      <c r="AK67" s="71"/>
      <c r="AL67" s="71"/>
      <c r="AM67" s="71">
        <v>815302.90561759623</v>
      </c>
      <c r="AN67" s="71"/>
      <c r="AO67" s="71"/>
      <c r="AP67" s="71">
        <v>23364622.234049197</v>
      </c>
      <c r="AQ67" s="72"/>
      <c r="AR67" s="71">
        <v>319</v>
      </c>
      <c r="AS67" s="71">
        <v>129</v>
      </c>
      <c r="AT67" s="71">
        <v>0</v>
      </c>
      <c r="AU67" s="71">
        <v>0</v>
      </c>
      <c r="AV67" s="71">
        <v>0</v>
      </c>
      <c r="AW67" s="71">
        <v>0</v>
      </c>
      <c r="AX67" s="71"/>
      <c r="AY67" s="72"/>
      <c r="AZ67" s="71">
        <v>1543.6</v>
      </c>
      <c r="BA67" s="71">
        <v>3423.2</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1809</v>
      </c>
      <c r="B68" s="70">
        <v>170</v>
      </c>
      <c r="C68" s="70">
        <v>18</v>
      </c>
      <c r="D68" s="70">
        <v>10</v>
      </c>
      <c r="E68" s="70">
        <v>2021</v>
      </c>
      <c r="F68" s="70" t="s">
        <v>160</v>
      </c>
      <c r="G68" s="70" t="s">
        <v>1791</v>
      </c>
      <c r="H68" s="70" t="s">
        <v>1792</v>
      </c>
      <c r="I68" s="148"/>
      <c r="J68" s="71">
        <v>2.546088547461467</v>
      </c>
      <c r="K68" s="71">
        <v>0.52163749305904694</v>
      </c>
      <c r="L68" s="71">
        <v>1.4005134418453062</v>
      </c>
      <c r="M68" s="71">
        <v>5.2214828635759787</v>
      </c>
      <c r="N68" s="71">
        <v>8.1213627012031768</v>
      </c>
      <c r="O68" s="71">
        <v>5.5710971000481084</v>
      </c>
      <c r="P68" s="71">
        <v>8.3546046031270471</v>
      </c>
      <c r="Q68" s="71">
        <v>0.35657006487614201</v>
      </c>
      <c r="R68" s="71">
        <v>0</v>
      </c>
      <c r="S68" s="71">
        <v>0.53408591638870995</v>
      </c>
      <c r="T68" s="72"/>
      <c r="U68" s="71">
        <v>666430</v>
      </c>
      <c r="V68" s="71">
        <v>223</v>
      </c>
      <c r="W68" s="71">
        <v>48</v>
      </c>
      <c r="X68" s="71">
        <v>1381</v>
      </c>
      <c r="Y68" s="71">
        <v>2123</v>
      </c>
      <c r="Z68" s="71">
        <v>4099</v>
      </c>
      <c r="AA68" s="71">
        <v>1798</v>
      </c>
      <c r="AB68" s="71">
        <v>6107</v>
      </c>
      <c r="AC68" s="71">
        <v>0</v>
      </c>
      <c r="AD68" s="71">
        <v>0.53408591638870995</v>
      </c>
      <c r="AE68" s="72"/>
      <c r="AF68" s="71">
        <v>4021406.6693508411</v>
      </c>
      <c r="AG68" s="71">
        <v>361226.83426193043</v>
      </c>
      <c r="AH68" s="71">
        <v>329038.37703801779</v>
      </c>
      <c r="AI68" s="71">
        <v>8539946.1293938458</v>
      </c>
      <c r="AJ68" s="71">
        <v>10285577.585808519</v>
      </c>
      <c r="AK68" s="71">
        <v>0</v>
      </c>
      <c r="AL68" s="71">
        <v>0</v>
      </c>
      <c r="AM68" s="71">
        <v>801628.56284225243</v>
      </c>
      <c r="AN68" s="71">
        <v>0</v>
      </c>
      <c r="AO68" s="71">
        <v>0</v>
      </c>
      <c r="AP68" s="71">
        <v>24338824.158695407</v>
      </c>
      <c r="AQ68" s="72"/>
      <c r="AR68" s="71">
        <v>332</v>
      </c>
      <c r="AS68" s="71">
        <v>132</v>
      </c>
      <c r="AT68" s="71">
        <v>0</v>
      </c>
      <c r="AU68" s="71">
        <v>0</v>
      </c>
      <c r="AV68" s="71">
        <v>0</v>
      </c>
      <c r="AW68" s="71">
        <v>0</v>
      </c>
      <c r="AX68" s="71"/>
      <c r="AY68" s="72"/>
      <c r="AZ68" s="71">
        <v>1623.8</v>
      </c>
      <c r="BA68" s="71">
        <v>3489.2</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1810</v>
      </c>
      <c r="B69" s="70">
        <v>170</v>
      </c>
      <c r="C69" s="70">
        <v>19</v>
      </c>
      <c r="D69" s="70">
        <v>10</v>
      </c>
      <c r="E69" s="70">
        <v>2022</v>
      </c>
      <c r="F69" s="70" t="s">
        <v>161</v>
      </c>
      <c r="G69" s="70" t="s">
        <v>1791</v>
      </c>
      <c r="H69" s="70" t="s">
        <v>1792</v>
      </c>
      <c r="I69" s="148"/>
      <c r="J69" s="71">
        <v>2.5328592317291858</v>
      </c>
      <c r="K69" s="71">
        <v>0.46995800561957246</v>
      </c>
      <c r="L69" s="71">
        <v>0.89740441159810147</v>
      </c>
      <c r="M69" s="71">
        <v>5.1565036690681234</v>
      </c>
      <c r="N69" s="71">
        <v>8.0204470533001402</v>
      </c>
      <c r="O69" s="71">
        <v>5.8021351984567406</v>
      </c>
      <c r="P69" s="71">
        <v>8.2657705935688526</v>
      </c>
      <c r="Q69" s="71">
        <v>0.35557384874278897</v>
      </c>
      <c r="R69" s="71">
        <v>0</v>
      </c>
      <c r="S69" s="71">
        <v>0.57787836419717398</v>
      </c>
      <c r="T69" s="72"/>
      <c r="U69" s="71">
        <v>735679</v>
      </c>
      <c r="V69" s="71">
        <v>223</v>
      </c>
      <c r="W69" s="71">
        <v>48</v>
      </c>
      <c r="X69" s="71">
        <v>1381</v>
      </c>
      <c r="Y69" s="71">
        <v>2144</v>
      </c>
      <c r="Z69" s="71">
        <v>4056</v>
      </c>
      <c r="AA69" s="71">
        <v>1806</v>
      </c>
      <c r="AB69" s="71">
        <v>6040</v>
      </c>
      <c r="AC69" s="71">
        <v>0</v>
      </c>
      <c r="AD69" s="71">
        <v>0.57787836419717398</v>
      </c>
      <c r="AE69" s="72"/>
      <c r="AF69" s="71">
        <v>3942900.0864576311</v>
      </c>
      <c r="AG69" s="71">
        <v>350819.43716877</v>
      </c>
      <c r="AH69" s="71">
        <v>256883.1187077623</v>
      </c>
      <c r="AI69" s="71">
        <v>8481102.4405408818</v>
      </c>
      <c r="AJ69" s="71">
        <v>10299008.083842048</v>
      </c>
      <c r="AK69" s="71">
        <v>0</v>
      </c>
      <c r="AL69" s="71">
        <v>0</v>
      </c>
      <c r="AM69" s="71">
        <v>779928.85821897793</v>
      </c>
      <c r="AN69" s="71">
        <v>0</v>
      </c>
      <c r="AO69" s="71">
        <v>0</v>
      </c>
      <c r="AP69" s="71">
        <v>24110642.024936073</v>
      </c>
      <c r="AQ69" s="72"/>
      <c r="AR69" s="71">
        <v>351</v>
      </c>
      <c r="AS69" s="71">
        <v>132</v>
      </c>
      <c r="AT69" s="71">
        <v>0</v>
      </c>
      <c r="AU69" s="71">
        <v>0</v>
      </c>
      <c r="AV69" s="71">
        <v>0</v>
      </c>
      <c r="AW69" s="71">
        <v>0</v>
      </c>
      <c r="AX69" s="71"/>
      <c r="AY69" s="72"/>
      <c r="AZ69" s="71">
        <v>1718.5</v>
      </c>
      <c r="BA69" s="71">
        <v>3489.2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1811</v>
      </c>
      <c r="B70" s="70">
        <v>170</v>
      </c>
      <c r="C70" s="70">
        <v>20</v>
      </c>
      <c r="D70" s="70">
        <v>10</v>
      </c>
      <c r="E70" s="70">
        <v>2023</v>
      </c>
      <c r="F70" s="70" t="s">
        <v>1539</v>
      </c>
      <c r="G70" s="70" t="s">
        <v>1791</v>
      </c>
      <c r="H70" s="70" t="s">
        <v>1792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364</v>
      </c>
      <c r="AS70" s="71">
        <v>131</v>
      </c>
      <c r="AT70" s="71">
        <v>0</v>
      </c>
      <c r="AU70" s="71">
        <v>0</v>
      </c>
      <c r="AV70" s="71">
        <v>0</v>
      </c>
      <c r="AW70" s="71">
        <v>0</v>
      </c>
      <c r="AX70" s="71"/>
      <c r="AY70" s="72"/>
      <c r="AZ70" s="71">
        <v>1787.5999999999997</v>
      </c>
      <c r="BA70" s="71">
        <v>3498.2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1812</v>
      </c>
      <c r="B71" s="70">
        <v>170</v>
      </c>
      <c r="C71" s="70">
        <v>21</v>
      </c>
      <c r="D71" s="70">
        <v>10</v>
      </c>
      <c r="E71" s="70">
        <v>2024</v>
      </c>
      <c r="F71" s="70" t="s">
        <v>1554</v>
      </c>
      <c r="G71" s="70" t="s">
        <v>1791</v>
      </c>
      <c r="H71" s="70" t="s">
        <v>1792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1813</v>
      </c>
      <c r="B72" s="70">
        <v>222</v>
      </c>
      <c r="C72" s="70">
        <v>1</v>
      </c>
      <c r="D72" s="70">
        <v>14</v>
      </c>
      <c r="E72" s="70">
        <v>1990</v>
      </c>
      <c r="F72" s="70" t="s">
        <v>787</v>
      </c>
      <c r="G72" s="70" t="s">
        <v>1814</v>
      </c>
      <c r="H72" s="70" t="s">
        <v>1815</v>
      </c>
      <c r="I72" s="148"/>
      <c r="J72" s="71">
        <v>35.189733644285603</v>
      </c>
      <c r="K72" s="71">
        <v>1.2342404734453289</v>
      </c>
      <c r="L72" s="71">
        <v>2.4788727321431532</v>
      </c>
      <c r="M72" s="71">
        <v>4.2895565309947044</v>
      </c>
      <c r="N72" s="71">
        <v>7.3940578287545859</v>
      </c>
      <c r="O72" s="71">
        <v>5.7134286132756626</v>
      </c>
      <c r="P72" s="71">
        <v>10.39079378336775</v>
      </c>
      <c r="Q72" s="71">
        <v>0.60677698126683899</v>
      </c>
      <c r="R72" s="71">
        <v>0.4590425737334809</v>
      </c>
      <c r="S72" s="71">
        <v>0.61950548733749145</v>
      </c>
      <c r="T72" s="72"/>
      <c r="U72" s="71">
        <v>517805</v>
      </c>
      <c r="V72" s="71">
        <v>323</v>
      </c>
      <c r="W72" s="71">
        <v>33</v>
      </c>
      <c r="X72" s="71">
        <v>1725</v>
      </c>
      <c r="Y72" s="71">
        <v>3289</v>
      </c>
      <c r="Z72" s="71">
        <v>2350</v>
      </c>
      <c r="AA72" s="71">
        <v>2523</v>
      </c>
      <c r="AB72" s="71">
        <v>9852</v>
      </c>
      <c r="AC72" s="71">
        <v>79507</v>
      </c>
      <c r="AD72" s="71">
        <v>0.61950548733749145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1816</v>
      </c>
      <c r="B73" s="70">
        <v>223</v>
      </c>
      <c r="C73" s="70">
        <v>2</v>
      </c>
      <c r="D73" s="70">
        <v>14</v>
      </c>
      <c r="E73" s="70">
        <v>2005</v>
      </c>
      <c r="F73" s="70" t="s">
        <v>789</v>
      </c>
      <c r="G73" s="70" t="s">
        <v>1814</v>
      </c>
      <c r="H73" s="70" t="s">
        <v>1815</v>
      </c>
      <c r="I73" s="148"/>
      <c r="J73" s="71">
        <v>15.605768111625251</v>
      </c>
      <c r="K73" s="71">
        <v>1.0154952528722281</v>
      </c>
      <c r="L73" s="71">
        <v>1.832875039536237</v>
      </c>
      <c r="M73" s="71">
        <v>6.1531301465553954</v>
      </c>
      <c r="N73" s="71">
        <v>9.0334701805650397</v>
      </c>
      <c r="O73" s="71">
        <v>8.011075503396313</v>
      </c>
      <c r="P73" s="71">
        <v>10.91219981243426</v>
      </c>
      <c r="Q73" s="71">
        <v>0.51184758557886301</v>
      </c>
      <c r="R73" s="71">
        <v>4.831213087616737E-2</v>
      </c>
      <c r="S73" s="71">
        <v>0</v>
      </c>
      <c r="T73" s="72"/>
      <c r="U73" s="71">
        <v>341843</v>
      </c>
      <c r="V73" s="71">
        <v>320</v>
      </c>
      <c r="W73" s="71">
        <v>16</v>
      </c>
      <c r="X73" s="71">
        <v>1316</v>
      </c>
      <c r="Y73" s="71">
        <v>3633</v>
      </c>
      <c r="Z73" s="71">
        <v>3813</v>
      </c>
      <c r="AA73" s="71">
        <v>2170</v>
      </c>
      <c r="AB73" s="71">
        <v>8688</v>
      </c>
      <c r="AC73" s="71">
        <v>8543</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1817</v>
      </c>
      <c r="B74" s="70">
        <v>224</v>
      </c>
      <c r="C74" s="70">
        <v>3</v>
      </c>
      <c r="D74" s="70">
        <v>14</v>
      </c>
      <c r="E74" s="70">
        <v>2006</v>
      </c>
      <c r="F74" s="70" t="s">
        <v>790</v>
      </c>
      <c r="G74" s="70" t="s">
        <v>1814</v>
      </c>
      <c r="H74" s="70" t="s">
        <v>1815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1818</v>
      </c>
      <c r="B75" s="70">
        <v>225</v>
      </c>
      <c r="C75" s="70">
        <v>4</v>
      </c>
      <c r="D75" s="70">
        <v>14</v>
      </c>
      <c r="E75" s="70">
        <v>2007</v>
      </c>
      <c r="F75" s="70" t="s">
        <v>791</v>
      </c>
      <c r="G75" s="70" t="s">
        <v>1814</v>
      </c>
      <c r="H75" s="70" t="s">
        <v>1815</v>
      </c>
      <c r="I75" s="148"/>
      <c r="J75" s="71">
        <v>15.71561753012897</v>
      </c>
      <c r="K75" s="71">
        <v>0.84269700922990409</v>
      </c>
      <c r="L75" s="71">
        <v>1.5369122664493691</v>
      </c>
      <c r="M75" s="71">
        <v>7.0618202073815821</v>
      </c>
      <c r="N75" s="71">
        <v>10.44091004669383</v>
      </c>
      <c r="O75" s="71">
        <v>7.7062797076456846</v>
      </c>
      <c r="P75" s="71">
        <v>10.294706843341769</v>
      </c>
      <c r="Q75" s="71">
        <v>0.52145299371134901</v>
      </c>
      <c r="R75" s="71">
        <v>9.9778463530808843E-3</v>
      </c>
      <c r="S75" s="71">
        <v>0</v>
      </c>
      <c r="T75" s="72"/>
      <c r="U75" s="71">
        <v>391377</v>
      </c>
      <c r="V75" s="71">
        <v>270</v>
      </c>
      <c r="W75" s="71">
        <v>14</v>
      </c>
      <c r="X75" s="71">
        <v>1792</v>
      </c>
      <c r="Y75" s="71">
        <v>3646</v>
      </c>
      <c r="Z75" s="71">
        <v>3813</v>
      </c>
      <c r="AA75" s="71">
        <v>2016</v>
      </c>
      <c r="AB75" s="71">
        <v>8383</v>
      </c>
      <c r="AC75" s="71">
        <v>1815</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1819</v>
      </c>
      <c r="B76" s="70">
        <v>226</v>
      </c>
      <c r="C76" s="70">
        <v>5</v>
      </c>
      <c r="D76" s="70">
        <v>14</v>
      </c>
      <c r="E76" s="70">
        <v>2008</v>
      </c>
      <c r="F76" s="70" t="s">
        <v>792</v>
      </c>
      <c r="G76" s="70" t="s">
        <v>1814</v>
      </c>
      <c r="H76" s="70" t="s">
        <v>1815</v>
      </c>
      <c r="I76" s="148"/>
      <c r="J76" s="71">
        <v>15.207140364607911</v>
      </c>
      <c r="K76" s="71">
        <v>0.60009439904342043</v>
      </c>
      <c r="L76" s="71">
        <v>1.2271078377442071</v>
      </c>
      <c r="M76" s="71">
        <v>7.4607529357913593</v>
      </c>
      <c r="N76" s="71">
        <v>9.2176922567760275</v>
      </c>
      <c r="O76" s="71">
        <v>7.349300483830592</v>
      </c>
      <c r="P76" s="71">
        <v>10.10955131999228</v>
      </c>
      <c r="Q76" s="71">
        <v>0.50481458450268402</v>
      </c>
      <c r="R76" s="71">
        <v>3.7853471826551589E-3</v>
      </c>
      <c r="S76" s="71">
        <v>0</v>
      </c>
      <c r="T76" s="72"/>
      <c r="U76" s="71">
        <v>405165</v>
      </c>
      <c r="V76" s="71">
        <v>270</v>
      </c>
      <c r="W76" s="71">
        <v>14</v>
      </c>
      <c r="X76" s="71">
        <v>1792</v>
      </c>
      <c r="Y76" s="71">
        <v>3617</v>
      </c>
      <c r="Z76" s="71">
        <v>3764</v>
      </c>
      <c r="AA76" s="71">
        <v>1982</v>
      </c>
      <c r="AB76" s="71">
        <v>8249</v>
      </c>
      <c r="AC76" s="71">
        <v>715</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1820</v>
      </c>
      <c r="B77" s="70">
        <v>227</v>
      </c>
      <c r="C77" s="70">
        <v>6</v>
      </c>
      <c r="D77" s="70">
        <v>14</v>
      </c>
      <c r="E77" s="70">
        <v>2009</v>
      </c>
      <c r="F77" s="70" t="s">
        <v>176</v>
      </c>
      <c r="G77" s="70" t="s">
        <v>1814</v>
      </c>
      <c r="H77" s="70" t="s">
        <v>1815</v>
      </c>
      <c r="I77" s="148"/>
      <c r="J77" s="71">
        <v>12.25697459903253</v>
      </c>
      <c r="K77" s="71">
        <v>0.68035990764214282</v>
      </c>
      <c r="L77" s="71">
        <v>3.8150544726908531</v>
      </c>
      <c r="M77" s="71">
        <v>7.3622795161055086</v>
      </c>
      <c r="N77" s="71">
        <v>8.9495965117505225</v>
      </c>
      <c r="O77" s="71">
        <v>7.4714490933144804</v>
      </c>
      <c r="P77" s="71">
        <v>9.6288694302984492</v>
      </c>
      <c r="Q77" s="71">
        <v>0.47308306306376402</v>
      </c>
      <c r="R77" s="71">
        <v>5.1553757476640446E-3</v>
      </c>
      <c r="S77" s="71">
        <v>0</v>
      </c>
      <c r="T77" s="72"/>
      <c r="U77" s="71">
        <v>301529</v>
      </c>
      <c r="V77" s="71">
        <v>219</v>
      </c>
      <c r="W77" s="71">
        <v>67</v>
      </c>
      <c r="X77" s="71">
        <v>1701</v>
      </c>
      <c r="Y77" s="71">
        <v>3599</v>
      </c>
      <c r="Z77" s="71">
        <v>3777</v>
      </c>
      <c r="AA77" s="71">
        <v>1938</v>
      </c>
      <c r="AB77" s="71">
        <v>8115</v>
      </c>
      <c r="AC77" s="71">
        <v>950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1821</v>
      </c>
      <c r="B78" s="70">
        <v>228</v>
      </c>
      <c r="C78" s="70">
        <v>7</v>
      </c>
      <c r="D78" s="70">
        <v>14</v>
      </c>
      <c r="E78" s="70">
        <v>2010</v>
      </c>
      <c r="F78" s="70" t="s">
        <v>177</v>
      </c>
      <c r="G78" s="70" t="s">
        <v>1814</v>
      </c>
      <c r="H78" s="70" t="s">
        <v>1815</v>
      </c>
      <c r="I78" s="148"/>
      <c r="J78" s="71">
        <v>11.603401701232411</v>
      </c>
      <c r="K78" s="71">
        <v>0.55736287100573423</v>
      </c>
      <c r="L78" s="71">
        <v>3.3930094198000118</v>
      </c>
      <c r="M78" s="71">
        <v>6.8511493047480947</v>
      </c>
      <c r="N78" s="71">
        <v>8.5794193572874189</v>
      </c>
      <c r="O78" s="71">
        <v>7.517620115048496</v>
      </c>
      <c r="P78" s="71">
        <v>9.5137012120543272</v>
      </c>
      <c r="Q78" s="71">
        <v>0.48470404372367598</v>
      </c>
      <c r="R78" s="71">
        <v>3.0092442053498519E-2</v>
      </c>
      <c r="S78" s="71">
        <v>0</v>
      </c>
      <c r="T78" s="72"/>
      <c r="U78" s="71">
        <v>310315</v>
      </c>
      <c r="V78" s="71">
        <v>219</v>
      </c>
      <c r="W78" s="71">
        <v>67</v>
      </c>
      <c r="X78" s="71">
        <v>1701</v>
      </c>
      <c r="Y78" s="71">
        <v>3581</v>
      </c>
      <c r="Z78" s="71">
        <v>3818</v>
      </c>
      <c r="AA78" s="71">
        <v>1867</v>
      </c>
      <c r="AB78" s="71">
        <v>7967</v>
      </c>
      <c r="AC78" s="71">
        <v>5255</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3.2349999999999999</v>
      </c>
      <c r="BM78" s="71">
        <v>0</v>
      </c>
      <c r="BN78" s="72"/>
      <c r="BO78" s="71">
        <v>0</v>
      </c>
      <c r="BP78" s="71">
        <v>0</v>
      </c>
      <c r="BQ78" s="71">
        <v>0</v>
      </c>
      <c r="BR78" s="71">
        <v>0</v>
      </c>
      <c r="BS78" s="71">
        <v>1</v>
      </c>
      <c r="BT78" s="71">
        <v>0</v>
      </c>
      <c r="BU78"/>
      <c r="BV78" s="70">
        <v>3.2349999999999999</v>
      </c>
      <c r="BW78" s="70">
        <v>0</v>
      </c>
      <c r="BX78" s="70">
        <v>0</v>
      </c>
      <c r="BY78" s="70">
        <v>0</v>
      </c>
      <c r="BZ78" s="70">
        <v>0</v>
      </c>
      <c r="CA78" s="70">
        <v>0</v>
      </c>
      <c r="CB78" s="70">
        <v>0</v>
      </c>
      <c r="CC78" s="70">
        <v>0</v>
      </c>
      <c r="CD78" s="70">
        <v>0</v>
      </c>
    </row>
    <row r="79" spans="1:82">
      <c r="A79" s="70" t="s">
        <v>1822</v>
      </c>
      <c r="B79" s="70">
        <v>229</v>
      </c>
      <c r="C79" s="70">
        <v>8</v>
      </c>
      <c r="D79" s="70">
        <v>14</v>
      </c>
      <c r="E79" s="70">
        <v>2011</v>
      </c>
      <c r="F79" s="70" t="s">
        <v>178</v>
      </c>
      <c r="G79" s="70" t="s">
        <v>1814</v>
      </c>
      <c r="H79" s="70" t="s">
        <v>1815</v>
      </c>
      <c r="I79" s="148"/>
      <c r="J79" s="71">
        <v>8.4147411954270623</v>
      </c>
      <c r="K79" s="71">
        <v>0.81168425648462161</v>
      </c>
      <c r="L79" s="71">
        <v>3.2670275273696872</v>
      </c>
      <c r="M79" s="71">
        <v>9.6075066620104703</v>
      </c>
      <c r="N79" s="71">
        <v>11.81251656868746</v>
      </c>
      <c r="O79" s="71">
        <v>7.3828251749559319</v>
      </c>
      <c r="P79" s="71">
        <v>9.1249560692282401</v>
      </c>
      <c r="Q79" s="71">
        <v>0.55348632870534997</v>
      </c>
      <c r="R79" s="71">
        <v>2.8891861690383502E-2</v>
      </c>
      <c r="S79" s="71">
        <v>0</v>
      </c>
      <c r="T79" s="72"/>
      <c r="U79" s="71">
        <v>212323</v>
      </c>
      <c r="V79" s="71">
        <v>219</v>
      </c>
      <c r="W79" s="71">
        <v>67</v>
      </c>
      <c r="X79" s="71">
        <v>1701</v>
      </c>
      <c r="Y79" s="71">
        <v>3629</v>
      </c>
      <c r="Z79" s="71">
        <v>3831</v>
      </c>
      <c r="AA79" s="71">
        <v>1844</v>
      </c>
      <c r="AB79" s="71">
        <v>7887</v>
      </c>
      <c r="AC79" s="71">
        <v>5037</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2.9140000000000001</v>
      </c>
      <c r="BM79" s="71">
        <v>0</v>
      </c>
      <c r="BN79" s="72"/>
      <c r="BO79" s="71">
        <v>0</v>
      </c>
      <c r="BP79" s="71">
        <v>0</v>
      </c>
      <c r="BQ79" s="71">
        <v>0</v>
      </c>
      <c r="BR79" s="71">
        <v>0</v>
      </c>
      <c r="BS79" s="71">
        <v>1</v>
      </c>
      <c r="BT79" s="71">
        <v>0</v>
      </c>
      <c r="BU79"/>
      <c r="BV79" s="70">
        <v>2.9140000000000001</v>
      </c>
      <c r="BW79" s="70">
        <v>0</v>
      </c>
      <c r="BX79" s="70">
        <v>0</v>
      </c>
      <c r="BY79" s="70">
        <v>0</v>
      </c>
      <c r="BZ79" s="70">
        <v>0</v>
      </c>
      <c r="CA79" s="70">
        <v>0</v>
      </c>
      <c r="CB79" s="70">
        <v>0</v>
      </c>
      <c r="CC79" s="70">
        <v>0</v>
      </c>
      <c r="CD79" s="70">
        <v>0</v>
      </c>
    </row>
    <row r="80" spans="1:82">
      <c r="A80" s="70" t="s">
        <v>1823</v>
      </c>
      <c r="B80" s="70">
        <v>230</v>
      </c>
      <c r="C80" s="70">
        <v>9</v>
      </c>
      <c r="D80" s="70">
        <v>14</v>
      </c>
      <c r="E80" s="70">
        <v>2012</v>
      </c>
      <c r="F80" s="70" t="s">
        <v>179</v>
      </c>
      <c r="G80" s="70" t="s">
        <v>1814</v>
      </c>
      <c r="H80" s="70" t="s">
        <v>1815</v>
      </c>
      <c r="I80" s="148"/>
      <c r="J80" s="71">
        <v>13.863687438669039</v>
      </c>
      <c r="K80" s="71">
        <v>0.98013302746991404</v>
      </c>
      <c r="L80" s="71">
        <v>3.194248751323808</v>
      </c>
      <c r="M80" s="71">
        <v>9.8109956202700292</v>
      </c>
      <c r="N80" s="71">
        <v>14.672110972840059</v>
      </c>
      <c r="O80" s="71">
        <v>7.3935592450494134</v>
      </c>
      <c r="P80" s="71">
        <v>8.9877612895981613</v>
      </c>
      <c r="Q80" s="71">
        <v>0.59395588703494395</v>
      </c>
      <c r="R80" s="71">
        <v>3.6743877396569709E-2</v>
      </c>
      <c r="S80" s="71">
        <v>0</v>
      </c>
      <c r="T80" s="72"/>
      <c r="U80" s="71">
        <v>339081</v>
      </c>
      <c r="V80" s="71">
        <v>219</v>
      </c>
      <c r="W80" s="71">
        <v>67</v>
      </c>
      <c r="X80" s="71">
        <v>1701</v>
      </c>
      <c r="Y80" s="71">
        <v>3648</v>
      </c>
      <c r="Z80" s="71">
        <v>3867</v>
      </c>
      <c r="AA80" s="71">
        <v>1806</v>
      </c>
      <c r="AB80" s="71">
        <v>7790</v>
      </c>
      <c r="AC80" s="71">
        <v>6240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3.7679999999999998</v>
      </c>
      <c r="BM80" s="71">
        <v>0</v>
      </c>
      <c r="BN80" s="72"/>
      <c r="BO80" s="71">
        <v>0</v>
      </c>
      <c r="BP80" s="71">
        <v>0</v>
      </c>
      <c r="BQ80" s="71">
        <v>0</v>
      </c>
      <c r="BR80" s="71">
        <v>0</v>
      </c>
      <c r="BS80" s="71">
        <v>1</v>
      </c>
      <c r="BT80" s="71">
        <v>0</v>
      </c>
      <c r="BU80"/>
      <c r="BV80" s="70">
        <v>3.7679999999999998</v>
      </c>
      <c r="BW80" s="70">
        <v>0</v>
      </c>
      <c r="BX80" s="70">
        <v>0</v>
      </c>
      <c r="BY80" s="70">
        <v>0</v>
      </c>
      <c r="BZ80" s="70">
        <v>0</v>
      </c>
      <c r="CA80" s="70">
        <v>0</v>
      </c>
      <c r="CB80" s="70">
        <v>0</v>
      </c>
      <c r="CC80" s="70">
        <v>0</v>
      </c>
      <c r="CD80" s="70">
        <v>0</v>
      </c>
    </row>
    <row r="81" spans="1:82">
      <c r="A81" s="70" t="s">
        <v>1824</v>
      </c>
      <c r="B81" s="70">
        <v>231</v>
      </c>
      <c r="C81" s="70">
        <v>10</v>
      </c>
      <c r="D81" s="70">
        <v>14</v>
      </c>
      <c r="E81" s="70">
        <v>2013</v>
      </c>
      <c r="F81" s="70" t="s">
        <v>180</v>
      </c>
      <c r="G81" s="70" t="s">
        <v>1814</v>
      </c>
      <c r="H81" s="70" t="s">
        <v>1815</v>
      </c>
      <c r="I81" s="148"/>
      <c r="J81" s="71">
        <v>10.35924523751898</v>
      </c>
      <c r="K81" s="71">
        <v>0.98728893744054369</v>
      </c>
      <c r="L81" s="71">
        <v>3.2903765365768671</v>
      </c>
      <c r="M81" s="71">
        <v>10.16885243796176</v>
      </c>
      <c r="N81" s="71">
        <v>14.939856682709831</v>
      </c>
      <c r="O81" s="71">
        <v>7.090370986226274</v>
      </c>
      <c r="P81" s="71">
        <v>8.686937856684068</v>
      </c>
      <c r="Q81" s="71">
        <v>0.59478177841283297</v>
      </c>
      <c r="R81" s="71">
        <v>3.2188826367822491E-2</v>
      </c>
      <c r="S81" s="71">
        <v>0</v>
      </c>
      <c r="T81" s="72"/>
      <c r="U81" s="71">
        <v>268776</v>
      </c>
      <c r="V81" s="71">
        <v>219</v>
      </c>
      <c r="W81" s="71">
        <v>67</v>
      </c>
      <c r="X81" s="71">
        <v>1701</v>
      </c>
      <c r="Y81" s="71">
        <v>3634</v>
      </c>
      <c r="Z81" s="71">
        <v>3874</v>
      </c>
      <c r="AA81" s="71">
        <v>1739</v>
      </c>
      <c r="AB81" s="71">
        <v>7689</v>
      </c>
      <c r="AC81" s="71">
        <v>5336</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4.3760000000000003</v>
      </c>
      <c r="BM81" s="71">
        <v>0</v>
      </c>
      <c r="BN81" s="72"/>
      <c r="BO81" s="71">
        <v>0</v>
      </c>
      <c r="BP81" s="71">
        <v>0</v>
      </c>
      <c r="BQ81" s="71">
        <v>0</v>
      </c>
      <c r="BR81" s="71">
        <v>0</v>
      </c>
      <c r="BS81" s="71">
        <v>1</v>
      </c>
      <c r="BT81" s="71">
        <v>0</v>
      </c>
      <c r="BU81"/>
      <c r="BV81" s="70">
        <v>4.3760000000000003</v>
      </c>
      <c r="BW81" s="70">
        <v>0</v>
      </c>
      <c r="BX81" s="70">
        <v>0</v>
      </c>
      <c r="BY81" s="70">
        <v>0</v>
      </c>
      <c r="BZ81" s="70">
        <v>0</v>
      </c>
      <c r="CA81" s="70">
        <v>0</v>
      </c>
      <c r="CB81" s="70">
        <v>0</v>
      </c>
      <c r="CC81" s="70">
        <v>0</v>
      </c>
      <c r="CD81" s="70">
        <v>0</v>
      </c>
    </row>
    <row r="82" spans="1:82">
      <c r="A82" s="70" t="s">
        <v>1825</v>
      </c>
      <c r="B82" s="70">
        <v>232</v>
      </c>
      <c r="C82" s="70">
        <v>11</v>
      </c>
      <c r="D82" s="70">
        <v>14</v>
      </c>
      <c r="E82" s="70">
        <v>2014</v>
      </c>
      <c r="F82" s="70" t="s">
        <v>181</v>
      </c>
      <c r="G82" s="70" t="s">
        <v>1814</v>
      </c>
      <c r="H82" s="70" t="s">
        <v>1815</v>
      </c>
      <c r="I82" s="148"/>
      <c r="J82" s="71">
        <v>10.089822902607899</v>
      </c>
      <c r="K82" s="71">
        <v>0.83702268618496134</v>
      </c>
      <c r="L82" s="71">
        <v>3.1641347438473231</v>
      </c>
      <c r="M82" s="71">
        <v>10.53308182963036</v>
      </c>
      <c r="N82" s="71">
        <v>14.87220776943736</v>
      </c>
      <c r="O82" s="71">
        <v>6.7007932784433253</v>
      </c>
      <c r="P82" s="71">
        <v>8.6266433226846129</v>
      </c>
      <c r="Q82" s="71">
        <v>0.55811494640738502</v>
      </c>
      <c r="R82" s="71">
        <v>3.3380828111879132E-2</v>
      </c>
      <c r="S82" s="71">
        <v>0</v>
      </c>
      <c r="T82" s="72"/>
      <c r="U82" s="71">
        <v>282250</v>
      </c>
      <c r="V82" s="71">
        <v>211</v>
      </c>
      <c r="W82" s="71">
        <v>59</v>
      </c>
      <c r="X82" s="71">
        <v>1799</v>
      </c>
      <c r="Y82" s="71">
        <v>3627</v>
      </c>
      <c r="Z82" s="71">
        <v>3856</v>
      </c>
      <c r="AA82" s="71">
        <v>1718</v>
      </c>
      <c r="AB82" s="71">
        <v>7520</v>
      </c>
      <c r="AC82" s="71">
        <v>5551</v>
      </c>
      <c r="AD82" s="71">
        <v>0</v>
      </c>
      <c r="AE82" s="72"/>
      <c r="AF82" s="71"/>
      <c r="AG82" s="71"/>
      <c r="AH82" s="71"/>
      <c r="AI82" s="71"/>
      <c r="AJ82" s="71"/>
      <c r="AK82" s="71"/>
      <c r="AL82" s="71"/>
      <c r="AM82" s="71"/>
      <c r="AN82" s="71"/>
      <c r="AO82" s="71"/>
      <c r="AP82" s="71"/>
      <c r="AQ82" s="72"/>
      <c r="AR82" s="71">
        <v>105</v>
      </c>
      <c r="AS82" s="71">
        <v>17</v>
      </c>
      <c r="AT82" s="71">
        <v>0</v>
      </c>
      <c r="AU82" s="71">
        <v>0</v>
      </c>
      <c r="AV82" s="71">
        <v>0</v>
      </c>
      <c r="AW82" s="71">
        <v>0</v>
      </c>
      <c r="AX82" s="71"/>
      <c r="AY82" s="72"/>
      <c r="AZ82" s="71">
        <v>469.149</v>
      </c>
      <c r="BA82" s="71">
        <v>1365.12</v>
      </c>
      <c r="BB82" s="71">
        <v>0</v>
      </c>
      <c r="BC82" s="71">
        <v>0</v>
      </c>
      <c r="BD82" s="71">
        <v>0</v>
      </c>
      <c r="BE82" s="71">
        <v>0</v>
      </c>
      <c r="BF82" s="71"/>
      <c r="BG82" s="72"/>
      <c r="BH82" s="71">
        <v>0</v>
      </c>
      <c r="BI82" s="71">
        <v>0</v>
      </c>
      <c r="BJ82" s="71">
        <v>0</v>
      </c>
      <c r="BK82" s="71">
        <v>0</v>
      </c>
      <c r="BL82" s="71">
        <v>4.3710000000000004</v>
      </c>
      <c r="BM82" s="71">
        <v>0</v>
      </c>
      <c r="BN82" s="72"/>
      <c r="BO82" s="71">
        <v>0</v>
      </c>
      <c r="BP82" s="71">
        <v>0</v>
      </c>
      <c r="BQ82" s="71">
        <v>0</v>
      </c>
      <c r="BR82" s="71">
        <v>0</v>
      </c>
      <c r="BS82" s="71">
        <v>1</v>
      </c>
      <c r="BT82" s="71">
        <v>0</v>
      </c>
      <c r="BU82"/>
      <c r="BV82" s="70">
        <v>4.3710000000000004</v>
      </c>
      <c r="BW82" s="70">
        <v>0</v>
      </c>
      <c r="BX82" s="70">
        <v>0</v>
      </c>
      <c r="BY82" s="70">
        <v>0</v>
      </c>
      <c r="BZ82" s="70">
        <v>0</v>
      </c>
      <c r="CA82" s="70">
        <v>0</v>
      </c>
      <c r="CB82" s="70">
        <v>0</v>
      </c>
      <c r="CC82" s="70">
        <v>0</v>
      </c>
      <c r="CD82" s="70">
        <v>0</v>
      </c>
    </row>
    <row r="83" spans="1:82">
      <c r="A83" s="70" t="s">
        <v>1826</v>
      </c>
      <c r="B83" s="70">
        <v>233</v>
      </c>
      <c r="C83" s="70">
        <v>12</v>
      </c>
      <c r="D83" s="70">
        <v>14</v>
      </c>
      <c r="E83" s="70">
        <v>2015</v>
      </c>
      <c r="F83" s="70" t="s">
        <v>182</v>
      </c>
      <c r="G83" s="1064" t="s">
        <v>1814</v>
      </c>
      <c r="H83" s="70" t="s">
        <v>1815</v>
      </c>
      <c r="I83" s="148"/>
      <c r="J83" s="71">
        <v>9.1863554691894436</v>
      </c>
      <c r="K83" s="71">
        <v>0.92920836126976358</v>
      </c>
      <c r="L83" s="71">
        <v>3.770502607729358</v>
      </c>
      <c r="M83" s="71">
        <v>10.07166845703412</v>
      </c>
      <c r="N83" s="71">
        <v>12.50916434325862</v>
      </c>
      <c r="O83" s="71">
        <v>6.6128234121187344</v>
      </c>
      <c r="P83" s="71">
        <v>8.3972699535241091</v>
      </c>
      <c r="Q83" s="71">
        <v>0.53538779898800404</v>
      </c>
      <c r="R83" s="71">
        <v>1.7363459005765646E-2</v>
      </c>
      <c r="S83" s="71">
        <v>0</v>
      </c>
      <c r="T83" s="72"/>
      <c r="U83" s="71">
        <v>265300</v>
      </c>
      <c r="V83" s="71">
        <v>211</v>
      </c>
      <c r="W83" s="71">
        <v>59</v>
      </c>
      <c r="X83" s="71">
        <v>1799</v>
      </c>
      <c r="Y83" s="71">
        <v>3609</v>
      </c>
      <c r="Z83" s="71">
        <v>3842</v>
      </c>
      <c r="AA83" s="71">
        <v>1671</v>
      </c>
      <c r="AB83" s="71">
        <v>7369</v>
      </c>
      <c r="AC83" s="71">
        <v>2968</v>
      </c>
      <c r="AD83" s="71">
        <v>0</v>
      </c>
      <c r="AE83" s="72"/>
      <c r="AF83" s="71">
        <v>3012587.6775825848</v>
      </c>
      <c r="AG83" s="71">
        <v>737704.23983165796</v>
      </c>
      <c r="AH83" s="71">
        <v>462150.21137667238</v>
      </c>
      <c r="AI83" s="71">
        <v>11172993.925832789</v>
      </c>
      <c r="AJ83" s="71">
        <v>17766595.77267766</v>
      </c>
      <c r="AK83" s="71">
        <v>0</v>
      </c>
      <c r="AL83" s="71">
        <v>0</v>
      </c>
      <c r="AM83" s="71">
        <v>1009890.538207615</v>
      </c>
      <c r="AN83" s="71">
        <v>0</v>
      </c>
      <c r="AO83" s="71">
        <v>0</v>
      </c>
      <c r="AP83" s="71">
        <v>34161922.365508981</v>
      </c>
      <c r="AQ83" s="72"/>
      <c r="AR83" s="71">
        <v>114</v>
      </c>
      <c r="AS83" s="71">
        <v>20</v>
      </c>
      <c r="AT83" s="71">
        <v>0</v>
      </c>
      <c r="AU83" s="71">
        <v>0</v>
      </c>
      <c r="AV83" s="71">
        <v>0</v>
      </c>
      <c r="AW83" s="71">
        <v>0</v>
      </c>
      <c r="AX83" s="71"/>
      <c r="AY83" s="72"/>
      <c r="AZ83" s="71">
        <v>504.649</v>
      </c>
      <c r="BA83" s="71">
        <v>2079.42</v>
      </c>
      <c r="BB83" s="71">
        <v>0</v>
      </c>
      <c r="BC83" s="71">
        <v>0</v>
      </c>
      <c r="BD83" s="71">
        <v>0</v>
      </c>
      <c r="BE83" s="71">
        <v>0</v>
      </c>
      <c r="BF83" s="71"/>
      <c r="BG83" s="72"/>
      <c r="BH83" s="71">
        <v>0</v>
      </c>
      <c r="BI83" s="71">
        <v>0</v>
      </c>
      <c r="BJ83" s="71">
        <v>0</v>
      </c>
      <c r="BK83" s="71">
        <v>0</v>
      </c>
      <c r="BL83" s="71">
        <v>4.0670000000000002</v>
      </c>
      <c r="BM83" s="71">
        <v>0</v>
      </c>
      <c r="BN83" s="72"/>
      <c r="BO83" s="71">
        <v>0</v>
      </c>
      <c r="BP83" s="71">
        <v>0</v>
      </c>
      <c r="BQ83" s="71">
        <v>0</v>
      </c>
      <c r="BR83" s="71">
        <v>0</v>
      </c>
      <c r="BS83" s="71">
        <v>1</v>
      </c>
      <c r="BT83" s="71">
        <v>0</v>
      </c>
      <c r="BU83"/>
      <c r="BV83" s="70">
        <v>4.0670000000000002</v>
      </c>
      <c r="BW83" s="70">
        <v>0</v>
      </c>
      <c r="BX83" s="70">
        <v>0</v>
      </c>
      <c r="BY83" s="70">
        <v>0</v>
      </c>
      <c r="BZ83" s="70">
        <v>0</v>
      </c>
      <c r="CA83" s="70">
        <v>0</v>
      </c>
      <c r="CB83" s="70">
        <v>0</v>
      </c>
      <c r="CC83" s="70">
        <v>0</v>
      </c>
      <c r="CD83" s="70">
        <v>0</v>
      </c>
    </row>
    <row r="84" spans="1:82">
      <c r="A84" s="70" t="s">
        <v>1827</v>
      </c>
      <c r="B84" s="70">
        <v>234</v>
      </c>
      <c r="C84" s="70">
        <v>13</v>
      </c>
      <c r="D84" s="70">
        <v>14</v>
      </c>
      <c r="E84" s="70">
        <v>2016</v>
      </c>
      <c r="F84" s="70" t="s">
        <v>155</v>
      </c>
      <c r="G84" s="1064" t="s">
        <v>1814</v>
      </c>
      <c r="H84" s="70" t="s">
        <v>1815</v>
      </c>
      <c r="I84" s="148"/>
      <c r="J84" s="71">
        <v>9.5134642842089434</v>
      </c>
      <c r="K84" s="71">
        <v>0.7989810659208747</v>
      </c>
      <c r="L84" s="71">
        <v>3.6184475686323503</v>
      </c>
      <c r="M84" s="71">
        <v>7.3296357997152288</v>
      </c>
      <c r="N84" s="71">
        <v>9.1894533975664157</v>
      </c>
      <c r="O84" s="71">
        <v>6.5614256746146964</v>
      </c>
      <c r="P84" s="71">
        <v>8.0120324692661242</v>
      </c>
      <c r="Q84" s="71">
        <v>0.50847996850155242</v>
      </c>
      <c r="R84" s="71">
        <v>4.2800976922191944E-3</v>
      </c>
      <c r="S84" s="71">
        <v>0</v>
      </c>
      <c r="T84" s="72"/>
      <c r="U84" s="71">
        <v>290643</v>
      </c>
      <c r="V84" s="71">
        <v>211</v>
      </c>
      <c r="W84" s="71">
        <v>59</v>
      </c>
      <c r="X84" s="71">
        <v>1799</v>
      </c>
      <c r="Y84" s="71">
        <v>3588</v>
      </c>
      <c r="Z84" s="71">
        <v>3859</v>
      </c>
      <c r="AA84" s="71">
        <v>1649</v>
      </c>
      <c r="AB84" s="71">
        <v>7199</v>
      </c>
      <c r="AC84" s="71">
        <v>730.99855477480389</v>
      </c>
      <c r="AD84" s="71">
        <v>0</v>
      </c>
      <c r="AE84" s="72"/>
      <c r="AF84" s="71">
        <v>3464132.8517074739</v>
      </c>
      <c r="AG84" s="71">
        <v>725690.67423043924</v>
      </c>
      <c r="AH84" s="71">
        <v>398553.53189291147</v>
      </c>
      <c r="AI84" s="71">
        <v>10542962.721002441</v>
      </c>
      <c r="AJ84" s="71">
        <v>16355898.24010881</v>
      </c>
      <c r="AK84" s="71">
        <v>0</v>
      </c>
      <c r="AL84" s="71">
        <v>0</v>
      </c>
      <c r="AM84" s="71">
        <v>987359.23709496483</v>
      </c>
      <c r="AN84" s="71">
        <v>0</v>
      </c>
      <c r="AO84" s="71">
        <v>0</v>
      </c>
      <c r="AP84" s="71">
        <v>32474597.256037042</v>
      </c>
      <c r="AQ84" s="72"/>
      <c r="AR84" s="71">
        <v>116</v>
      </c>
      <c r="AS84" s="71">
        <v>23</v>
      </c>
      <c r="AT84" s="71">
        <v>0</v>
      </c>
      <c r="AU84" s="71">
        <v>0</v>
      </c>
      <c r="AV84" s="71">
        <v>0</v>
      </c>
      <c r="AW84" s="71">
        <v>0</v>
      </c>
      <c r="AX84" s="71"/>
      <c r="AY84" s="72"/>
      <c r="AZ84" s="71">
        <v>516.24900000000002</v>
      </c>
      <c r="BA84" s="71">
        <v>2389.3200000000002</v>
      </c>
      <c r="BB84" s="71">
        <v>0</v>
      </c>
      <c r="BC84" s="71">
        <v>0</v>
      </c>
      <c r="BD84" s="71">
        <v>0</v>
      </c>
      <c r="BE84" s="71">
        <v>0</v>
      </c>
      <c r="BF84" s="71"/>
      <c r="BG84" s="72"/>
      <c r="BH84" s="71">
        <v>0</v>
      </c>
      <c r="BI84" s="71">
        <v>0</v>
      </c>
      <c r="BJ84" s="71">
        <v>0</v>
      </c>
      <c r="BK84" s="71">
        <v>0</v>
      </c>
      <c r="BL84" s="71">
        <v>4.0960000000000001</v>
      </c>
      <c r="BM84" s="71">
        <v>0</v>
      </c>
      <c r="BN84" s="72"/>
      <c r="BO84" s="71">
        <v>0</v>
      </c>
      <c r="BP84" s="71">
        <v>0</v>
      </c>
      <c r="BQ84" s="71">
        <v>0</v>
      </c>
      <c r="BR84" s="71">
        <v>0</v>
      </c>
      <c r="BS84" s="71">
        <v>1</v>
      </c>
      <c r="BT84" s="71">
        <v>0</v>
      </c>
      <c r="BU84"/>
      <c r="BV84" s="70">
        <v>4.0960000000000001</v>
      </c>
      <c r="BW84" s="70">
        <v>0</v>
      </c>
      <c r="BX84" s="70">
        <v>0</v>
      </c>
      <c r="BY84" s="70">
        <v>0</v>
      </c>
      <c r="BZ84" s="70">
        <v>0</v>
      </c>
      <c r="CA84" s="70">
        <v>0</v>
      </c>
      <c r="CB84" s="70">
        <v>0</v>
      </c>
      <c r="CC84" s="70">
        <v>0</v>
      </c>
      <c r="CD84" s="70">
        <v>0</v>
      </c>
    </row>
    <row r="85" spans="1:82">
      <c r="A85" s="70" t="s">
        <v>1828</v>
      </c>
      <c r="B85" s="70">
        <v>235</v>
      </c>
      <c r="C85" s="70">
        <v>14</v>
      </c>
      <c r="D85" s="70">
        <v>14</v>
      </c>
      <c r="E85" s="70">
        <v>2017</v>
      </c>
      <c r="F85" s="70" t="s">
        <v>156</v>
      </c>
      <c r="G85" s="70" t="s">
        <v>1814</v>
      </c>
      <c r="H85" s="70" t="s">
        <v>1815</v>
      </c>
      <c r="I85" s="148"/>
      <c r="J85" s="71">
        <v>8.8248639808352145</v>
      </c>
      <c r="K85" s="71">
        <v>0.83408169446541469</v>
      </c>
      <c r="L85" s="71">
        <v>3.4347825162468091</v>
      </c>
      <c r="M85" s="71">
        <v>6.9841015587720747</v>
      </c>
      <c r="N85" s="71">
        <v>11.149873451049665</v>
      </c>
      <c r="O85" s="71">
        <v>6.4309431839146649</v>
      </c>
      <c r="P85" s="71">
        <v>7.8502364002580327</v>
      </c>
      <c r="Q85" s="71">
        <v>0.48153433906807802</v>
      </c>
      <c r="R85" s="71">
        <v>0</v>
      </c>
      <c r="S85" s="71">
        <v>0</v>
      </c>
      <c r="T85" s="72"/>
      <c r="U85" s="71">
        <v>277735</v>
      </c>
      <c r="V85" s="71">
        <v>211</v>
      </c>
      <c r="W85" s="71">
        <v>59</v>
      </c>
      <c r="X85" s="71">
        <v>1799</v>
      </c>
      <c r="Y85" s="71">
        <v>3564</v>
      </c>
      <c r="Z85" s="71">
        <v>3845</v>
      </c>
      <c r="AA85" s="71">
        <v>1626</v>
      </c>
      <c r="AB85" s="71">
        <v>7050</v>
      </c>
      <c r="AC85" s="71">
        <v>0</v>
      </c>
      <c r="AD85" s="71">
        <v>0</v>
      </c>
      <c r="AE85" s="72"/>
      <c r="AF85" s="71">
        <v>3303119.8997130031</v>
      </c>
      <c r="AG85" s="71">
        <v>740676.71634402615</v>
      </c>
      <c r="AH85" s="71">
        <v>490728.00639615761</v>
      </c>
      <c r="AI85" s="71">
        <v>10311501.469703989</v>
      </c>
      <c r="AJ85" s="71">
        <v>17473652.89397984</v>
      </c>
      <c r="AK85" s="71">
        <v>0</v>
      </c>
      <c r="AL85" s="71">
        <v>0</v>
      </c>
      <c r="AM85" s="71">
        <v>968436.51933677518</v>
      </c>
      <c r="AN85" s="71">
        <v>0</v>
      </c>
      <c r="AO85" s="71">
        <v>0</v>
      </c>
      <c r="AP85" s="71">
        <v>33288115.505473793</v>
      </c>
      <c r="AQ85" s="72"/>
      <c r="AR85" s="71">
        <v>119</v>
      </c>
      <c r="AS85" s="71">
        <v>25</v>
      </c>
      <c r="AT85" s="71">
        <v>0</v>
      </c>
      <c r="AU85" s="71">
        <v>0</v>
      </c>
      <c r="AV85" s="71">
        <v>0</v>
      </c>
      <c r="AW85" s="71">
        <v>0</v>
      </c>
      <c r="AX85" s="71"/>
      <c r="AY85" s="72"/>
      <c r="AZ85" s="71">
        <v>527.44900000000007</v>
      </c>
      <c r="BA85" s="71">
        <v>2449.8200000000002</v>
      </c>
      <c r="BB85" s="71">
        <v>0</v>
      </c>
      <c r="BC85" s="71">
        <v>0</v>
      </c>
      <c r="BD85" s="71">
        <v>0</v>
      </c>
      <c r="BE85" s="71">
        <v>0</v>
      </c>
      <c r="BF85" s="71"/>
      <c r="BG85" s="72"/>
      <c r="BH85" s="71">
        <v>0</v>
      </c>
      <c r="BI85" s="71">
        <v>0</v>
      </c>
      <c r="BJ85" s="71">
        <v>0</v>
      </c>
      <c r="BK85" s="71">
        <v>0</v>
      </c>
      <c r="BL85" s="71">
        <v>3.5830000000000002</v>
      </c>
      <c r="BM85" s="71">
        <v>0</v>
      </c>
      <c r="BN85" s="72"/>
      <c r="BO85" s="71">
        <v>0</v>
      </c>
      <c r="BP85" s="71">
        <v>0</v>
      </c>
      <c r="BQ85" s="71">
        <v>0</v>
      </c>
      <c r="BR85" s="71">
        <v>0</v>
      </c>
      <c r="BS85" s="71">
        <v>1</v>
      </c>
      <c r="BT85" s="71">
        <v>0</v>
      </c>
      <c r="BU85"/>
      <c r="BV85" s="70">
        <v>3.5830000000000002</v>
      </c>
      <c r="BW85" s="70">
        <v>0</v>
      </c>
      <c r="BX85" s="70">
        <v>0</v>
      </c>
      <c r="BY85" s="70">
        <v>0</v>
      </c>
      <c r="BZ85" s="70">
        <v>0</v>
      </c>
      <c r="CA85" s="70">
        <v>0</v>
      </c>
      <c r="CB85" s="70">
        <v>0</v>
      </c>
      <c r="CC85" s="70">
        <v>0</v>
      </c>
      <c r="CD85" s="70">
        <v>0</v>
      </c>
    </row>
    <row r="86" spans="1:82">
      <c r="A86" s="70" t="s">
        <v>1829</v>
      </c>
      <c r="B86" s="70">
        <v>236</v>
      </c>
      <c r="C86" s="70">
        <v>15</v>
      </c>
      <c r="D86" s="70">
        <v>14</v>
      </c>
      <c r="E86" s="70">
        <v>2018</v>
      </c>
      <c r="F86" s="70" t="s">
        <v>183</v>
      </c>
      <c r="G86" s="70" t="s">
        <v>1814</v>
      </c>
      <c r="H86" s="70" t="s">
        <v>1815</v>
      </c>
      <c r="I86" s="148"/>
      <c r="J86" s="71">
        <v>10.329399633132551</v>
      </c>
      <c r="K86" s="71">
        <v>0.83711082256938341</v>
      </c>
      <c r="L86" s="71">
        <v>3.0644706619403257</v>
      </c>
      <c r="M86" s="71">
        <v>6.7235486708461716</v>
      </c>
      <c r="N86" s="71">
        <v>8.3896751019225704</v>
      </c>
      <c r="O86" s="71">
        <v>6.3248899080164245</v>
      </c>
      <c r="P86" s="71">
        <v>7.7195145469696831</v>
      </c>
      <c r="Q86" s="71">
        <v>0.435299563655208</v>
      </c>
      <c r="R86" s="71">
        <v>1.6772686451154827E-2</v>
      </c>
      <c r="S86" s="71">
        <v>0</v>
      </c>
      <c r="T86" s="72"/>
      <c r="U86" s="71">
        <v>329636</v>
      </c>
      <c r="V86" s="71">
        <v>211</v>
      </c>
      <c r="W86" s="71">
        <v>59</v>
      </c>
      <c r="X86" s="71">
        <v>1799</v>
      </c>
      <c r="Y86" s="71">
        <v>3510</v>
      </c>
      <c r="Z86" s="71">
        <v>3854</v>
      </c>
      <c r="AA86" s="71">
        <v>1615</v>
      </c>
      <c r="AB86" s="71">
        <v>6868</v>
      </c>
      <c r="AC86" s="71">
        <v>2910</v>
      </c>
      <c r="AD86" s="71">
        <v>0</v>
      </c>
      <c r="AE86" s="72"/>
      <c r="AF86" s="71">
        <v>3888720.1283760332</v>
      </c>
      <c r="AG86" s="71">
        <v>750158.4001318576</v>
      </c>
      <c r="AH86" s="71">
        <v>444078.87583495438</v>
      </c>
      <c r="AI86" s="71">
        <v>9729910.6621262897</v>
      </c>
      <c r="AJ86" s="71">
        <v>14101347.242868399</v>
      </c>
      <c r="AK86" s="71">
        <v>0</v>
      </c>
      <c r="AL86" s="71">
        <v>0</v>
      </c>
      <c r="AM86" s="71">
        <v>945387.82836760429</v>
      </c>
      <c r="AN86" s="71">
        <v>0</v>
      </c>
      <c r="AO86" s="71">
        <v>0</v>
      </c>
      <c r="AP86" s="71">
        <v>29859603.13770514</v>
      </c>
      <c r="AQ86" s="72"/>
      <c r="AR86" s="71">
        <v>124</v>
      </c>
      <c r="AS86" s="71">
        <v>27</v>
      </c>
      <c r="AT86" s="71">
        <v>0</v>
      </c>
      <c r="AU86" s="71">
        <v>0</v>
      </c>
      <c r="AV86" s="71">
        <v>0</v>
      </c>
      <c r="AW86" s="71">
        <v>0</v>
      </c>
      <c r="AX86" s="71"/>
      <c r="AY86" s="72"/>
      <c r="AZ86" s="71">
        <v>546.14900000000011</v>
      </c>
      <c r="BA86" s="71">
        <v>2510.12</v>
      </c>
      <c r="BB86" s="71">
        <v>0</v>
      </c>
      <c r="BC86" s="71">
        <v>0</v>
      </c>
      <c r="BD86" s="71">
        <v>0</v>
      </c>
      <c r="BE86" s="71">
        <v>0</v>
      </c>
      <c r="BF86" s="71"/>
      <c r="BG86" s="72"/>
      <c r="BH86" s="71">
        <v>0</v>
      </c>
      <c r="BI86" s="71">
        <v>0</v>
      </c>
      <c r="BJ86" s="71">
        <v>0</v>
      </c>
      <c r="BK86" s="71">
        <v>0</v>
      </c>
      <c r="BL86" s="71">
        <v>3.452</v>
      </c>
      <c r="BM86" s="71">
        <v>0</v>
      </c>
      <c r="BN86" s="72"/>
      <c r="BO86" s="71">
        <v>0</v>
      </c>
      <c r="BP86" s="71">
        <v>0</v>
      </c>
      <c r="BQ86" s="71">
        <v>0</v>
      </c>
      <c r="BR86" s="71">
        <v>0</v>
      </c>
      <c r="BS86" s="71">
        <v>1</v>
      </c>
      <c r="BT86" s="71">
        <v>0</v>
      </c>
      <c r="BU86"/>
      <c r="BV86" s="70">
        <v>3.452</v>
      </c>
      <c r="BW86" s="70">
        <v>0</v>
      </c>
      <c r="BX86" s="70">
        <v>0</v>
      </c>
      <c r="BY86" s="70">
        <v>0</v>
      </c>
      <c r="BZ86" s="70">
        <v>0</v>
      </c>
      <c r="CA86" s="70">
        <v>0</v>
      </c>
      <c r="CB86" s="70">
        <v>0</v>
      </c>
      <c r="CC86" s="70">
        <v>0</v>
      </c>
      <c r="CD86" s="70">
        <v>0</v>
      </c>
    </row>
    <row r="87" spans="1:82">
      <c r="A87" s="70" t="s">
        <v>1830</v>
      </c>
      <c r="B87" s="70">
        <v>236</v>
      </c>
      <c r="C87" s="70">
        <v>16</v>
      </c>
      <c r="D87" s="70">
        <v>14</v>
      </c>
      <c r="E87" s="70">
        <v>2019</v>
      </c>
      <c r="F87" s="70" t="s">
        <v>158</v>
      </c>
      <c r="G87" s="70" t="s">
        <v>1814</v>
      </c>
      <c r="H87" s="70" t="s">
        <v>1815</v>
      </c>
      <c r="I87" s="148"/>
      <c r="J87" s="71">
        <v>8.9085060154711382</v>
      </c>
      <c r="K87" s="71">
        <v>0.63597686078809423</v>
      </c>
      <c r="L87" s="71">
        <v>3.0422304628769878</v>
      </c>
      <c r="M87" s="71">
        <v>5.6008399786284739</v>
      </c>
      <c r="N87" s="71">
        <v>5.9539294937578306</v>
      </c>
      <c r="O87" s="71">
        <v>6.0856105053099725</v>
      </c>
      <c r="P87" s="71">
        <v>7.4839595131547236</v>
      </c>
      <c r="Q87" s="71">
        <v>0.41302649940781999</v>
      </c>
      <c r="R87" s="71">
        <v>5.3437142894256592E-2</v>
      </c>
      <c r="S87" s="71">
        <v>0</v>
      </c>
      <c r="T87" s="72"/>
      <c r="U87" s="71">
        <v>304056</v>
      </c>
      <c r="V87" s="71">
        <v>211</v>
      </c>
      <c r="W87" s="71">
        <v>59</v>
      </c>
      <c r="X87" s="71">
        <v>1799</v>
      </c>
      <c r="Y87" s="71">
        <v>3476</v>
      </c>
      <c r="Z87" s="71">
        <v>3810</v>
      </c>
      <c r="AA87" s="71">
        <v>1554</v>
      </c>
      <c r="AB87" s="71">
        <v>6693</v>
      </c>
      <c r="AC87" s="71">
        <v>9423</v>
      </c>
      <c r="AD87" s="71">
        <v>0</v>
      </c>
      <c r="AE87" s="72"/>
      <c r="AF87" s="71">
        <v>3318340.6900387891</v>
      </c>
      <c r="AG87" s="71">
        <v>516619.41563346039</v>
      </c>
      <c r="AH87" s="71">
        <v>492455.52912425442</v>
      </c>
      <c r="AI87" s="71">
        <v>10118907.191890949</v>
      </c>
      <c r="AJ87" s="71">
        <v>11931893.307603691</v>
      </c>
      <c r="AK87" s="71">
        <v>0</v>
      </c>
      <c r="AL87" s="71">
        <v>0</v>
      </c>
      <c r="AM87" s="71">
        <v>911536.21512297587</v>
      </c>
      <c r="AN87" s="71">
        <v>0</v>
      </c>
      <c r="AO87" s="71">
        <v>0</v>
      </c>
      <c r="AP87" s="71">
        <v>27289752.349414118</v>
      </c>
      <c r="AQ87" s="72"/>
      <c r="AR87" s="71">
        <v>126</v>
      </c>
      <c r="AS87" s="71">
        <v>29</v>
      </c>
      <c r="AT87" s="71">
        <v>0</v>
      </c>
      <c r="AU87" s="71">
        <v>0</v>
      </c>
      <c r="AV87" s="71">
        <v>0</v>
      </c>
      <c r="AW87" s="71">
        <v>0</v>
      </c>
      <c r="AX87" s="71"/>
      <c r="AY87" s="72"/>
      <c r="AZ87" s="71">
        <v>562.34900000000005</v>
      </c>
      <c r="BA87" s="71">
        <v>2566.2199999999998</v>
      </c>
      <c r="BB87" s="71">
        <v>0</v>
      </c>
      <c r="BC87" s="71">
        <v>0</v>
      </c>
      <c r="BD87" s="71">
        <v>0</v>
      </c>
      <c r="BE87" s="71">
        <v>0</v>
      </c>
      <c r="BF87" s="71"/>
      <c r="BG87" s="72"/>
      <c r="BH87" s="71">
        <v>0</v>
      </c>
      <c r="BI87" s="71">
        <v>0</v>
      </c>
      <c r="BJ87" s="71">
        <v>0</v>
      </c>
      <c r="BK87" s="71">
        <v>0</v>
      </c>
      <c r="BL87" s="71">
        <v>3.3380000000000001</v>
      </c>
      <c r="BM87" s="71">
        <v>0</v>
      </c>
      <c r="BN87" s="72"/>
      <c r="BO87" s="71">
        <v>0</v>
      </c>
      <c r="BP87" s="71">
        <v>0</v>
      </c>
      <c r="BQ87" s="71">
        <v>0</v>
      </c>
      <c r="BR87" s="71">
        <v>0</v>
      </c>
      <c r="BS87" s="71">
        <v>1</v>
      </c>
      <c r="BT87" s="71">
        <v>0</v>
      </c>
      <c r="BU87"/>
      <c r="BV87" s="70">
        <v>3.3380000000000001</v>
      </c>
      <c r="BW87" s="70">
        <v>0</v>
      </c>
      <c r="BX87" s="70">
        <v>0</v>
      </c>
      <c r="BY87" s="70">
        <v>0</v>
      </c>
      <c r="BZ87" s="70">
        <v>0</v>
      </c>
      <c r="CA87" s="70">
        <v>0</v>
      </c>
      <c r="CB87" s="70">
        <v>0</v>
      </c>
      <c r="CC87" s="70">
        <v>0</v>
      </c>
      <c r="CD87" s="70">
        <v>0</v>
      </c>
    </row>
    <row r="88" spans="1:82">
      <c r="A88" s="70" t="s">
        <v>1831</v>
      </c>
      <c r="B88" s="70">
        <v>236</v>
      </c>
      <c r="C88" s="70">
        <v>17</v>
      </c>
      <c r="D88" s="70">
        <v>14</v>
      </c>
      <c r="E88" s="70">
        <v>2020</v>
      </c>
      <c r="F88" s="70" t="s">
        <v>159</v>
      </c>
      <c r="G88" s="70" t="s">
        <v>1814</v>
      </c>
      <c r="H88" s="70" t="s">
        <v>1815</v>
      </c>
      <c r="I88" s="148"/>
      <c r="J88" s="71">
        <v>8.7629050702072124</v>
      </c>
      <c r="K88" s="71">
        <v>0.837321387402294</v>
      </c>
      <c r="L88" s="71">
        <v>3.0696988292355392</v>
      </c>
      <c r="M88" s="71">
        <v>6.4370098120022812</v>
      </c>
      <c r="N88" s="71">
        <v>10.523330589171158</v>
      </c>
      <c r="O88" s="71">
        <v>5.2660816625459121</v>
      </c>
      <c r="P88" s="71">
        <v>7.0456421164733634</v>
      </c>
      <c r="Q88" s="71">
        <v>0.381652762561208</v>
      </c>
      <c r="R88" s="71">
        <v>0.52787343149744659</v>
      </c>
      <c r="S88" s="71">
        <v>0</v>
      </c>
      <c r="T88" s="72"/>
      <c r="U88" s="71">
        <v>280996</v>
      </c>
      <c r="V88" s="71">
        <v>205</v>
      </c>
      <c r="W88" s="71">
        <v>52</v>
      </c>
      <c r="X88" s="71">
        <v>1514</v>
      </c>
      <c r="Y88" s="71">
        <v>3437</v>
      </c>
      <c r="Z88" s="71">
        <v>3763</v>
      </c>
      <c r="AA88" s="71">
        <v>1555</v>
      </c>
      <c r="AB88" s="71">
        <v>6473</v>
      </c>
      <c r="AC88" s="71">
        <v>93576</v>
      </c>
      <c r="AD88" s="71">
        <v>0</v>
      </c>
      <c r="AE88" s="72"/>
      <c r="AF88" s="71">
        <v>2936988.1341112838</v>
      </c>
      <c r="AG88" s="71">
        <v>703803.84736357559</v>
      </c>
      <c r="AH88" s="71">
        <v>527513.99287579302</v>
      </c>
      <c r="AI88" s="71">
        <v>9021408.4956715014</v>
      </c>
      <c r="AJ88" s="71">
        <v>16318105.255621539</v>
      </c>
      <c r="AK88" s="71"/>
      <c r="AL88" s="71"/>
      <c r="AM88" s="71">
        <v>844798.4165299664</v>
      </c>
      <c r="AN88" s="71"/>
      <c r="AO88" s="71"/>
      <c r="AP88" s="71">
        <v>30352618.142173659</v>
      </c>
      <c r="AQ88" s="72"/>
      <c r="AR88" s="71">
        <v>130</v>
      </c>
      <c r="AS88" s="71">
        <v>32</v>
      </c>
      <c r="AT88" s="71">
        <v>0</v>
      </c>
      <c r="AU88" s="71">
        <v>0</v>
      </c>
      <c r="AV88" s="71">
        <v>0</v>
      </c>
      <c r="AW88" s="71">
        <v>0</v>
      </c>
      <c r="AX88" s="71"/>
      <c r="AY88" s="72"/>
      <c r="AZ88" s="71">
        <v>589.34900000000005</v>
      </c>
      <c r="BA88" s="71">
        <v>2682.72</v>
      </c>
      <c r="BB88" s="71">
        <v>0</v>
      </c>
      <c r="BC88" s="71">
        <v>0</v>
      </c>
      <c r="BD88" s="71">
        <v>0</v>
      </c>
      <c r="BE88" s="71">
        <v>0</v>
      </c>
      <c r="BF88" s="71"/>
      <c r="BG88" s="72"/>
      <c r="BH88" s="71">
        <v>0</v>
      </c>
      <c r="BI88" s="71">
        <v>0</v>
      </c>
      <c r="BJ88" s="71">
        <v>0</v>
      </c>
      <c r="BK88" s="71">
        <v>0</v>
      </c>
      <c r="BL88" s="71">
        <v>2.89</v>
      </c>
      <c r="BM88" s="71">
        <v>0</v>
      </c>
      <c r="BN88" s="72"/>
      <c r="BO88" s="71">
        <v>0</v>
      </c>
      <c r="BP88" s="71">
        <v>0</v>
      </c>
      <c r="BQ88" s="71">
        <v>0</v>
      </c>
      <c r="BR88" s="71">
        <v>0</v>
      </c>
      <c r="BS88" s="71">
        <v>1</v>
      </c>
      <c r="BT88" s="71">
        <v>0</v>
      </c>
      <c r="BU88"/>
      <c r="BV88" s="70">
        <v>2.89</v>
      </c>
      <c r="BW88" s="70">
        <v>0</v>
      </c>
      <c r="BX88" s="70">
        <v>0</v>
      </c>
      <c r="BY88" s="70">
        <v>0</v>
      </c>
      <c r="BZ88" s="70">
        <v>0</v>
      </c>
      <c r="CA88" s="70">
        <v>0</v>
      </c>
      <c r="CB88" s="70">
        <v>0</v>
      </c>
      <c r="CC88" s="70">
        <v>0</v>
      </c>
      <c r="CD88" s="70">
        <v>0</v>
      </c>
    </row>
    <row r="89" spans="1:82">
      <c r="A89" s="70" t="s">
        <v>1832</v>
      </c>
      <c r="B89" s="70">
        <v>236</v>
      </c>
      <c r="C89" s="70">
        <v>18</v>
      </c>
      <c r="D89" s="70">
        <v>14</v>
      </c>
      <c r="E89" s="70">
        <v>2021</v>
      </c>
      <c r="F89" s="70" t="s">
        <v>160</v>
      </c>
      <c r="G89" s="70" t="s">
        <v>1814</v>
      </c>
      <c r="H89" s="70" t="s">
        <v>1815</v>
      </c>
      <c r="I89" s="148"/>
      <c r="J89" s="71">
        <v>8.9265450262581272</v>
      </c>
      <c r="K89" s="71">
        <v>0.85519434911861836</v>
      </c>
      <c r="L89" s="71">
        <v>2.9867668421491214</v>
      </c>
      <c r="M89" s="71">
        <v>6.2265292841204678</v>
      </c>
      <c r="N89" s="71">
        <v>8.2620361663074267</v>
      </c>
      <c r="O89" s="71">
        <v>5.0111332051420767</v>
      </c>
      <c r="P89" s="71">
        <v>7.1975987376216892</v>
      </c>
      <c r="Q89" s="71">
        <v>0.36684619577809002</v>
      </c>
      <c r="R89" s="71">
        <v>6.827255752209091E-2</v>
      </c>
      <c r="S89" s="71">
        <v>0</v>
      </c>
      <c r="T89" s="72"/>
      <c r="U89" s="71">
        <v>317112</v>
      </c>
      <c r="V89" s="71">
        <v>205</v>
      </c>
      <c r="W89" s="71">
        <v>52</v>
      </c>
      <c r="X89" s="71">
        <v>1514</v>
      </c>
      <c r="Y89" s="71">
        <v>3379</v>
      </c>
      <c r="Z89" s="71">
        <v>3687</v>
      </c>
      <c r="AA89" s="71">
        <v>1549</v>
      </c>
      <c r="AB89" s="71">
        <v>6283</v>
      </c>
      <c r="AC89" s="71">
        <v>11740.999999999998</v>
      </c>
      <c r="AD89" s="71">
        <v>0</v>
      </c>
      <c r="AE89" s="72"/>
      <c r="AF89" s="71">
        <v>2931583.8358030878</v>
      </c>
      <c r="AG89" s="71">
        <v>752174.02827806387</v>
      </c>
      <c r="AH89" s="71">
        <v>507808.90748082276</v>
      </c>
      <c r="AI89" s="71">
        <v>9637137.4839951918</v>
      </c>
      <c r="AJ89" s="71">
        <v>13120766.85891344</v>
      </c>
      <c r="AK89" s="71">
        <v>0</v>
      </c>
      <c r="AL89" s="71">
        <v>0</v>
      </c>
      <c r="AM89" s="71">
        <v>824731.00709642575</v>
      </c>
      <c r="AN89" s="71">
        <v>0</v>
      </c>
      <c r="AO89" s="71">
        <v>0</v>
      </c>
      <c r="AP89" s="71">
        <v>27774202.121567033</v>
      </c>
      <c r="AQ89" s="72"/>
      <c r="AR89" s="71">
        <v>136</v>
      </c>
      <c r="AS89" s="71">
        <v>34</v>
      </c>
      <c r="AT89" s="71">
        <v>0</v>
      </c>
      <c r="AU89" s="71">
        <v>0</v>
      </c>
      <c r="AV89" s="71">
        <v>0</v>
      </c>
      <c r="AW89" s="71">
        <v>0</v>
      </c>
      <c r="AX89" s="71"/>
      <c r="AY89" s="72"/>
      <c r="AZ89" s="71">
        <v>625.24900000000002</v>
      </c>
      <c r="BA89" s="71">
        <v>4332.22</v>
      </c>
      <c r="BB89" s="71">
        <v>0</v>
      </c>
      <c r="BC89" s="71">
        <v>0</v>
      </c>
      <c r="BD89" s="71">
        <v>0</v>
      </c>
      <c r="BE89" s="71">
        <v>0</v>
      </c>
      <c r="BF89" s="71"/>
      <c r="BG89" s="72"/>
      <c r="BH89" s="71">
        <v>0</v>
      </c>
      <c r="BI89" s="71">
        <v>0</v>
      </c>
      <c r="BJ89" s="71">
        <v>0</v>
      </c>
      <c r="BK89" s="71">
        <v>0</v>
      </c>
      <c r="BL89" s="71">
        <v>3.548</v>
      </c>
      <c r="BM89" s="71">
        <v>0</v>
      </c>
      <c r="BN89" s="72"/>
      <c r="BO89" s="71">
        <v>0</v>
      </c>
      <c r="BP89" s="71">
        <v>0</v>
      </c>
      <c r="BQ89" s="71">
        <v>0</v>
      </c>
      <c r="BR89" s="71">
        <v>0</v>
      </c>
      <c r="BS89" s="71">
        <v>1</v>
      </c>
      <c r="BT89" s="71">
        <v>0</v>
      </c>
      <c r="BU89"/>
      <c r="BV89" s="70">
        <v>3.548</v>
      </c>
      <c r="BW89" s="70">
        <v>0</v>
      </c>
      <c r="BX89" s="70">
        <v>0</v>
      </c>
      <c r="BY89" s="70">
        <v>0</v>
      </c>
      <c r="BZ89" s="70">
        <v>0</v>
      </c>
      <c r="CA89" s="70">
        <v>0</v>
      </c>
      <c r="CB89" s="70">
        <v>0</v>
      </c>
      <c r="CC89" s="70">
        <v>0</v>
      </c>
      <c r="CD89" s="70">
        <v>0</v>
      </c>
    </row>
    <row r="90" spans="1:82">
      <c r="A90" s="70" t="s">
        <v>1833</v>
      </c>
      <c r="B90" s="70">
        <v>236</v>
      </c>
      <c r="C90" s="70">
        <v>19</v>
      </c>
      <c r="D90" s="70">
        <v>14</v>
      </c>
      <c r="E90" s="70">
        <v>2022</v>
      </c>
      <c r="F90" s="70" t="s">
        <v>161</v>
      </c>
      <c r="G90" s="70" t="s">
        <v>1814</v>
      </c>
      <c r="H90" s="70" t="s">
        <v>1815</v>
      </c>
      <c r="I90" s="148"/>
      <c r="J90" s="71">
        <v>4.8492367981441591</v>
      </c>
      <c r="K90" s="71">
        <v>0.62475475484030474</v>
      </c>
      <c r="L90" s="71">
        <v>2.3543936376971226</v>
      </c>
      <c r="M90" s="71">
        <v>4.7532736658903536</v>
      </c>
      <c r="N90" s="71">
        <v>7.4620649825536676</v>
      </c>
      <c r="O90" s="71">
        <v>5.2242104893402406</v>
      </c>
      <c r="P90" s="71">
        <v>7.1032535776405643</v>
      </c>
      <c r="Q90" s="71">
        <v>0.35945925834825654</v>
      </c>
      <c r="R90" s="71">
        <v>7.6367202839511455E-2</v>
      </c>
      <c r="S90" s="71">
        <v>0</v>
      </c>
      <c r="T90" s="72"/>
      <c r="U90" s="71">
        <v>200220</v>
      </c>
      <c r="V90" s="71">
        <v>205</v>
      </c>
      <c r="W90" s="71">
        <v>52</v>
      </c>
      <c r="X90" s="71">
        <v>1514</v>
      </c>
      <c r="Y90" s="71">
        <v>3320</v>
      </c>
      <c r="Z90" s="71">
        <v>3652</v>
      </c>
      <c r="AA90" s="71">
        <v>1552</v>
      </c>
      <c r="AB90" s="71">
        <v>6106</v>
      </c>
      <c r="AC90" s="71">
        <v>13297.999999999996</v>
      </c>
      <c r="AD90" s="71">
        <v>0</v>
      </c>
      <c r="AE90" s="72"/>
      <c r="AF90" s="71">
        <v>1861941.8503386776</v>
      </c>
      <c r="AG90" s="71">
        <v>436880.68223377306</v>
      </c>
      <c r="AH90" s="71">
        <v>450685.19111136248</v>
      </c>
      <c r="AI90" s="71">
        <v>8418866.394480044</v>
      </c>
      <c r="AJ90" s="71">
        <v>15652217.263422338</v>
      </c>
      <c r="AK90" s="71">
        <v>0</v>
      </c>
      <c r="AL90" s="71">
        <v>0</v>
      </c>
      <c r="AM90" s="71">
        <v>788451.25964984763</v>
      </c>
      <c r="AN90" s="71">
        <v>0</v>
      </c>
      <c r="AO90" s="71">
        <v>0</v>
      </c>
      <c r="AP90" s="71">
        <v>27609042.641236041</v>
      </c>
      <c r="AQ90" s="72"/>
      <c r="AR90" s="71">
        <v>140</v>
      </c>
      <c r="AS90" s="71">
        <v>34</v>
      </c>
      <c r="AT90" s="71">
        <v>0</v>
      </c>
      <c r="AU90" s="71">
        <v>0</v>
      </c>
      <c r="AV90" s="71">
        <v>0</v>
      </c>
      <c r="AW90" s="71">
        <v>0</v>
      </c>
      <c r="AX90" s="71"/>
      <c r="AY90" s="72"/>
      <c r="AZ90" s="71">
        <v>647.149</v>
      </c>
      <c r="BA90" s="71">
        <v>4332.22</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1834</v>
      </c>
      <c r="B91" s="70">
        <v>236</v>
      </c>
      <c r="C91" s="70">
        <v>20</v>
      </c>
      <c r="D91" s="70">
        <v>14</v>
      </c>
      <c r="E91" s="70">
        <v>2023</v>
      </c>
      <c r="F91" s="70" t="s">
        <v>1539</v>
      </c>
      <c r="G91" s="70" t="s">
        <v>1814</v>
      </c>
      <c r="H91" s="70" t="s">
        <v>1815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146</v>
      </c>
      <c r="AS91" s="71">
        <v>34</v>
      </c>
      <c r="AT91" s="71">
        <v>0</v>
      </c>
      <c r="AU91" s="71">
        <v>0</v>
      </c>
      <c r="AV91" s="71">
        <v>0</v>
      </c>
      <c r="AW91" s="71">
        <v>0</v>
      </c>
      <c r="AX91" s="71"/>
      <c r="AY91" s="72"/>
      <c r="AZ91" s="71">
        <v>679.84900000000005</v>
      </c>
      <c r="BA91" s="71">
        <v>4332.22</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1835</v>
      </c>
      <c r="B92" s="70">
        <v>236</v>
      </c>
      <c r="C92" s="70">
        <v>21</v>
      </c>
      <c r="D92" s="70">
        <v>14</v>
      </c>
      <c r="E92" s="70">
        <v>2024</v>
      </c>
      <c r="F92" s="70" t="s">
        <v>1554</v>
      </c>
      <c r="G92" s="70" t="s">
        <v>1814</v>
      </c>
      <c r="H92" s="70" t="s">
        <v>1815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1836</v>
      </c>
      <c r="B93" s="70">
        <v>188</v>
      </c>
      <c r="C93" s="70">
        <v>1</v>
      </c>
      <c r="D93" s="70">
        <v>12</v>
      </c>
      <c r="E93" s="70">
        <v>1990</v>
      </c>
      <c r="F93" s="70" t="s">
        <v>787</v>
      </c>
      <c r="G93" s="70" t="s">
        <v>1837</v>
      </c>
      <c r="H93" s="70" t="s">
        <v>1838</v>
      </c>
      <c r="I93" s="148"/>
      <c r="J93" s="71">
        <v>53.798751255024492</v>
      </c>
      <c r="K93" s="71">
        <v>1.254279640789502</v>
      </c>
      <c r="L93" s="71">
        <v>0.30655198175863679</v>
      </c>
      <c r="M93" s="71">
        <v>2.23505030306689</v>
      </c>
      <c r="N93" s="71">
        <v>6.0697856008810458</v>
      </c>
      <c r="O93" s="71">
        <v>4.8940986376697477</v>
      </c>
      <c r="P93" s="71">
        <v>5.9840758490817816</v>
      </c>
      <c r="Q93" s="71">
        <v>0.44140992942950003</v>
      </c>
      <c r="R93" s="71">
        <v>0</v>
      </c>
      <c r="S93" s="71">
        <v>0.47199562164646969</v>
      </c>
      <c r="T93" s="72"/>
      <c r="U93" s="71">
        <v>3235905</v>
      </c>
      <c r="V93" s="71">
        <v>336</v>
      </c>
      <c r="W93" s="71">
        <v>3</v>
      </c>
      <c r="X93" s="71">
        <v>683</v>
      </c>
      <c r="Y93" s="71">
        <v>1785</v>
      </c>
      <c r="Z93" s="71">
        <v>2013</v>
      </c>
      <c r="AA93" s="71">
        <v>1453</v>
      </c>
      <c r="AB93" s="71">
        <v>7167</v>
      </c>
      <c r="AC93" s="71">
        <v>0</v>
      </c>
      <c r="AD93" s="71">
        <v>0.47199562164646969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1839</v>
      </c>
      <c r="B94" s="70">
        <v>189</v>
      </c>
      <c r="C94" s="70">
        <v>2</v>
      </c>
      <c r="D94" s="70">
        <v>12</v>
      </c>
      <c r="E94" s="70">
        <v>2005</v>
      </c>
      <c r="F94" s="70" t="s">
        <v>789</v>
      </c>
      <c r="G94" s="70" t="s">
        <v>1837</v>
      </c>
      <c r="H94" s="70" t="s">
        <v>1838</v>
      </c>
      <c r="I94" s="148"/>
      <c r="J94" s="71">
        <v>56.672500944574892</v>
      </c>
      <c r="K94" s="71">
        <v>1.019397166601326</v>
      </c>
      <c r="L94" s="71">
        <v>7.1363232988059879</v>
      </c>
      <c r="M94" s="71">
        <v>5.6368276619076978</v>
      </c>
      <c r="N94" s="71">
        <v>8.2714670647534732</v>
      </c>
      <c r="O94" s="71">
        <v>8.4627883891110258</v>
      </c>
      <c r="P94" s="71">
        <v>7.83968640902535</v>
      </c>
      <c r="Q94" s="71">
        <v>0.39796621093292101</v>
      </c>
      <c r="R94" s="71">
        <v>0</v>
      </c>
      <c r="S94" s="71">
        <v>0</v>
      </c>
      <c r="T94" s="72"/>
      <c r="U94" s="71">
        <v>4294868</v>
      </c>
      <c r="V94" s="71">
        <v>351</v>
      </c>
      <c r="W94" s="71">
        <v>79</v>
      </c>
      <c r="X94" s="71">
        <v>955</v>
      </c>
      <c r="Y94" s="71">
        <v>1994</v>
      </c>
      <c r="Z94" s="71">
        <v>4028</v>
      </c>
      <c r="AA94" s="71">
        <v>1559</v>
      </c>
      <c r="AB94" s="71">
        <v>6755</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1840</v>
      </c>
      <c r="B95" s="70">
        <v>190</v>
      </c>
      <c r="C95" s="70">
        <v>3</v>
      </c>
      <c r="D95" s="70">
        <v>12</v>
      </c>
      <c r="E95" s="70">
        <v>2006</v>
      </c>
      <c r="F95" s="70" t="s">
        <v>790</v>
      </c>
      <c r="G95" s="70" t="s">
        <v>1837</v>
      </c>
      <c r="H95" s="70" t="s">
        <v>1838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1841</v>
      </c>
      <c r="B96" s="70">
        <v>191</v>
      </c>
      <c r="C96" s="70">
        <v>4</v>
      </c>
      <c r="D96" s="70">
        <v>12</v>
      </c>
      <c r="E96" s="70">
        <v>2007</v>
      </c>
      <c r="F96" s="70" t="s">
        <v>791</v>
      </c>
      <c r="G96" s="70" t="s">
        <v>1837</v>
      </c>
      <c r="H96" s="70" t="s">
        <v>1838</v>
      </c>
      <c r="I96" s="148"/>
      <c r="J96" s="71">
        <v>53.552327256203938</v>
      </c>
      <c r="K96" s="71">
        <v>0.88895672851043128</v>
      </c>
      <c r="L96" s="71">
        <v>5.7299124808193014</v>
      </c>
      <c r="M96" s="71">
        <v>5.9033400882117153</v>
      </c>
      <c r="N96" s="71">
        <v>8.4281589110614306</v>
      </c>
      <c r="O96" s="71">
        <v>8.2479222362711884</v>
      </c>
      <c r="P96" s="71">
        <v>8.3235972989320892</v>
      </c>
      <c r="Q96" s="71">
        <v>0.41440055399081599</v>
      </c>
      <c r="R96" s="71">
        <v>0</v>
      </c>
      <c r="S96" s="71">
        <v>0</v>
      </c>
      <c r="T96" s="72"/>
      <c r="U96" s="71">
        <v>4788604</v>
      </c>
      <c r="V96" s="71">
        <v>332</v>
      </c>
      <c r="W96" s="71">
        <v>74</v>
      </c>
      <c r="X96" s="71">
        <v>1232</v>
      </c>
      <c r="Y96" s="71">
        <v>2052</v>
      </c>
      <c r="Z96" s="71">
        <v>4081</v>
      </c>
      <c r="AA96" s="71">
        <v>1630</v>
      </c>
      <c r="AB96" s="71">
        <v>6662</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1842</v>
      </c>
      <c r="B97" s="70">
        <v>192</v>
      </c>
      <c r="C97" s="70">
        <v>5</v>
      </c>
      <c r="D97" s="70">
        <v>12</v>
      </c>
      <c r="E97" s="70">
        <v>2008</v>
      </c>
      <c r="F97" s="70" t="s">
        <v>792</v>
      </c>
      <c r="G97" s="70" t="s">
        <v>1837</v>
      </c>
      <c r="H97" s="70" t="s">
        <v>1838</v>
      </c>
      <c r="I97" s="148"/>
      <c r="J97" s="71">
        <v>50.055524160761912</v>
      </c>
      <c r="K97" s="71">
        <v>0.67036608231188544</v>
      </c>
      <c r="L97" s="71">
        <v>4.9001605090893658</v>
      </c>
      <c r="M97" s="71">
        <v>6.232008599374339</v>
      </c>
      <c r="N97" s="71">
        <v>7.3569895928137568</v>
      </c>
      <c r="O97" s="71">
        <v>8.0502566139302694</v>
      </c>
      <c r="P97" s="71">
        <v>8.0998826923046128</v>
      </c>
      <c r="Q97" s="71">
        <v>0.40524696067120602</v>
      </c>
      <c r="R97" s="71">
        <v>0</v>
      </c>
      <c r="S97" s="71">
        <v>0</v>
      </c>
      <c r="T97" s="72"/>
      <c r="U97" s="71">
        <v>4763957</v>
      </c>
      <c r="V97" s="71">
        <v>332</v>
      </c>
      <c r="W97" s="71">
        <v>74</v>
      </c>
      <c r="X97" s="71">
        <v>1232</v>
      </c>
      <c r="Y97" s="71">
        <v>2064</v>
      </c>
      <c r="Z97" s="71">
        <v>4123</v>
      </c>
      <c r="AA97" s="71">
        <v>1588</v>
      </c>
      <c r="AB97" s="71">
        <v>6622</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1843</v>
      </c>
      <c r="B98" s="70">
        <v>193</v>
      </c>
      <c r="C98" s="70">
        <v>6</v>
      </c>
      <c r="D98" s="70">
        <v>12</v>
      </c>
      <c r="E98" s="70">
        <v>2009</v>
      </c>
      <c r="F98" s="70" t="s">
        <v>176</v>
      </c>
      <c r="G98" s="70" t="s">
        <v>1837</v>
      </c>
      <c r="H98" s="70" t="s">
        <v>1838</v>
      </c>
      <c r="I98" s="148"/>
      <c r="J98" s="71">
        <v>49.386859081840008</v>
      </c>
      <c r="K98" s="71">
        <v>0.66204942188826099</v>
      </c>
      <c r="L98" s="71">
        <v>4.6799831845356694</v>
      </c>
      <c r="M98" s="71">
        <v>7.3241561355637481</v>
      </c>
      <c r="N98" s="71">
        <v>7.7535381408234443</v>
      </c>
      <c r="O98" s="71">
        <v>8.1103895373548767</v>
      </c>
      <c r="P98" s="71">
        <v>7.7259504458793016</v>
      </c>
      <c r="Q98" s="71">
        <v>0.38476256515352297</v>
      </c>
      <c r="R98" s="71">
        <v>0</v>
      </c>
      <c r="S98" s="71">
        <v>0</v>
      </c>
      <c r="T98" s="72"/>
      <c r="U98" s="71">
        <v>4012544</v>
      </c>
      <c r="V98" s="71">
        <v>318</v>
      </c>
      <c r="W98" s="71">
        <v>88</v>
      </c>
      <c r="X98" s="71">
        <v>1517</v>
      </c>
      <c r="Y98" s="71">
        <v>2106</v>
      </c>
      <c r="Z98" s="71">
        <v>4100</v>
      </c>
      <c r="AA98" s="71">
        <v>1555</v>
      </c>
      <c r="AB98" s="71">
        <v>6600</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14.7</v>
      </c>
      <c r="BK98" s="71">
        <v>0</v>
      </c>
      <c r="BL98" s="71">
        <v>0</v>
      </c>
      <c r="BM98" s="71">
        <v>0</v>
      </c>
      <c r="BN98" s="72"/>
      <c r="BO98" s="71">
        <v>0</v>
      </c>
      <c r="BP98" s="71">
        <v>0</v>
      </c>
      <c r="BQ98" s="71">
        <v>1</v>
      </c>
      <c r="BR98" s="71">
        <v>0</v>
      </c>
      <c r="BS98" s="71">
        <v>0</v>
      </c>
      <c r="BT98" s="71">
        <v>0</v>
      </c>
      <c r="BU98"/>
      <c r="BV98" s="70">
        <v>14.7</v>
      </c>
      <c r="BW98" s="70">
        <v>0</v>
      </c>
      <c r="BX98" s="70">
        <v>0</v>
      </c>
      <c r="BY98" s="70">
        <v>0</v>
      </c>
      <c r="BZ98" s="70">
        <v>0</v>
      </c>
      <c r="CA98" s="70">
        <v>0</v>
      </c>
      <c r="CB98" s="70">
        <v>0</v>
      </c>
      <c r="CC98" s="70">
        <v>0</v>
      </c>
      <c r="CD98" s="70">
        <v>0</v>
      </c>
    </row>
    <row r="99" spans="1:82">
      <c r="A99" s="70" t="s">
        <v>1844</v>
      </c>
      <c r="B99" s="70">
        <v>194</v>
      </c>
      <c r="C99" s="70">
        <v>7</v>
      </c>
      <c r="D99" s="70">
        <v>12</v>
      </c>
      <c r="E99" s="70">
        <v>2010</v>
      </c>
      <c r="F99" s="70" t="s">
        <v>177</v>
      </c>
      <c r="G99" s="70" t="s">
        <v>1837</v>
      </c>
      <c r="H99" s="70" t="s">
        <v>1838</v>
      </c>
      <c r="I99" s="148"/>
      <c r="J99" s="71">
        <v>55.091954226736547</v>
      </c>
      <c r="K99" s="71">
        <v>0.69220212915484458</v>
      </c>
      <c r="L99" s="71">
        <v>4.3443335090608004</v>
      </c>
      <c r="M99" s="71">
        <v>7.5603122381365564</v>
      </c>
      <c r="N99" s="71">
        <v>8.8412821481528869</v>
      </c>
      <c r="O99" s="71">
        <v>7.9921477336254174</v>
      </c>
      <c r="P99" s="71">
        <v>8.0614222375307687</v>
      </c>
      <c r="Q99" s="71">
        <v>0.400320397602835</v>
      </c>
      <c r="R99" s="71">
        <v>0</v>
      </c>
      <c r="S99" s="71">
        <v>0</v>
      </c>
      <c r="T99" s="72"/>
      <c r="U99" s="71">
        <v>4490611</v>
      </c>
      <c r="V99" s="71">
        <v>318</v>
      </c>
      <c r="W99" s="71">
        <v>88</v>
      </c>
      <c r="X99" s="71">
        <v>1517</v>
      </c>
      <c r="Y99" s="71">
        <v>2114</v>
      </c>
      <c r="Z99" s="71">
        <v>4059</v>
      </c>
      <c r="AA99" s="71">
        <v>1582</v>
      </c>
      <c r="AB99" s="71">
        <v>6580</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17.3</v>
      </c>
      <c r="BK99" s="71">
        <v>0</v>
      </c>
      <c r="BL99" s="71">
        <v>0</v>
      </c>
      <c r="BM99" s="71">
        <v>0</v>
      </c>
      <c r="BN99" s="72"/>
      <c r="BO99" s="71">
        <v>0</v>
      </c>
      <c r="BP99" s="71">
        <v>0</v>
      </c>
      <c r="BQ99" s="71">
        <v>1</v>
      </c>
      <c r="BR99" s="71">
        <v>0</v>
      </c>
      <c r="BS99" s="71">
        <v>0</v>
      </c>
      <c r="BT99" s="71">
        <v>0</v>
      </c>
      <c r="BU99"/>
      <c r="BV99" s="70">
        <v>17.3</v>
      </c>
      <c r="BW99" s="70">
        <v>0</v>
      </c>
      <c r="BX99" s="70">
        <v>0</v>
      </c>
      <c r="BY99" s="70">
        <v>0</v>
      </c>
      <c r="BZ99" s="70">
        <v>0</v>
      </c>
      <c r="CA99" s="70">
        <v>0</v>
      </c>
      <c r="CB99" s="70">
        <v>0</v>
      </c>
      <c r="CC99" s="70">
        <v>0</v>
      </c>
      <c r="CD99" s="70">
        <v>0</v>
      </c>
    </row>
    <row r="100" spans="1:82">
      <c r="A100" s="70" t="s">
        <v>1845</v>
      </c>
      <c r="B100" s="70">
        <v>195</v>
      </c>
      <c r="C100" s="70">
        <v>8</v>
      </c>
      <c r="D100" s="70">
        <v>12</v>
      </c>
      <c r="E100" s="70">
        <v>2011</v>
      </c>
      <c r="F100" s="70" t="s">
        <v>178</v>
      </c>
      <c r="G100" s="70" t="s">
        <v>1837</v>
      </c>
      <c r="H100" s="70" t="s">
        <v>1838</v>
      </c>
      <c r="I100" s="148"/>
      <c r="J100" s="71">
        <v>50.129288223503281</v>
      </c>
      <c r="K100" s="71">
        <v>0.95554783062018511</v>
      </c>
      <c r="L100" s="71">
        <v>4.3207635370784958</v>
      </c>
      <c r="M100" s="71">
        <v>8.8050826399642528</v>
      </c>
      <c r="N100" s="71">
        <v>9.1464880905431727</v>
      </c>
      <c r="O100" s="71">
        <v>7.8877325609748432</v>
      </c>
      <c r="P100" s="71">
        <v>7.8581508882507833</v>
      </c>
      <c r="Q100" s="71">
        <v>0.454115637511389</v>
      </c>
      <c r="R100" s="71">
        <v>0</v>
      </c>
      <c r="S100" s="71">
        <v>0</v>
      </c>
      <c r="T100" s="72"/>
      <c r="U100" s="71">
        <v>3789560</v>
      </c>
      <c r="V100" s="71">
        <v>318</v>
      </c>
      <c r="W100" s="71">
        <v>88</v>
      </c>
      <c r="X100" s="71">
        <v>1517</v>
      </c>
      <c r="Y100" s="71">
        <v>2121</v>
      </c>
      <c r="Z100" s="71">
        <v>4093</v>
      </c>
      <c r="AA100" s="71">
        <v>1588</v>
      </c>
      <c r="AB100" s="71">
        <v>6471</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16.8</v>
      </c>
      <c r="BK100" s="71">
        <v>0</v>
      </c>
      <c r="BL100" s="71">
        <v>0</v>
      </c>
      <c r="BM100" s="71">
        <v>0</v>
      </c>
      <c r="BN100" s="72"/>
      <c r="BO100" s="71">
        <v>0</v>
      </c>
      <c r="BP100" s="71">
        <v>0</v>
      </c>
      <c r="BQ100" s="71">
        <v>1</v>
      </c>
      <c r="BR100" s="71">
        <v>0</v>
      </c>
      <c r="BS100" s="71">
        <v>0</v>
      </c>
      <c r="BT100" s="71">
        <v>0</v>
      </c>
      <c r="BU100"/>
      <c r="BV100" s="70">
        <v>16.8</v>
      </c>
      <c r="BW100" s="70">
        <v>0</v>
      </c>
      <c r="BX100" s="70">
        <v>0</v>
      </c>
      <c r="BY100" s="70">
        <v>0</v>
      </c>
      <c r="BZ100" s="70">
        <v>0</v>
      </c>
      <c r="CA100" s="70">
        <v>0</v>
      </c>
      <c r="CB100" s="70">
        <v>0</v>
      </c>
      <c r="CC100" s="70">
        <v>0</v>
      </c>
      <c r="CD100" s="70">
        <v>0</v>
      </c>
    </row>
    <row r="101" spans="1:82">
      <c r="A101" s="70" t="s">
        <v>1846</v>
      </c>
      <c r="B101" s="70">
        <v>196</v>
      </c>
      <c r="C101" s="70">
        <v>9</v>
      </c>
      <c r="D101" s="70">
        <v>12</v>
      </c>
      <c r="E101" s="70">
        <v>2012</v>
      </c>
      <c r="F101" s="70" t="s">
        <v>179</v>
      </c>
      <c r="G101" s="70" t="s">
        <v>1837</v>
      </c>
      <c r="H101" s="70" t="s">
        <v>1838</v>
      </c>
      <c r="I101" s="148"/>
      <c r="J101" s="71">
        <v>61.145394490052077</v>
      </c>
      <c r="K101" s="71">
        <v>0.89225503288582797</v>
      </c>
      <c r="L101" s="71">
        <v>4.3844177117483563</v>
      </c>
      <c r="M101" s="71">
        <v>8.3147987718422947</v>
      </c>
      <c r="N101" s="71">
        <v>9.6445043841115066</v>
      </c>
      <c r="O101" s="71">
        <v>7.9250848385647323</v>
      </c>
      <c r="P101" s="71">
        <v>7.7883977952497894</v>
      </c>
      <c r="Q101" s="71">
        <v>0.51153402389184</v>
      </c>
      <c r="R101" s="71">
        <v>0</v>
      </c>
      <c r="S101" s="71">
        <v>0</v>
      </c>
      <c r="T101" s="72"/>
      <c r="U101" s="71">
        <v>4861427</v>
      </c>
      <c r="V101" s="71">
        <v>318</v>
      </c>
      <c r="W101" s="71">
        <v>88</v>
      </c>
      <c r="X101" s="71">
        <v>1517</v>
      </c>
      <c r="Y101" s="71">
        <v>2382</v>
      </c>
      <c r="Z101" s="71">
        <v>4145</v>
      </c>
      <c r="AA101" s="71">
        <v>1565</v>
      </c>
      <c r="AB101" s="71">
        <v>6709</v>
      </c>
      <c r="AC101" s="71">
        <v>0</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16.616</v>
      </c>
      <c r="BK101" s="71">
        <v>0</v>
      </c>
      <c r="BL101" s="71">
        <v>0</v>
      </c>
      <c r="BM101" s="71">
        <v>0</v>
      </c>
      <c r="BN101" s="72"/>
      <c r="BO101" s="71">
        <v>0</v>
      </c>
      <c r="BP101" s="71">
        <v>0</v>
      </c>
      <c r="BQ101" s="71">
        <v>1</v>
      </c>
      <c r="BR101" s="71">
        <v>0</v>
      </c>
      <c r="BS101" s="71">
        <v>0</v>
      </c>
      <c r="BT101" s="71">
        <v>0</v>
      </c>
      <c r="BU101"/>
      <c r="BV101" s="70">
        <v>16.616</v>
      </c>
      <c r="BW101" s="70">
        <v>0</v>
      </c>
      <c r="BX101" s="70">
        <v>0</v>
      </c>
      <c r="BY101" s="70">
        <v>0</v>
      </c>
      <c r="BZ101" s="70">
        <v>0</v>
      </c>
      <c r="CA101" s="70">
        <v>0</v>
      </c>
      <c r="CB101" s="70">
        <v>0</v>
      </c>
      <c r="CC101" s="70">
        <v>0</v>
      </c>
      <c r="CD101" s="70">
        <v>0</v>
      </c>
    </row>
    <row r="102" spans="1:82">
      <c r="A102" s="70" t="s">
        <v>1847</v>
      </c>
      <c r="B102" s="70">
        <v>197</v>
      </c>
      <c r="C102" s="70">
        <v>10</v>
      </c>
      <c r="D102" s="70">
        <v>12</v>
      </c>
      <c r="E102" s="70">
        <v>2013</v>
      </c>
      <c r="F102" s="70" t="s">
        <v>180</v>
      </c>
      <c r="G102" s="1064" t="s">
        <v>1837</v>
      </c>
      <c r="H102" s="70" t="s">
        <v>1838</v>
      </c>
      <c r="I102" s="148"/>
      <c r="J102" s="71">
        <v>50.13852274943347</v>
      </c>
      <c r="K102" s="71">
        <v>0.78075448902707723</v>
      </c>
      <c r="L102" s="71">
        <v>4.1590773975309467</v>
      </c>
      <c r="M102" s="71">
        <v>8.3722669485726584</v>
      </c>
      <c r="N102" s="71">
        <v>9.6514164299839802</v>
      </c>
      <c r="O102" s="71">
        <v>7.5973489839507655</v>
      </c>
      <c r="P102" s="71">
        <v>7.9676054522202939</v>
      </c>
      <c r="Q102" s="71">
        <v>0.50814429735907196</v>
      </c>
      <c r="R102" s="71">
        <v>0</v>
      </c>
      <c r="S102" s="71">
        <v>0</v>
      </c>
      <c r="T102" s="72"/>
      <c r="U102" s="71">
        <v>4000347</v>
      </c>
      <c r="V102" s="71">
        <v>318</v>
      </c>
      <c r="W102" s="71">
        <v>88</v>
      </c>
      <c r="X102" s="71">
        <v>1517</v>
      </c>
      <c r="Y102" s="71">
        <v>2328</v>
      </c>
      <c r="Z102" s="71">
        <v>4151</v>
      </c>
      <c r="AA102" s="71">
        <v>1595</v>
      </c>
      <c r="AB102" s="71">
        <v>6569</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16.189</v>
      </c>
      <c r="BK102" s="71">
        <v>0</v>
      </c>
      <c r="BL102" s="71">
        <v>0</v>
      </c>
      <c r="BM102" s="71">
        <v>0</v>
      </c>
      <c r="BN102" s="72"/>
      <c r="BO102" s="71">
        <v>0</v>
      </c>
      <c r="BP102" s="71">
        <v>0</v>
      </c>
      <c r="BQ102" s="71">
        <v>1</v>
      </c>
      <c r="BR102" s="71">
        <v>0</v>
      </c>
      <c r="BS102" s="71">
        <v>0</v>
      </c>
      <c r="BT102" s="71">
        <v>0</v>
      </c>
      <c r="BU102"/>
      <c r="BV102" s="70">
        <v>16.189</v>
      </c>
      <c r="BW102" s="70">
        <v>0</v>
      </c>
      <c r="BX102" s="70">
        <v>0</v>
      </c>
      <c r="BY102" s="70">
        <v>0</v>
      </c>
      <c r="BZ102" s="70">
        <v>0</v>
      </c>
      <c r="CA102" s="70">
        <v>0</v>
      </c>
      <c r="CB102" s="70">
        <v>0</v>
      </c>
      <c r="CC102" s="70">
        <v>0</v>
      </c>
      <c r="CD102" s="70">
        <v>0</v>
      </c>
    </row>
    <row r="103" spans="1:82">
      <c r="A103" s="70" t="s">
        <v>1848</v>
      </c>
      <c r="B103" s="70">
        <v>198</v>
      </c>
      <c r="C103" s="70">
        <v>11</v>
      </c>
      <c r="D103" s="70">
        <v>12</v>
      </c>
      <c r="E103" s="70">
        <v>2014</v>
      </c>
      <c r="F103" s="70" t="s">
        <v>181</v>
      </c>
      <c r="G103" s="1064" t="s">
        <v>1837</v>
      </c>
      <c r="H103" s="70" t="s">
        <v>1838</v>
      </c>
      <c r="I103" s="148"/>
      <c r="J103" s="71">
        <v>49.836269660706257</v>
      </c>
      <c r="K103" s="71">
        <v>0.82263872312666952</v>
      </c>
      <c r="L103" s="71">
        <v>4.2023800888844169</v>
      </c>
      <c r="M103" s="71">
        <v>9.1430146748756886</v>
      </c>
      <c r="N103" s="71">
        <v>8.5790929988048763</v>
      </c>
      <c r="O103" s="71">
        <v>7.1630367981699647</v>
      </c>
      <c r="P103" s="71">
        <v>8.0843397843551958</v>
      </c>
      <c r="Q103" s="71">
        <v>0.48397175073438298</v>
      </c>
      <c r="R103" s="71">
        <v>0</v>
      </c>
      <c r="S103" s="71">
        <v>0</v>
      </c>
      <c r="T103" s="72"/>
      <c r="U103" s="71">
        <v>4160636</v>
      </c>
      <c r="V103" s="71">
        <v>283</v>
      </c>
      <c r="W103" s="71">
        <v>92</v>
      </c>
      <c r="X103" s="71">
        <v>1623</v>
      </c>
      <c r="Y103" s="71">
        <v>2313</v>
      </c>
      <c r="Z103" s="71">
        <v>4122</v>
      </c>
      <c r="AA103" s="71">
        <v>1610</v>
      </c>
      <c r="AB103" s="71">
        <v>6521</v>
      </c>
      <c r="AC103" s="71">
        <v>0</v>
      </c>
      <c r="AD103" s="71">
        <v>0</v>
      </c>
      <c r="AE103" s="72"/>
      <c r="AF103" s="71"/>
      <c r="AG103" s="71"/>
      <c r="AH103" s="71"/>
      <c r="AI103" s="71"/>
      <c r="AJ103" s="71"/>
      <c r="AK103" s="71"/>
      <c r="AL103" s="71"/>
      <c r="AM103" s="71"/>
      <c r="AN103" s="71"/>
      <c r="AO103" s="71"/>
      <c r="AP103" s="71"/>
      <c r="AQ103" s="72"/>
      <c r="AR103" s="71">
        <v>131</v>
      </c>
      <c r="AS103" s="71">
        <v>51</v>
      </c>
      <c r="AT103" s="71">
        <v>0</v>
      </c>
      <c r="AU103" s="71">
        <v>0</v>
      </c>
      <c r="AV103" s="71">
        <v>0</v>
      </c>
      <c r="AW103" s="71">
        <v>0</v>
      </c>
      <c r="AX103" s="71"/>
      <c r="AY103" s="72"/>
      <c r="AZ103" s="71">
        <v>643.20000000000005</v>
      </c>
      <c r="BA103" s="71">
        <v>1663.8</v>
      </c>
      <c r="BB103" s="71">
        <v>0</v>
      </c>
      <c r="BC103" s="71">
        <v>0</v>
      </c>
      <c r="BD103" s="71">
        <v>0</v>
      </c>
      <c r="BE103" s="71">
        <v>0</v>
      </c>
      <c r="BF103" s="71"/>
      <c r="BG103" s="72"/>
      <c r="BH103" s="71">
        <v>0</v>
      </c>
      <c r="BI103" s="71">
        <v>0</v>
      </c>
      <c r="BJ103" s="71">
        <v>15.433999999999999</v>
      </c>
      <c r="BK103" s="71">
        <v>0</v>
      </c>
      <c r="BL103" s="71">
        <v>0</v>
      </c>
      <c r="BM103" s="71">
        <v>0</v>
      </c>
      <c r="BN103" s="72"/>
      <c r="BO103" s="71">
        <v>0</v>
      </c>
      <c r="BP103" s="71">
        <v>0</v>
      </c>
      <c r="BQ103" s="71">
        <v>1</v>
      </c>
      <c r="BR103" s="71">
        <v>0</v>
      </c>
      <c r="BS103" s="71">
        <v>0</v>
      </c>
      <c r="BT103" s="71">
        <v>0</v>
      </c>
      <c r="BU103"/>
      <c r="BV103" s="70">
        <v>15.433999999999999</v>
      </c>
      <c r="BW103" s="70">
        <v>0</v>
      </c>
      <c r="BX103" s="70">
        <v>0</v>
      </c>
      <c r="BY103" s="70">
        <v>0</v>
      </c>
      <c r="BZ103" s="70">
        <v>0</v>
      </c>
      <c r="CA103" s="70">
        <v>0</v>
      </c>
      <c r="CB103" s="70">
        <v>0</v>
      </c>
      <c r="CC103" s="70">
        <v>0</v>
      </c>
      <c r="CD103" s="70">
        <v>0</v>
      </c>
    </row>
    <row r="104" spans="1:82">
      <c r="A104" s="70" t="s">
        <v>1849</v>
      </c>
      <c r="B104" s="70">
        <v>199</v>
      </c>
      <c r="C104" s="70">
        <v>12</v>
      </c>
      <c r="D104" s="70">
        <v>12</v>
      </c>
      <c r="E104" s="70">
        <v>2015</v>
      </c>
      <c r="F104" s="70" t="s">
        <v>182</v>
      </c>
      <c r="G104" s="70" t="s">
        <v>1837</v>
      </c>
      <c r="H104" s="70" t="s">
        <v>1838</v>
      </c>
      <c r="I104" s="148"/>
      <c r="J104" s="71">
        <v>51.669665329352021</v>
      </c>
      <c r="K104" s="71">
        <v>0.77840144092559005</v>
      </c>
      <c r="L104" s="71">
        <v>7.7804114485644211</v>
      </c>
      <c r="M104" s="71">
        <v>7.473322092049397</v>
      </c>
      <c r="N104" s="71">
        <v>8.0971566417632186</v>
      </c>
      <c r="O104" s="71">
        <v>7.1808170940550147</v>
      </c>
      <c r="P104" s="71">
        <v>8.0253980345769023</v>
      </c>
      <c r="Q104" s="71">
        <v>0.46781951929485099</v>
      </c>
      <c r="R104" s="71">
        <v>0</v>
      </c>
      <c r="S104" s="71">
        <v>0</v>
      </c>
      <c r="T104" s="72"/>
      <c r="U104" s="71">
        <v>4496057</v>
      </c>
      <c r="V104" s="71">
        <v>283</v>
      </c>
      <c r="W104" s="71">
        <v>92</v>
      </c>
      <c r="X104" s="71">
        <v>1623</v>
      </c>
      <c r="Y104" s="71">
        <v>2330</v>
      </c>
      <c r="Z104" s="71">
        <v>4172</v>
      </c>
      <c r="AA104" s="71">
        <v>1597</v>
      </c>
      <c r="AB104" s="71">
        <v>6439</v>
      </c>
      <c r="AC104" s="71">
        <v>0</v>
      </c>
      <c r="AD104" s="71">
        <v>0</v>
      </c>
      <c r="AE104" s="72"/>
      <c r="AF104" s="71">
        <v>35210293.448228531</v>
      </c>
      <c r="AG104" s="71">
        <v>579971.81080519757</v>
      </c>
      <c r="AH104" s="71">
        <v>1253349.217184281</v>
      </c>
      <c r="AI104" s="71">
        <v>10726885.619360911</v>
      </c>
      <c r="AJ104" s="71">
        <v>11961895.864125909</v>
      </c>
      <c r="AK104" s="71">
        <v>0</v>
      </c>
      <c r="AL104" s="71">
        <v>0</v>
      </c>
      <c r="AM104" s="71">
        <v>882437.93941088754</v>
      </c>
      <c r="AN104" s="71">
        <v>0</v>
      </c>
      <c r="AO104" s="71">
        <v>0</v>
      </c>
      <c r="AP104" s="71">
        <v>60614833.899115711</v>
      </c>
      <c r="AQ104" s="72"/>
      <c r="AR104" s="71">
        <v>140</v>
      </c>
      <c r="AS104" s="71">
        <v>64</v>
      </c>
      <c r="AT104" s="71">
        <v>0</v>
      </c>
      <c r="AU104" s="71">
        <v>0</v>
      </c>
      <c r="AV104" s="71">
        <v>0</v>
      </c>
      <c r="AW104" s="71">
        <v>0</v>
      </c>
      <c r="AX104" s="71"/>
      <c r="AY104" s="72"/>
      <c r="AZ104" s="71">
        <v>688.7</v>
      </c>
      <c r="BA104" s="71">
        <v>2124.1999999999998</v>
      </c>
      <c r="BB104" s="71">
        <v>0</v>
      </c>
      <c r="BC104" s="71">
        <v>0</v>
      </c>
      <c r="BD104" s="71">
        <v>0</v>
      </c>
      <c r="BE104" s="71">
        <v>0</v>
      </c>
      <c r="BF104" s="71"/>
      <c r="BG104" s="72"/>
      <c r="BH104" s="71">
        <v>0</v>
      </c>
      <c r="BI104" s="71">
        <v>0</v>
      </c>
      <c r="BJ104" s="71">
        <v>14.95</v>
      </c>
      <c r="BK104" s="71">
        <v>0</v>
      </c>
      <c r="BL104" s="71">
        <v>0</v>
      </c>
      <c r="BM104" s="71">
        <v>0</v>
      </c>
      <c r="BN104" s="72"/>
      <c r="BO104" s="71">
        <v>0</v>
      </c>
      <c r="BP104" s="71">
        <v>0</v>
      </c>
      <c r="BQ104" s="71">
        <v>1</v>
      </c>
      <c r="BR104" s="71">
        <v>0</v>
      </c>
      <c r="BS104" s="71">
        <v>0</v>
      </c>
      <c r="BT104" s="71">
        <v>0</v>
      </c>
      <c r="BU104"/>
      <c r="BV104" s="70">
        <v>14.95</v>
      </c>
      <c r="BW104" s="70">
        <v>0</v>
      </c>
      <c r="BX104" s="70">
        <v>0</v>
      </c>
      <c r="BY104" s="70">
        <v>0</v>
      </c>
      <c r="BZ104" s="70">
        <v>0</v>
      </c>
      <c r="CA104" s="70">
        <v>0</v>
      </c>
      <c r="CB104" s="70">
        <v>0</v>
      </c>
      <c r="CC104" s="70">
        <v>0</v>
      </c>
      <c r="CD104" s="70">
        <v>0</v>
      </c>
    </row>
    <row r="105" spans="1:82">
      <c r="A105" s="70" t="s">
        <v>1850</v>
      </c>
      <c r="B105" s="70">
        <v>200</v>
      </c>
      <c r="C105" s="70">
        <v>13</v>
      </c>
      <c r="D105" s="70">
        <v>12</v>
      </c>
      <c r="E105" s="70">
        <v>2016</v>
      </c>
      <c r="F105" s="70" t="s">
        <v>155</v>
      </c>
      <c r="G105" s="70" t="s">
        <v>1837</v>
      </c>
      <c r="H105" s="70" t="s">
        <v>1838</v>
      </c>
      <c r="I105" s="148"/>
      <c r="J105" s="71">
        <v>52.773979146393678</v>
      </c>
      <c r="K105" s="71">
        <v>0.72859364159631002</v>
      </c>
      <c r="L105" s="71">
        <v>4.5659513621202077</v>
      </c>
      <c r="M105" s="71">
        <v>7.2407767207514242</v>
      </c>
      <c r="N105" s="71">
        <v>8.4425576195382668</v>
      </c>
      <c r="O105" s="71">
        <v>7.0817149351568327</v>
      </c>
      <c r="P105" s="71">
        <v>7.812824869969635</v>
      </c>
      <c r="Q105" s="71">
        <v>0.45607100383588334</v>
      </c>
      <c r="R105" s="71">
        <v>0</v>
      </c>
      <c r="S105" s="71">
        <v>0</v>
      </c>
      <c r="T105" s="72"/>
      <c r="U105" s="71">
        <v>4210597</v>
      </c>
      <c r="V105" s="71">
        <v>283</v>
      </c>
      <c r="W105" s="71">
        <v>92</v>
      </c>
      <c r="X105" s="71">
        <v>1623</v>
      </c>
      <c r="Y105" s="71">
        <v>2392</v>
      </c>
      <c r="Z105" s="71">
        <v>4165</v>
      </c>
      <c r="AA105" s="71">
        <v>1608</v>
      </c>
      <c r="AB105" s="71">
        <v>6457</v>
      </c>
      <c r="AC105" s="71">
        <v>0</v>
      </c>
      <c r="AD105" s="71">
        <v>0</v>
      </c>
      <c r="AE105" s="72"/>
      <c r="AF105" s="71">
        <v>36723719.715561964</v>
      </c>
      <c r="AG105" s="71">
        <v>533787.33288639563</v>
      </c>
      <c r="AH105" s="71">
        <v>592553.63343415107</v>
      </c>
      <c r="AI105" s="71">
        <v>11032354.35852222</v>
      </c>
      <c r="AJ105" s="71">
        <v>12466912.98103912</v>
      </c>
      <c r="AK105" s="71">
        <v>0</v>
      </c>
      <c r="AL105" s="71">
        <v>0</v>
      </c>
      <c r="AM105" s="71">
        <v>885592.24807920377</v>
      </c>
      <c r="AN105" s="71">
        <v>0</v>
      </c>
      <c r="AO105" s="71">
        <v>0</v>
      </c>
      <c r="AP105" s="71">
        <v>62234920.269523054</v>
      </c>
      <c r="AQ105" s="72"/>
      <c r="AR105" s="71">
        <v>144</v>
      </c>
      <c r="AS105" s="71">
        <v>68</v>
      </c>
      <c r="AT105" s="71">
        <v>0</v>
      </c>
      <c r="AU105" s="71">
        <v>0</v>
      </c>
      <c r="AV105" s="71">
        <v>0</v>
      </c>
      <c r="AW105" s="71">
        <v>0</v>
      </c>
      <c r="AX105" s="71"/>
      <c r="AY105" s="72"/>
      <c r="AZ105" s="71">
        <v>708.6</v>
      </c>
      <c r="BA105" s="71">
        <v>2243.6999999999998</v>
      </c>
      <c r="BB105" s="71">
        <v>0</v>
      </c>
      <c r="BC105" s="71">
        <v>0</v>
      </c>
      <c r="BD105" s="71">
        <v>0</v>
      </c>
      <c r="BE105" s="71">
        <v>0</v>
      </c>
      <c r="BF105" s="71"/>
      <c r="BG105" s="72"/>
      <c r="BH105" s="71">
        <v>0</v>
      </c>
      <c r="BI105" s="71">
        <v>0</v>
      </c>
      <c r="BJ105" s="71">
        <v>14.885</v>
      </c>
      <c r="BK105" s="71">
        <v>0</v>
      </c>
      <c r="BL105" s="71">
        <v>0</v>
      </c>
      <c r="BM105" s="71">
        <v>0</v>
      </c>
      <c r="BN105" s="72"/>
      <c r="BO105" s="71">
        <v>0</v>
      </c>
      <c r="BP105" s="71">
        <v>0</v>
      </c>
      <c r="BQ105" s="71">
        <v>1</v>
      </c>
      <c r="BR105" s="71">
        <v>0</v>
      </c>
      <c r="BS105" s="71">
        <v>0</v>
      </c>
      <c r="BT105" s="71">
        <v>0</v>
      </c>
      <c r="BU105"/>
      <c r="BV105" s="70">
        <v>14.885</v>
      </c>
      <c r="BW105" s="70">
        <v>0</v>
      </c>
      <c r="BX105" s="70">
        <v>0</v>
      </c>
      <c r="BY105" s="70">
        <v>0</v>
      </c>
      <c r="BZ105" s="70">
        <v>0</v>
      </c>
      <c r="CA105" s="70">
        <v>0</v>
      </c>
      <c r="CB105" s="70">
        <v>0</v>
      </c>
      <c r="CC105" s="70">
        <v>0</v>
      </c>
      <c r="CD105" s="70">
        <v>0</v>
      </c>
    </row>
    <row r="106" spans="1:82">
      <c r="A106" s="70" t="s">
        <v>1851</v>
      </c>
      <c r="B106" s="70">
        <v>201</v>
      </c>
      <c r="C106" s="70">
        <v>14</v>
      </c>
      <c r="D106" s="70">
        <v>12</v>
      </c>
      <c r="E106" s="70">
        <v>2017</v>
      </c>
      <c r="F106" s="70" t="s">
        <v>156</v>
      </c>
      <c r="G106" s="70" t="s">
        <v>1837</v>
      </c>
      <c r="H106" s="70" t="s">
        <v>1838</v>
      </c>
      <c r="I106" s="148"/>
      <c r="J106" s="71">
        <v>49.748107446424164</v>
      </c>
      <c r="K106" s="71">
        <v>0.73557173526355302</v>
      </c>
      <c r="L106" s="71">
        <v>4.4618028817230648</v>
      </c>
      <c r="M106" s="71">
        <v>6.8409165931439819</v>
      </c>
      <c r="N106" s="71">
        <v>8.3070593409162896</v>
      </c>
      <c r="O106" s="71">
        <v>7.0213522720607973</v>
      </c>
      <c r="P106" s="71">
        <v>7.8502364002580327</v>
      </c>
      <c r="Q106" s="71">
        <v>0.43727416151969301</v>
      </c>
      <c r="R106" s="71">
        <v>0</v>
      </c>
      <c r="S106" s="71">
        <v>0</v>
      </c>
      <c r="T106" s="72"/>
      <c r="U106" s="71">
        <v>4241580</v>
      </c>
      <c r="V106" s="71">
        <v>283</v>
      </c>
      <c r="W106" s="71">
        <v>92</v>
      </c>
      <c r="X106" s="71">
        <v>1623</v>
      </c>
      <c r="Y106" s="71">
        <v>2428</v>
      </c>
      <c r="Z106" s="71">
        <v>4198</v>
      </c>
      <c r="AA106" s="71">
        <v>1626</v>
      </c>
      <c r="AB106" s="71">
        <v>6402</v>
      </c>
      <c r="AC106" s="71">
        <v>0</v>
      </c>
      <c r="AD106" s="71">
        <v>0</v>
      </c>
      <c r="AE106" s="72"/>
      <c r="AF106" s="71">
        <v>37762882.497124083</v>
      </c>
      <c r="AG106" s="71">
        <v>562272.87761128752</v>
      </c>
      <c r="AH106" s="71">
        <v>725376.67122449412</v>
      </c>
      <c r="AI106" s="71">
        <v>10846497.793754529</v>
      </c>
      <c r="AJ106" s="71">
        <v>11923234.33430974</v>
      </c>
      <c r="AK106" s="71">
        <v>0</v>
      </c>
      <c r="AL106" s="71">
        <v>0</v>
      </c>
      <c r="AM106" s="71">
        <v>879422.77968709706</v>
      </c>
      <c r="AN106" s="71">
        <v>0</v>
      </c>
      <c r="AO106" s="71">
        <v>0</v>
      </c>
      <c r="AP106" s="71">
        <v>62699686.953711234</v>
      </c>
      <c r="AQ106" s="72"/>
      <c r="AR106" s="71">
        <v>148</v>
      </c>
      <c r="AS106" s="71">
        <v>78</v>
      </c>
      <c r="AT106" s="71">
        <v>0</v>
      </c>
      <c r="AU106" s="71">
        <v>0</v>
      </c>
      <c r="AV106" s="71">
        <v>0</v>
      </c>
      <c r="AW106" s="71">
        <v>0</v>
      </c>
      <c r="AX106" s="71"/>
      <c r="AY106" s="72"/>
      <c r="AZ106" s="71">
        <v>726.1</v>
      </c>
      <c r="BA106" s="71">
        <v>37554.300000000003</v>
      </c>
      <c r="BB106" s="71">
        <v>0</v>
      </c>
      <c r="BC106" s="71">
        <v>0</v>
      </c>
      <c r="BD106" s="71">
        <v>0</v>
      </c>
      <c r="BE106" s="71">
        <v>0</v>
      </c>
      <c r="BF106" s="71"/>
      <c r="BG106" s="72"/>
      <c r="BH106" s="71">
        <v>0</v>
      </c>
      <c r="BI106" s="71">
        <v>0</v>
      </c>
      <c r="BJ106" s="71">
        <v>14.766</v>
      </c>
      <c r="BK106" s="71">
        <v>0</v>
      </c>
      <c r="BL106" s="71">
        <v>0</v>
      </c>
      <c r="BM106" s="71">
        <v>0</v>
      </c>
      <c r="BN106" s="72"/>
      <c r="BO106" s="71">
        <v>0</v>
      </c>
      <c r="BP106" s="71">
        <v>0</v>
      </c>
      <c r="BQ106" s="71">
        <v>1</v>
      </c>
      <c r="BR106" s="71">
        <v>0</v>
      </c>
      <c r="BS106" s="71">
        <v>0</v>
      </c>
      <c r="BT106" s="71">
        <v>0</v>
      </c>
      <c r="BU106"/>
      <c r="BV106" s="70">
        <v>14.766</v>
      </c>
      <c r="BW106" s="70">
        <v>0</v>
      </c>
      <c r="BX106" s="70">
        <v>0</v>
      </c>
      <c r="BY106" s="70">
        <v>0</v>
      </c>
      <c r="BZ106" s="70">
        <v>0</v>
      </c>
      <c r="CA106" s="70">
        <v>0</v>
      </c>
      <c r="CB106" s="70">
        <v>0</v>
      </c>
      <c r="CC106" s="70">
        <v>0</v>
      </c>
      <c r="CD106" s="70">
        <v>0</v>
      </c>
    </row>
    <row r="107" spans="1:82">
      <c r="A107" s="70" t="s">
        <v>1852</v>
      </c>
      <c r="B107" s="70">
        <v>202</v>
      </c>
      <c r="C107" s="70">
        <v>15</v>
      </c>
      <c r="D107" s="70">
        <v>12</v>
      </c>
      <c r="E107" s="70">
        <v>2018</v>
      </c>
      <c r="F107" s="70" t="s">
        <v>183</v>
      </c>
      <c r="G107" s="70" t="s">
        <v>1837</v>
      </c>
      <c r="H107" s="70" t="s">
        <v>1838</v>
      </c>
      <c r="I107" s="148"/>
      <c r="J107" s="71">
        <v>57.681150705570076</v>
      </c>
      <c r="K107" s="71">
        <v>0.68131767290991974</v>
      </c>
      <c r="L107" s="71">
        <v>4.1028998929187823</v>
      </c>
      <c r="M107" s="71">
        <v>7.0798978297240645</v>
      </c>
      <c r="N107" s="71">
        <v>7.5383288537241029</v>
      </c>
      <c r="O107" s="71">
        <v>6.8352793115953316</v>
      </c>
      <c r="P107" s="71">
        <v>7.58567776225442</v>
      </c>
      <c r="Q107" s="71">
        <v>0.40012320112919703</v>
      </c>
      <c r="R107" s="71">
        <v>0</v>
      </c>
      <c r="S107" s="71">
        <v>0</v>
      </c>
      <c r="T107" s="72"/>
      <c r="U107" s="71">
        <v>5126371</v>
      </c>
      <c r="V107" s="71">
        <v>283</v>
      </c>
      <c r="W107" s="71">
        <v>92</v>
      </c>
      <c r="X107" s="71">
        <v>1623</v>
      </c>
      <c r="Y107" s="71">
        <v>2443</v>
      </c>
      <c r="Z107" s="71">
        <v>4165</v>
      </c>
      <c r="AA107" s="71">
        <v>1587</v>
      </c>
      <c r="AB107" s="71">
        <v>6313</v>
      </c>
      <c r="AC107" s="71">
        <v>0</v>
      </c>
      <c r="AD107" s="71">
        <v>0</v>
      </c>
      <c r="AE107" s="72"/>
      <c r="AF107" s="71">
        <v>46408853.842432067</v>
      </c>
      <c r="AG107" s="71">
        <v>509659.26868104661</v>
      </c>
      <c r="AH107" s="71">
        <v>671336.05167762679</v>
      </c>
      <c r="AI107" s="71">
        <v>11038863.30662071</v>
      </c>
      <c r="AJ107" s="71">
        <v>11171366.899136379</v>
      </c>
      <c r="AK107" s="71">
        <v>0</v>
      </c>
      <c r="AL107" s="71">
        <v>0</v>
      </c>
      <c r="AM107" s="71">
        <v>868991.46192263928</v>
      </c>
      <c r="AN107" s="71">
        <v>0</v>
      </c>
      <c r="AO107" s="71">
        <v>0</v>
      </c>
      <c r="AP107" s="71">
        <v>70669070.830470473</v>
      </c>
      <c r="AQ107" s="72"/>
      <c r="AR107" s="71">
        <v>155</v>
      </c>
      <c r="AS107" s="71">
        <v>84</v>
      </c>
      <c r="AT107" s="71">
        <v>0</v>
      </c>
      <c r="AU107" s="71">
        <v>0</v>
      </c>
      <c r="AV107" s="71">
        <v>0</v>
      </c>
      <c r="AW107" s="71">
        <v>0</v>
      </c>
      <c r="AX107" s="71"/>
      <c r="AY107" s="72"/>
      <c r="AZ107" s="71">
        <v>760</v>
      </c>
      <c r="BA107" s="71">
        <v>37854</v>
      </c>
      <c r="BB107" s="71">
        <v>0</v>
      </c>
      <c r="BC107" s="71">
        <v>0</v>
      </c>
      <c r="BD107" s="71">
        <v>0</v>
      </c>
      <c r="BE107" s="71">
        <v>0</v>
      </c>
      <c r="BF107" s="71"/>
      <c r="BG107" s="72"/>
      <c r="BH107" s="71">
        <v>0</v>
      </c>
      <c r="BI107" s="71">
        <v>0</v>
      </c>
      <c r="BJ107" s="71">
        <v>14.778</v>
      </c>
      <c r="BK107" s="71">
        <v>0</v>
      </c>
      <c r="BL107" s="71">
        <v>0</v>
      </c>
      <c r="BM107" s="71">
        <v>0</v>
      </c>
      <c r="BN107" s="72"/>
      <c r="BO107" s="71">
        <v>0</v>
      </c>
      <c r="BP107" s="71">
        <v>0</v>
      </c>
      <c r="BQ107" s="71">
        <v>1</v>
      </c>
      <c r="BR107" s="71">
        <v>0</v>
      </c>
      <c r="BS107" s="71">
        <v>0</v>
      </c>
      <c r="BT107" s="71">
        <v>0</v>
      </c>
      <c r="BU107"/>
      <c r="BV107" s="70">
        <v>14.778</v>
      </c>
      <c r="BW107" s="70">
        <v>0</v>
      </c>
      <c r="BX107" s="70">
        <v>0</v>
      </c>
      <c r="BY107" s="70">
        <v>0</v>
      </c>
      <c r="BZ107" s="70">
        <v>0</v>
      </c>
      <c r="CA107" s="70">
        <v>0</v>
      </c>
      <c r="CB107" s="70">
        <v>0</v>
      </c>
      <c r="CC107" s="70">
        <v>0</v>
      </c>
      <c r="CD107" s="70">
        <v>0</v>
      </c>
    </row>
    <row r="108" spans="1:82">
      <c r="A108" s="70" t="s">
        <v>1853</v>
      </c>
      <c r="B108" s="70">
        <v>203</v>
      </c>
      <c r="C108" s="70">
        <v>16</v>
      </c>
      <c r="D108" s="70">
        <v>12</v>
      </c>
      <c r="E108" s="70">
        <v>2019</v>
      </c>
      <c r="F108" s="70" t="s">
        <v>158</v>
      </c>
      <c r="G108" s="70" t="s">
        <v>1837</v>
      </c>
      <c r="H108" s="70" t="s">
        <v>1838</v>
      </c>
      <c r="I108" s="148"/>
      <c r="J108" s="71">
        <v>52.422874925279366</v>
      </c>
      <c r="K108" s="71">
        <v>0.6352215000821364</v>
      </c>
      <c r="L108" s="71">
        <v>4.1320644714557231</v>
      </c>
      <c r="M108" s="71">
        <v>6.3125537571040828</v>
      </c>
      <c r="N108" s="71">
        <v>7.1928099808485459</v>
      </c>
      <c r="O108" s="71">
        <v>6.6254888126051874</v>
      </c>
      <c r="P108" s="71">
        <v>7.6573330926100445</v>
      </c>
      <c r="Q108" s="71">
        <v>0.38612084368664701</v>
      </c>
      <c r="R108" s="71">
        <v>0</v>
      </c>
      <c r="S108" s="71">
        <v>0.51206860393758336</v>
      </c>
      <c r="T108" s="72"/>
      <c r="U108" s="71">
        <v>4584895</v>
      </c>
      <c r="V108" s="71">
        <v>283</v>
      </c>
      <c r="W108" s="71">
        <v>92</v>
      </c>
      <c r="X108" s="71">
        <v>1623</v>
      </c>
      <c r="Y108" s="71">
        <v>2511</v>
      </c>
      <c r="Z108" s="71">
        <v>4148</v>
      </c>
      <c r="AA108" s="71">
        <v>1590</v>
      </c>
      <c r="AB108" s="71">
        <v>6257</v>
      </c>
      <c r="AC108" s="71">
        <v>0</v>
      </c>
      <c r="AD108" s="71">
        <v>0.51206860393758336</v>
      </c>
      <c r="AE108" s="72"/>
      <c r="AF108" s="71">
        <v>44017485.146656796</v>
      </c>
      <c r="AG108" s="71">
        <v>500628.79827826598</v>
      </c>
      <c r="AH108" s="71">
        <v>738374.42102232715</v>
      </c>
      <c r="AI108" s="71">
        <v>10591772.54873519</v>
      </c>
      <c r="AJ108" s="71">
        <v>11204177.62316318</v>
      </c>
      <c r="AK108" s="71">
        <v>0</v>
      </c>
      <c r="AL108" s="71">
        <v>0</v>
      </c>
      <c r="AM108" s="71">
        <v>852156.29732921859</v>
      </c>
      <c r="AN108" s="71">
        <v>0</v>
      </c>
      <c r="AO108" s="71">
        <v>0</v>
      </c>
      <c r="AP108" s="71">
        <v>67904594.835184976</v>
      </c>
      <c r="AQ108" s="72"/>
      <c r="AR108" s="71">
        <v>159</v>
      </c>
      <c r="AS108" s="71">
        <v>87</v>
      </c>
      <c r="AT108" s="71">
        <v>0</v>
      </c>
      <c r="AU108" s="71">
        <v>0</v>
      </c>
      <c r="AV108" s="71">
        <v>0</v>
      </c>
      <c r="AW108" s="71">
        <v>0</v>
      </c>
      <c r="AX108" s="71"/>
      <c r="AY108" s="72"/>
      <c r="AZ108" s="71">
        <v>779.9</v>
      </c>
      <c r="BA108" s="71">
        <v>2970.7999999999988</v>
      </c>
      <c r="BB108" s="71">
        <v>0</v>
      </c>
      <c r="BC108" s="71">
        <v>0</v>
      </c>
      <c r="BD108" s="71">
        <v>0</v>
      </c>
      <c r="BE108" s="71">
        <v>0</v>
      </c>
      <c r="BF108" s="71"/>
      <c r="BG108" s="72"/>
      <c r="BH108" s="71">
        <v>0</v>
      </c>
      <c r="BI108" s="71">
        <v>0</v>
      </c>
      <c r="BJ108" s="71">
        <v>14.084</v>
      </c>
      <c r="BK108" s="71">
        <v>0</v>
      </c>
      <c r="BL108" s="71">
        <v>0</v>
      </c>
      <c r="BM108" s="71">
        <v>0</v>
      </c>
      <c r="BN108" s="72"/>
      <c r="BO108" s="71">
        <v>0</v>
      </c>
      <c r="BP108" s="71">
        <v>0</v>
      </c>
      <c r="BQ108" s="71">
        <v>1</v>
      </c>
      <c r="BR108" s="71">
        <v>0</v>
      </c>
      <c r="BS108" s="71">
        <v>0</v>
      </c>
      <c r="BT108" s="71">
        <v>0</v>
      </c>
      <c r="BU108"/>
      <c r="BV108" s="70">
        <v>14.084</v>
      </c>
      <c r="BW108" s="70">
        <v>0</v>
      </c>
      <c r="BX108" s="70">
        <v>0</v>
      </c>
      <c r="BY108" s="70">
        <v>0</v>
      </c>
      <c r="BZ108" s="70">
        <v>0</v>
      </c>
      <c r="CA108" s="70">
        <v>0</v>
      </c>
      <c r="CB108" s="70">
        <v>0</v>
      </c>
      <c r="CC108" s="70">
        <v>0</v>
      </c>
      <c r="CD108" s="70">
        <v>0</v>
      </c>
    </row>
    <row r="109" spans="1:82">
      <c r="A109" s="70" t="s">
        <v>1854</v>
      </c>
      <c r="B109" s="70">
        <v>204</v>
      </c>
      <c r="C109" s="70">
        <v>17</v>
      </c>
      <c r="D109" s="70">
        <v>12</v>
      </c>
      <c r="E109" s="70">
        <v>2020</v>
      </c>
      <c r="F109" s="70" t="s">
        <v>159</v>
      </c>
      <c r="G109" s="70" t="s">
        <v>1837</v>
      </c>
      <c r="H109" s="70" t="s">
        <v>1838</v>
      </c>
      <c r="I109" s="148"/>
      <c r="J109" s="71">
        <v>45.280217989513083</v>
      </c>
      <c r="K109" s="71">
        <v>0.41512406401830804</v>
      </c>
      <c r="L109" s="71">
        <v>5.3132685189343247</v>
      </c>
      <c r="M109" s="71">
        <v>5.9216054250011387</v>
      </c>
      <c r="N109" s="71">
        <v>7.1857997742988706</v>
      </c>
      <c r="O109" s="71">
        <v>5.7992671829897047</v>
      </c>
      <c r="P109" s="71">
        <v>7.0864207525172604</v>
      </c>
      <c r="Q109" s="71">
        <v>0.365261681456308</v>
      </c>
      <c r="R109" s="71">
        <v>0</v>
      </c>
      <c r="S109" s="71">
        <v>0.92243054947060454</v>
      </c>
      <c r="T109" s="72"/>
      <c r="U109" s="71">
        <v>4035400</v>
      </c>
      <c r="V109" s="71">
        <v>176</v>
      </c>
      <c r="W109" s="71">
        <v>126</v>
      </c>
      <c r="X109" s="71">
        <v>1689</v>
      </c>
      <c r="Y109" s="71">
        <v>2525</v>
      </c>
      <c r="Z109" s="71">
        <v>4144</v>
      </c>
      <c r="AA109" s="71">
        <v>1564</v>
      </c>
      <c r="AB109" s="71">
        <v>6195</v>
      </c>
      <c r="AC109" s="71">
        <v>0</v>
      </c>
      <c r="AD109" s="71">
        <v>0.92243054947060454</v>
      </c>
      <c r="AE109" s="72"/>
      <c r="AF109" s="71">
        <v>39420309.110776149</v>
      </c>
      <c r="AG109" s="71">
        <v>318917.59247736109</v>
      </c>
      <c r="AH109" s="71">
        <v>990225.81749436131</v>
      </c>
      <c r="AI109" s="71">
        <v>10647679.18568073</v>
      </c>
      <c r="AJ109" s="71">
        <v>12860239.424882939</v>
      </c>
      <c r="AK109" s="71"/>
      <c r="AL109" s="71"/>
      <c r="AM109" s="71">
        <v>808516.32788554637</v>
      </c>
      <c r="AN109" s="71"/>
      <c r="AO109" s="71"/>
      <c r="AP109" s="71">
        <v>65045887.459197089</v>
      </c>
      <c r="AQ109" s="72"/>
      <c r="AR109" s="71">
        <v>172</v>
      </c>
      <c r="AS109" s="71">
        <v>88</v>
      </c>
      <c r="AT109" s="71">
        <v>0</v>
      </c>
      <c r="AU109" s="71">
        <v>0</v>
      </c>
      <c r="AV109" s="71">
        <v>0</v>
      </c>
      <c r="AW109" s="71">
        <v>0</v>
      </c>
      <c r="AX109" s="71"/>
      <c r="AY109" s="72"/>
      <c r="AZ109" s="71">
        <v>864.89999999999986</v>
      </c>
      <c r="BA109" s="71">
        <v>3020.7</v>
      </c>
      <c r="BB109" s="71">
        <v>0</v>
      </c>
      <c r="BC109" s="71">
        <v>0</v>
      </c>
      <c r="BD109" s="71">
        <v>0</v>
      </c>
      <c r="BE109" s="71">
        <v>0</v>
      </c>
      <c r="BF109" s="71"/>
      <c r="BG109" s="72"/>
      <c r="BH109" s="71">
        <v>0</v>
      </c>
      <c r="BI109" s="71">
        <v>0</v>
      </c>
      <c r="BJ109" s="71">
        <v>14.516</v>
      </c>
      <c r="BK109" s="71">
        <v>0</v>
      </c>
      <c r="BL109" s="71">
        <v>0</v>
      </c>
      <c r="BM109" s="71">
        <v>0</v>
      </c>
      <c r="BN109" s="72"/>
      <c r="BO109" s="71">
        <v>0</v>
      </c>
      <c r="BP109" s="71">
        <v>0</v>
      </c>
      <c r="BQ109" s="71">
        <v>1</v>
      </c>
      <c r="BR109" s="71">
        <v>0</v>
      </c>
      <c r="BS109" s="71">
        <v>0</v>
      </c>
      <c r="BT109" s="71">
        <v>0</v>
      </c>
      <c r="BU109"/>
      <c r="BV109" s="70">
        <v>14.516</v>
      </c>
      <c r="BW109" s="70">
        <v>0</v>
      </c>
      <c r="BX109" s="70">
        <v>0</v>
      </c>
      <c r="BY109" s="70">
        <v>0</v>
      </c>
      <c r="BZ109" s="70">
        <v>0</v>
      </c>
      <c r="CA109" s="70">
        <v>0</v>
      </c>
      <c r="CB109" s="70">
        <v>0</v>
      </c>
      <c r="CC109" s="70">
        <v>0</v>
      </c>
      <c r="CD109" s="70">
        <v>0</v>
      </c>
    </row>
    <row r="110" spans="1:82">
      <c r="A110" s="70" t="s">
        <v>1855</v>
      </c>
      <c r="B110" s="70">
        <v>204</v>
      </c>
      <c r="C110" s="70">
        <v>18</v>
      </c>
      <c r="D110" s="70">
        <v>12</v>
      </c>
      <c r="E110" s="70">
        <v>2021</v>
      </c>
      <c r="F110" s="70" t="s">
        <v>160</v>
      </c>
      <c r="G110" s="70" t="s">
        <v>1837</v>
      </c>
      <c r="H110" s="70" t="s">
        <v>1838</v>
      </c>
      <c r="I110" s="148"/>
      <c r="J110" s="71">
        <v>52.361067128140206</v>
      </c>
      <c r="K110" s="71">
        <v>0.45498786516401468</v>
      </c>
      <c r="L110" s="71">
        <v>5.0824824454514417</v>
      </c>
      <c r="M110" s="71">
        <v>6.7953274297940611</v>
      </c>
      <c r="N110" s="71">
        <v>7.3817151486092794</v>
      </c>
      <c r="O110" s="71">
        <v>5.5588648790428792</v>
      </c>
      <c r="P110" s="71">
        <v>7.1836589079168043</v>
      </c>
      <c r="Q110" s="71">
        <v>0.35505200008380799</v>
      </c>
      <c r="R110" s="71">
        <v>0</v>
      </c>
      <c r="S110" s="71">
        <v>0.72668148745942085</v>
      </c>
      <c r="T110" s="72"/>
      <c r="U110" s="71">
        <v>4604099</v>
      </c>
      <c r="V110" s="71">
        <v>176</v>
      </c>
      <c r="W110" s="71">
        <v>126</v>
      </c>
      <c r="X110" s="71">
        <v>1689</v>
      </c>
      <c r="Y110" s="71">
        <v>2500</v>
      </c>
      <c r="Z110" s="71">
        <v>4090</v>
      </c>
      <c r="AA110" s="71">
        <v>1546</v>
      </c>
      <c r="AB110" s="71">
        <v>6081</v>
      </c>
      <c r="AC110" s="71">
        <v>0</v>
      </c>
      <c r="AD110" s="71">
        <v>0.72668148745942085</v>
      </c>
      <c r="AE110" s="72"/>
      <c r="AF110" s="71">
        <v>45708588.746998541</v>
      </c>
      <c r="AG110" s="71">
        <v>337977.25617622188</v>
      </c>
      <c r="AH110" s="71">
        <v>904678.69516943046</v>
      </c>
      <c r="AI110" s="71">
        <v>11395417.879228026</v>
      </c>
      <c r="AJ110" s="71">
        <v>12280519.157414081</v>
      </c>
      <c r="AK110" s="71">
        <v>0</v>
      </c>
      <c r="AL110" s="71">
        <v>0</v>
      </c>
      <c r="AM110" s="71">
        <v>798215.70175924955</v>
      </c>
      <c r="AN110" s="71">
        <v>0</v>
      </c>
      <c r="AO110" s="71">
        <v>0</v>
      </c>
      <c r="AP110" s="71">
        <v>71425397.436745554</v>
      </c>
      <c r="AQ110" s="72"/>
      <c r="AR110" s="71">
        <v>180</v>
      </c>
      <c r="AS110" s="71">
        <v>92</v>
      </c>
      <c r="AT110" s="71">
        <v>0</v>
      </c>
      <c r="AU110" s="71">
        <v>0</v>
      </c>
      <c r="AV110" s="71">
        <v>0</v>
      </c>
      <c r="AW110" s="71">
        <v>0</v>
      </c>
      <c r="AX110" s="71"/>
      <c r="AY110" s="72"/>
      <c r="AZ110" s="71">
        <v>916.09999999999991</v>
      </c>
      <c r="BA110" s="71">
        <v>3152.6</v>
      </c>
      <c r="BB110" s="71">
        <v>0</v>
      </c>
      <c r="BC110" s="71">
        <v>0</v>
      </c>
      <c r="BD110" s="71">
        <v>0</v>
      </c>
      <c r="BE110" s="71">
        <v>0</v>
      </c>
      <c r="BF110" s="71"/>
      <c r="BG110" s="72"/>
      <c r="BH110" s="71">
        <v>0</v>
      </c>
      <c r="BI110" s="71">
        <v>0</v>
      </c>
      <c r="BJ110" s="71">
        <v>14.38</v>
      </c>
      <c r="BK110" s="71">
        <v>0</v>
      </c>
      <c r="BL110" s="71">
        <v>0</v>
      </c>
      <c r="BM110" s="71">
        <v>0</v>
      </c>
      <c r="BN110" s="72"/>
      <c r="BO110" s="71">
        <v>0</v>
      </c>
      <c r="BP110" s="71">
        <v>0</v>
      </c>
      <c r="BQ110" s="71">
        <v>1</v>
      </c>
      <c r="BR110" s="71">
        <v>0</v>
      </c>
      <c r="BS110" s="71">
        <v>0</v>
      </c>
      <c r="BT110" s="71">
        <v>0</v>
      </c>
      <c r="BU110"/>
      <c r="BV110" s="70">
        <v>14.38</v>
      </c>
      <c r="BW110" s="70">
        <v>0</v>
      </c>
      <c r="BX110" s="70">
        <v>0</v>
      </c>
      <c r="BY110" s="70">
        <v>0</v>
      </c>
      <c r="BZ110" s="70">
        <v>0</v>
      </c>
      <c r="CA110" s="70">
        <v>0</v>
      </c>
      <c r="CB110" s="70">
        <v>0</v>
      </c>
      <c r="CC110" s="70">
        <v>0</v>
      </c>
      <c r="CD110" s="70">
        <v>0</v>
      </c>
    </row>
    <row r="111" spans="1:82">
      <c r="A111" s="70" t="s">
        <v>1856</v>
      </c>
      <c r="B111" s="70">
        <v>204</v>
      </c>
      <c r="C111" s="70">
        <v>19</v>
      </c>
      <c r="D111" s="70">
        <v>12</v>
      </c>
      <c r="E111" s="70">
        <v>2022</v>
      </c>
      <c r="F111" s="70" t="s">
        <v>161</v>
      </c>
      <c r="G111" s="70" t="s">
        <v>1837</v>
      </c>
      <c r="H111" s="70" t="s">
        <v>1838</v>
      </c>
      <c r="I111" s="148"/>
      <c r="J111" s="71">
        <v>50.373521780636445</v>
      </c>
      <c r="K111" s="71">
        <v>0.42637695359388139</v>
      </c>
      <c r="L111" s="71">
        <v>4.605790785138459</v>
      </c>
      <c r="M111" s="71">
        <v>6.2658445764236923</v>
      </c>
      <c r="N111" s="71">
        <v>6.8967920093802872</v>
      </c>
      <c r="O111" s="71">
        <v>5.7692335442248606</v>
      </c>
      <c r="P111" s="71">
        <v>7.1169840935767255</v>
      </c>
      <c r="Q111" s="71">
        <v>0.35286583598746307</v>
      </c>
      <c r="R111" s="71">
        <v>0</v>
      </c>
      <c r="S111" s="71">
        <v>0.7009789906859879</v>
      </c>
      <c r="T111" s="72"/>
      <c r="U111" s="71">
        <v>5008794</v>
      </c>
      <c r="V111" s="71">
        <v>176</v>
      </c>
      <c r="W111" s="71">
        <v>126</v>
      </c>
      <c r="X111" s="71">
        <v>1689</v>
      </c>
      <c r="Y111" s="71">
        <v>2520</v>
      </c>
      <c r="Z111" s="71">
        <v>4033</v>
      </c>
      <c r="AA111" s="71">
        <v>1555</v>
      </c>
      <c r="AB111" s="71">
        <v>5994</v>
      </c>
      <c r="AC111" s="71">
        <v>0</v>
      </c>
      <c r="AD111" s="71">
        <v>0.7009789906859879</v>
      </c>
      <c r="AE111" s="72"/>
      <c r="AF111" s="71">
        <v>44819246.681456998</v>
      </c>
      <c r="AG111" s="71">
        <v>340741.92643503466</v>
      </c>
      <c r="AH111" s="71">
        <v>1004263.5187336555</v>
      </c>
      <c r="AI111" s="71">
        <v>10399848.827400491</v>
      </c>
      <c r="AJ111" s="71">
        <v>11315776.089932697</v>
      </c>
      <c r="AK111" s="71">
        <v>0</v>
      </c>
      <c r="AL111" s="71">
        <v>0</v>
      </c>
      <c r="AM111" s="71">
        <v>773989.00267625065</v>
      </c>
      <c r="AN111" s="71">
        <v>0</v>
      </c>
      <c r="AO111" s="71">
        <v>0</v>
      </c>
      <c r="AP111" s="71">
        <v>68653866.046635121</v>
      </c>
      <c r="AQ111" s="72"/>
      <c r="AR111" s="71">
        <v>189</v>
      </c>
      <c r="AS111" s="71">
        <v>94</v>
      </c>
      <c r="AT111" s="71">
        <v>0</v>
      </c>
      <c r="AU111" s="71">
        <v>0</v>
      </c>
      <c r="AV111" s="71">
        <v>0</v>
      </c>
      <c r="AW111" s="71">
        <v>0</v>
      </c>
      <c r="AX111" s="71"/>
      <c r="AY111" s="72"/>
      <c r="AZ111" s="71">
        <v>968.59999999999968</v>
      </c>
      <c r="BA111" s="71">
        <v>5242.5999999999995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1857</v>
      </c>
      <c r="B112" s="70">
        <v>204</v>
      </c>
      <c r="C112" s="70">
        <v>20</v>
      </c>
      <c r="D112" s="70">
        <v>12</v>
      </c>
      <c r="E112" s="70">
        <v>2023</v>
      </c>
      <c r="F112" s="70" t="s">
        <v>1539</v>
      </c>
      <c r="G112" s="70" t="s">
        <v>1837</v>
      </c>
      <c r="H112" s="70" t="s">
        <v>1838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195</v>
      </c>
      <c r="AS112" s="71">
        <v>94</v>
      </c>
      <c r="AT112" s="71">
        <v>0</v>
      </c>
      <c r="AU112" s="71">
        <v>0</v>
      </c>
      <c r="AV112" s="71">
        <v>0</v>
      </c>
      <c r="AW112" s="71">
        <v>0</v>
      </c>
      <c r="AX112" s="71"/>
      <c r="AY112" s="72"/>
      <c r="AZ112" s="71">
        <v>997.29999999999973</v>
      </c>
      <c r="BA112" s="71">
        <v>5242.5999999999995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1858</v>
      </c>
      <c r="B113" s="70">
        <v>204</v>
      </c>
      <c r="C113" s="70">
        <v>21</v>
      </c>
      <c r="D113" s="70">
        <v>12</v>
      </c>
      <c r="E113" s="70">
        <v>2024</v>
      </c>
      <c r="F113" s="70" t="s">
        <v>1554</v>
      </c>
      <c r="G113" s="70" t="s">
        <v>1837</v>
      </c>
      <c r="H113" s="70" t="s">
        <v>1838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1859</v>
      </c>
      <c r="B114" s="70">
        <v>460</v>
      </c>
      <c r="C114" s="70">
        <v>1</v>
      </c>
      <c r="D114" s="70">
        <v>28</v>
      </c>
      <c r="E114" s="70">
        <v>1990</v>
      </c>
      <c r="F114" s="70" t="s">
        <v>787</v>
      </c>
      <c r="G114" s="70" t="s">
        <v>1860</v>
      </c>
      <c r="H114" s="70" t="s">
        <v>1861</v>
      </c>
      <c r="I114" s="148"/>
      <c r="J114" s="71">
        <v>7.6222605174668692</v>
      </c>
      <c r="K114" s="71">
        <v>0.90787149805729395</v>
      </c>
      <c r="L114" s="71">
        <v>2.106268286007682</v>
      </c>
      <c r="M114" s="71">
        <v>8.4061000480241752</v>
      </c>
      <c r="N114" s="71">
        <v>10.3188596938648</v>
      </c>
      <c r="O114" s="71">
        <v>5.5043414384919576</v>
      </c>
      <c r="P114" s="71">
        <v>9.6865425994771837</v>
      </c>
      <c r="Q114" s="71">
        <v>0.53582620148411497</v>
      </c>
      <c r="R114" s="71">
        <v>0</v>
      </c>
      <c r="S114" s="71">
        <v>0.67278227186944761</v>
      </c>
      <c r="T114" s="72"/>
      <c r="U114" s="71">
        <v>710478</v>
      </c>
      <c r="V114" s="71">
        <v>244</v>
      </c>
      <c r="W114" s="71">
        <v>20</v>
      </c>
      <c r="X114" s="71">
        <v>2695</v>
      </c>
      <c r="Y114" s="71">
        <v>2568</v>
      </c>
      <c r="Z114" s="71">
        <v>2264</v>
      </c>
      <c r="AA114" s="71">
        <v>2352</v>
      </c>
      <c r="AB114" s="71">
        <v>8700</v>
      </c>
      <c r="AC114" s="71">
        <v>0</v>
      </c>
      <c r="AD114" s="71">
        <v>0.67278227186944761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1862</v>
      </c>
      <c r="B115" s="70">
        <v>461</v>
      </c>
      <c r="C115" s="70">
        <v>2</v>
      </c>
      <c r="D115" s="70">
        <v>28</v>
      </c>
      <c r="E115" s="70">
        <v>2005</v>
      </c>
      <c r="F115" s="70" t="s">
        <v>789</v>
      </c>
      <c r="G115" s="70" t="s">
        <v>1860</v>
      </c>
      <c r="H115" s="70" t="s">
        <v>1861</v>
      </c>
      <c r="I115" s="148"/>
      <c r="J115" s="71">
        <v>1.719263222772146</v>
      </c>
      <c r="K115" s="71">
        <v>0.53230766127137252</v>
      </c>
      <c r="L115" s="71">
        <v>1.3598049485649839</v>
      </c>
      <c r="M115" s="71">
        <v>15.149355519895799</v>
      </c>
      <c r="N115" s="71">
        <v>15.74175334761248</v>
      </c>
      <c r="O115" s="71">
        <v>8.3136180873168648</v>
      </c>
      <c r="P115" s="71">
        <v>8.5286133096260386</v>
      </c>
      <c r="Q115" s="71">
        <v>0.45328675454002898</v>
      </c>
      <c r="R115" s="71">
        <v>0</v>
      </c>
      <c r="S115" s="71">
        <v>0.50998676699229895</v>
      </c>
      <c r="T115" s="72"/>
      <c r="U115" s="71">
        <v>166287</v>
      </c>
      <c r="V115" s="71">
        <v>188</v>
      </c>
      <c r="W115" s="71">
        <v>12</v>
      </c>
      <c r="X115" s="71">
        <v>2096</v>
      </c>
      <c r="Y115" s="71">
        <v>2679</v>
      </c>
      <c r="Z115" s="71">
        <v>3957</v>
      </c>
      <c r="AA115" s="71">
        <v>1696</v>
      </c>
      <c r="AB115" s="71">
        <v>7694</v>
      </c>
      <c r="AC115" s="71">
        <v>0</v>
      </c>
      <c r="AD115" s="71">
        <v>0.50998676699229895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1863</v>
      </c>
      <c r="B116" s="70">
        <v>462</v>
      </c>
      <c r="C116" s="70">
        <v>3</v>
      </c>
      <c r="D116" s="70">
        <v>28</v>
      </c>
      <c r="E116" s="70">
        <v>2006</v>
      </c>
      <c r="F116" s="70" t="s">
        <v>790</v>
      </c>
      <c r="G116" s="70" t="s">
        <v>1860</v>
      </c>
      <c r="H116" s="70" t="s">
        <v>1861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1864</v>
      </c>
      <c r="B117" s="70">
        <v>463</v>
      </c>
      <c r="C117" s="70">
        <v>4</v>
      </c>
      <c r="D117" s="70">
        <v>28</v>
      </c>
      <c r="E117" s="70">
        <v>2007</v>
      </c>
      <c r="F117" s="70" t="s">
        <v>791</v>
      </c>
      <c r="G117" s="70" t="s">
        <v>1860</v>
      </c>
      <c r="H117" s="70" t="s">
        <v>1861</v>
      </c>
      <c r="I117" s="148"/>
      <c r="J117" s="71">
        <v>2.768447096708516</v>
      </c>
      <c r="K117" s="71">
        <v>0.49767134726415158</v>
      </c>
      <c r="L117" s="71">
        <v>0.81814158682852078</v>
      </c>
      <c r="M117" s="71">
        <v>15.744971243789101</v>
      </c>
      <c r="N117" s="71">
        <v>14.23704446198855</v>
      </c>
      <c r="O117" s="71">
        <v>7.9427430503665208</v>
      </c>
      <c r="P117" s="71">
        <v>8.1755087580308423</v>
      </c>
      <c r="Q117" s="71">
        <v>0.46957516993045101</v>
      </c>
      <c r="R117" s="71">
        <v>0</v>
      </c>
      <c r="S117" s="71">
        <v>0.73083044524205432</v>
      </c>
      <c r="T117" s="72"/>
      <c r="U117" s="71">
        <v>291643</v>
      </c>
      <c r="V117" s="71">
        <v>166</v>
      </c>
      <c r="W117" s="71">
        <v>7</v>
      </c>
      <c r="X117" s="71">
        <v>2407</v>
      </c>
      <c r="Y117" s="71">
        <v>2683</v>
      </c>
      <c r="Z117" s="71">
        <v>3930</v>
      </c>
      <c r="AA117" s="71">
        <v>1601</v>
      </c>
      <c r="AB117" s="71">
        <v>7549</v>
      </c>
      <c r="AC117" s="71">
        <v>0</v>
      </c>
      <c r="AD117" s="71">
        <v>0.73083044524205432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1865</v>
      </c>
      <c r="B118" s="70">
        <v>464</v>
      </c>
      <c r="C118" s="70">
        <v>5</v>
      </c>
      <c r="D118" s="70">
        <v>28</v>
      </c>
      <c r="E118" s="70">
        <v>2008</v>
      </c>
      <c r="F118" s="70" t="s">
        <v>792</v>
      </c>
      <c r="G118" s="70" t="s">
        <v>1860</v>
      </c>
      <c r="H118" s="70" t="s">
        <v>1861</v>
      </c>
      <c r="I118" s="148"/>
      <c r="J118" s="71">
        <v>2.840421029020832</v>
      </c>
      <c r="K118" s="71">
        <v>0.37070146580769159</v>
      </c>
      <c r="L118" s="71">
        <v>0.70745665909180477</v>
      </c>
      <c r="M118" s="71">
        <v>15.74544726242649</v>
      </c>
      <c r="N118" s="71">
        <v>13.654248891570189</v>
      </c>
      <c r="O118" s="71">
        <v>7.6656093781931212</v>
      </c>
      <c r="P118" s="71">
        <v>8.0182717835660284</v>
      </c>
      <c r="Q118" s="71">
        <v>0.45567334176348501</v>
      </c>
      <c r="R118" s="71">
        <v>0</v>
      </c>
      <c r="S118" s="71">
        <v>0.78444688635430115</v>
      </c>
      <c r="T118" s="72"/>
      <c r="U118" s="71">
        <v>328679</v>
      </c>
      <c r="V118" s="71">
        <v>166</v>
      </c>
      <c r="W118" s="71">
        <v>7</v>
      </c>
      <c r="X118" s="71">
        <v>2407</v>
      </c>
      <c r="Y118" s="71">
        <v>2664</v>
      </c>
      <c r="Z118" s="71">
        <v>3926</v>
      </c>
      <c r="AA118" s="71">
        <v>1572</v>
      </c>
      <c r="AB118" s="71">
        <v>7446</v>
      </c>
      <c r="AC118" s="71">
        <v>0</v>
      </c>
      <c r="AD118" s="71">
        <v>0.78444688635430115</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1866</v>
      </c>
      <c r="B119" s="70">
        <v>465</v>
      </c>
      <c r="C119" s="70">
        <v>6</v>
      </c>
      <c r="D119" s="70">
        <v>28</v>
      </c>
      <c r="E119" s="70">
        <v>2009</v>
      </c>
      <c r="F119" s="70" t="s">
        <v>176</v>
      </c>
      <c r="G119" s="70" t="s">
        <v>1860</v>
      </c>
      <c r="H119" s="70" t="s">
        <v>1861</v>
      </c>
      <c r="I119" s="148"/>
      <c r="J119" s="71">
        <v>1.5740019105409919</v>
      </c>
      <c r="K119" s="71">
        <v>0.25464075519524809</v>
      </c>
      <c r="L119" s="71">
        <v>1.772167706093315</v>
      </c>
      <c r="M119" s="71">
        <v>15.35299544119276</v>
      </c>
      <c r="N119" s="71">
        <v>11.941683954433429</v>
      </c>
      <c r="O119" s="71">
        <v>7.7839958120710833</v>
      </c>
      <c r="P119" s="71">
        <v>7.7309189027576819</v>
      </c>
      <c r="Q119" s="71">
        <v>0.426386879020132</v>
      </c>
      <c r="R119" s="71">
        <v>0</v>
      </c>
      <c r="S119" s="71">
        <v>0.6911923168261086</v>
      </c>
      <c r="T119" s="72"/>
      <c r="U119" s="71">
        <v>150172</v>
      </c>
      <c r="V119" s="71">
        <v>108</v>
      </c>
      <c r="W119" s="71">
        <v>26</v>
      </c>
      <c r="X119" s="71">
        <v>2574</v>
      </c>
      <c r="Y119" s="71">
        <v>2638</v>
      </c>
      <c r="Z119" s="71">
        <v>3935</v>
      </c>
      <c r="AA119" s="71">
        <v>1556</v>
      </c>
      <c r="AB119" s="71">
        <v>7314</v>
      </c>
      <c r="AC119" s="71">
        <v>0</v>
      </c>
      <c r="AD119" s="71">
        <v>0.6911923168261086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1867</v>
      </c>
      <c r="B120" s="70">
        <v>466</v>
      </c>
      <c r="C120" s="70">
        <v>7</v>
      </c>
      <c r="D120" s="70">
        <v>28</v>
      </c>
      <c r="E120" s="70">
        <v>2010</v>
      </c>
      <c r="F120" s="70" t="s">
        <v>177</v>
      </c>
      <c r="G120" s="70" t="s">
        <v>1860</v>
      </c>
      <c r="H120" s="70" t="s">
        <v>1861</v>
      </c>
      <c r="I120" s="148"/>
      <c r="J120" s="71">
        <v>2.0363626350291688</v>
      </c>
      <c r="K120" s="71">
        <v>0.29208394769243579</v>
      </c>
      <c r="L120" s="71">
        <v>1.6207810532633671</v>
      </c>
      <c r="M120" s="71">
        <v>17.05398256136748</v>
      </c>
      <c r="N120" s="71">
        <v>13.096544046715641</v>
      </c>
      <c r="O120" s="71">
        <v>7.7538994272029793</v>
      </c>
      <c r="P120" s="71">
        <v>7.7964450211264706</v>
      </c>
      <c r="Q120" s="71">
        <v>0.44023075943071699</v>
      </c>
      <c r="R120" s="71">
        <v>0</v>
      </c>
      <c r="S120" s="71">
        <v>0.60430447085148042</v>
      </c>
      <c r="T120" s="72"/>
      <c r="U120" s="71">
        <v>191157</v>
      </c>
      <c r="V120" s="71">
        <v>108</v>
      </c>
      <c r="W120" s="71">
        <v>26</v>
      </c>
      <c r="X120" s="71">
        <v>2574</v>
      </c>
      <c r="Y120" s="71">
        <v>2640</v>
      </c>
      <c r="Z120" s="71">
        <v>3938</v>
      </c>
      <c r="AA120" s="71">
        <v>1530</v>
      </c>
      <c r="AB120" s="71">
        <v>7236</v>
      </c>
      <c r="AC120" s="71">
        <v>0</v>
      </c>
      <c r="AD120" s="71">
        <v>0.60430447085148042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1868</v>
      </c>
      <c r="B121" s="70">
        <v>467</v>
      </c>
      <c r="C121" s="70">
        <v>8</v>
      </c>
      <c r="D121" s="70">
        <v>28</v>
      </c>
      <c r="E121" s="70">
        <v>2011</v>
      </c>
      <c r="F121" s="70" t="s">
        <v>178</v>
      </c>
      <c r="G121" s="1064" t="s">
        <v>1860</v>
      </c>
      <c r="H121" s="70" t="s">
        <v>1861</v>
      </c>
      <c r="I121" s="148"/>
      <c r="J121" s="71">
        <v>2.0996286844566212</v>
      </c>
      <c r="K121" s="71">
        <v>0.30799858384804152</v>
      </c>
      <c r="L121" s="71">
        <v>1.6185980191005409</v>
      </c>
      <c r="M121" s="71">
        <v>15.302308577330621</v>
      </c>
      <c r="N121" s="71">
        <v>13.51339989757057</v>
      </c>
      <c r="O121" s="71">
        <v>7.5755379177112427</v>
      </c>
      <c r="P121" s="71">
        <v>7.4573258114571352</v>
      </c>
      <c r="Q121" s="71">
        <v>0.50148514072884898</v>
      </c>
      <c r="R121" s="71">
        <v>0</v>
      </c>
      <c r="S121" s="71">
        <v>0.93770939309767232</v>
      </c>
      <c r="T121" s="72"/>
      <c r="U121" s="71">
        <v>196461</v>
      </c>
      <c r="V121" s="71">
        <v>108</v>
      </c>
      <c r="W121" s="71">
        <v>26</v>
      </c>
      <c r="X121" s="71">
        <v>2574</v>
      </c>
      <c r="Y121" s="71">
        <v>2634</v>
      </c>
      <c r="Z121" s="71">
        <v>3931</v>
      </c>
      <c r="AA121" s="71">
        <v>1507</v>
      </c>
      <c r="AB121" s="71">
        <v>7146</v>
      </c>
      <c r="AC121" s="71">
        <v>0</v>
      </c>
      <c r="AD121" s="71">
        <v>0.93770939309767232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1869</v>
      </c>
      <c r="B122" s="70">
        <v>468</v>
      </c>
      <c r="C122" s="70">
        <v>9</v>
      </c>
      <c r="D122" s="70">
        <v>28</v>
      </c>
      <c r="E122" s="70">
        <v>2012</v>
      </c>
      <c r="F122" s="70" t="s">
        <v>179</v>
      </c>
      <c r="G122" s="1064" t="s">
        <v>1860</v>
      </c>
      <c r="H122" s="70" t="s">
        <v>1861</v>
      </c>
      <c r="I122" s="148"/>
      <c r="J122" s="71">
        <v>2.6064968179333272</v>
      </c>
      <c r="K122" s="71">
        <v>0.28962943248212292</v>
      </c>
      <c r="L122" s="71">
        <v>1.569109489272758</v>
      </c>
      <c r="M122" s="71">
        <v>16.18217585614201</v>
      </c>
      <c r="N122" s="71">
        <v>14.101056780911779</v>
      </c>
      <c r="O122" s="71">
        <v>7.6268186781748408</v>
      </c>
      <c r="P122" s="71">
        <v>7.290736594275363</v>
      </c>
      <c r="Q122" s="71">
        <v>0.53951628455189504</v>
      </c>
      <c r="R122" s="71">
        <v>0</v>
      </c>
      <c r="S122" s="71">
        <v>0.54361092836616254</v>
      </c>
      <c r="T122" s="72"/>
      <c r="U122" s="71">
        <v>212565</v>
      </c>
      <c r="V122" s="71">
        <v>108</v>
      </c>
      <c r="W122" s="71">
        <v>26</v>
      </c>
      <c r="X122" s="71">
        <v>2574</v>
      </c>
      <c r="Y122" s="71">
        <v>2653</v>
      </c>
      <c r="Z122" s="71">
        <v>3989</v>
      </c>
      <c r="AA122" s="71">
        <v>1465</v>
      </c>
      <c r="AB122" s="71">
        <v>7076</v>
      </c>
      <c r="AC122" s="71">
        <v>0</v>
      </c>
      <c r="AD122" s="71">
        <v>0.54361092836616254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1870</v>
      </c>
      <c r="B123" s="70">
        <v>469</v>
      </c>
      <c r="C123" s="70">
        <v>10</v>
      </c>
      <c r="D123" s="70">
        <v>28</v>
      </c>
      <c r="E123" s="70">
        <v>2013</v>
      </c>
      <c r="F123" s="70" t="s">
        <v>180</v>
      </c>
      <c r="G123" s="70" t="s">
        <v>1860</v>
      </c>
      <c r="H123" s="70" t="s">
        <v>1861</v>
      </c>
      <c r="I123" s="148"/>
      <c r="J123" s="71">
        <v>2.6140772747465011</v>
      </c>
      <c r="K123" s="71">
        <v>0.2410292182828393</v>
      </c>
      <c r="L123" s="71">
        <v>1.3815975690597131</v>
      </c>
      <c r="M123" s="71">
        <v>15.654879890453531</v>
      </c>
      <c r="N123" s="71">
        <v>12.90706463568208</v>
      </c>
      <c r="O123" s="71">
        <v>7.29169798893275</v>
      </c>
      <c r="P123" s="71">
        <v>7.2083101363974187</v>
      </c>
      <c r="Q123" s="71">
        <v>0.54303135446197004</v>
      </c>
      <c r="R123" s="71">
        <v>0</v>
      </c>
      <c r="S123" s="71">
        <v>0.62921414536779952</v>
      </c>
      <c r="T123" s="72"/>
      <c r="U123" s="71">
        <v>203446</v>
      </c>
      <c r="V123" s="71">
        <v>108</v>
      </c>
      <c r="W123" s="71">
        <v>26</v>
      </c>
      <c r="X123" s="71">
        <v>2574</v>
      </c>
      <c r="Y123" s="71">
        <v>2637</v>
      </c>
      <c r="Z123" s="71">
        <v>3984</v>
      </c>
      <c r="AA123" s="71">
        <v>1443</v>
      </c>
      <c r="AB123" s="71">
        <v>7020</v>
      </c>
      <c r="AC123" s="71">
        <v>0</v>
      </c>
      <c r="AD123" s="71">
        <v>0.62921414536779952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1871</v>
      </c>
      <c r="B124" s="70">
        <v>470</v>
      </c>
      <c r="C124" s="70">
        <v>11</v>
      </c>
      <c r="D124" s="70">
        <v>28</v>
      </c>
      <c r="E124" s="70">
        <v>2014</v>
      </c>
      <c r="F124" s="70" t="s">
        <v>181</v>
      </c>
      <c r="G124" s="70" t="s">
        <v>1860</v>
      </c>
      <c r="H124" s="70" t="s">
        <v>1861</v>
      </c>
      <c r="I124" s="148"/>
      <c r="J124" s="71">
        <v>2.3640463858756409</v>
      </c>
      <c r="K124" s="71">
        <v>0.2182035791137952</v>
      </c>
      <c r="L124" s="71">
        <v>0.60440356881627955</v>
      </c>
      <c r="M124" s="71">
        <v>12.84884349844303</v>
      </c>
      <c r="N124" s="71">
        <v>14.219727246618399</v>
      </c>
      <c r="O124" s="71">
        <v>6.9162752199700286</v>
      </c>
      <c r="P124" s="71">
        <v>7.0198180239307835</v>
      </c>
      <c r="Q124" s="71">
        <v>0.51284232442487099</v>
      </c>
      <c r="R124" s="71">
        <v>0</v>
      </c>
      <c r="S124" s="71">
        <v>0.28060551552983082</v>
      </c>
      <c r="T124" s="72"/>
      <c r="U124" s="71">
        <v>196900</v>
      </c>
      <c r="V124" s="71">
        <v>86</v>
      </c>
      <c r="W124" s="71">
        <v>10</v>
      </c>
      <c r="X124" s="71">
        <v>2171</v>
      </c>
      <c r="Y124" s="71">
        <v>2619</v>
      </c>
      <c r="Z124" s="71">
        <v>3980</v>
      </c>
      <c r="AA124" s="71">
        <v>1398</v>
      </c>
      <c r="AB124" s="71">
        <v>6910</v>
      </c>
      <c r="AC124" s="71">
        <v>0</v>
      </c>
      <c r="AD124" s="71">
        <v>0.28060551552983082</v>
      </c>
      <c r="AE124" s="72"/>
      <c r="AF124" s="71"/>
      <c r="AG124" s="71"/>
      <c r="AH124" s="71"/>
      <c r="AI124" s="71"/>
      <c r="AJ124" s="71"/>
      <c r="AK124" s="71"/>
      <c r="AL124" s="71"/>
      <c r="AM124" s="71"/>
      <c r="AN124" s="71"/>
      <c r="AO124" s="71"/>
      <c r="AP124" s="71"/>
      <c r="AQ124" s="72"/>
      <c r="AR124" s="71">
        <v>29</v>
      </c>
      <c r="AS124" s="71">
        <v>9</v>
      </c>
      <c r="AT124" s="71">
        <v>0</v>
      </c>
      <c r="AU124" s="71">
        <v>0</v>
      </c>
      <c r="AV124" s="71">
        <v>0</v>
      </c>
      <c r="AW124" s="71">
        <v>0</v>
      </c>
      <c r="AX124" s="71"/>
      <c r="AY124" s="72"/>
      <c r="AZ124" s="71">
        <v>133.30000000000001</v>
      </c>
      <c r="BA124" s="71">
        <v>3582.4</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1872</v>
      </c>
      <c r="B125" s="70">
        <v>471</v>
      </c>
      <c r="C125" s="70">
        <v>12</v>
      </c>
      <c r="D125" s="70">
        <v>28</v>
      </c>
      <c r="E125" s="70">
        <v>2015</v>
      </c>
      <c r="F125" s="70" t="s">
        <v>182</v>
      </c>
      <c r="G125" s="70" t="s">
        <v>1860</v>
      </c>
      <c r="H125" s="70" t="s">
        <v>1861</v>
      </c>
      <c r="I125" s="148"/>
      <c r="J125" s="71">
        <v>2.5211527732098551</v>
      </c>
      <c r="K125" s="71">
        <v>0.20905130768928101</v>
      </c>
      <c r="L125" s="71">
        <v>0.59854363100550401</v>
      </c>
      <c r="M125" s="71">
        <v>12.27264548533581</v>
      </c>
      <c r="N125" s="71">
        <v>11.78379868657488</v>
      </c>
      <c r="O125" s="71">
        <v>6.8210877621620378</v>
      </c>
      <c r="P125" s="71">
        <v>6.82435224230146</v>
      </c>
      <c r="Q125" s="71">
        <v>0.49521010149304301</v>
      </c>
      <c r="R125" s="71">
        <v>0</v>
      </c>
      <c r="S125" s="71">
        <v>0.75384779378166278</v>
      </c>
      <c r="T125" s="72"/>
      <c r="U125" s="71">
        <v>205286</v>
      </c>
      <c r="V125" s="71">
        <v>86</v>
      </c>
      <c r="W125" s="71">
        <v>10</v>
      </c>
      <c r="X125" s="71">
        <v>2171</v>
      </c>
      <c r="Y125" s="71">
        <v>2612</v>
      </c>
      <c r="Z125" s="71">
        <v>3963</v>
      </c>
      <c r="AA125" s="71">
        <v>1358</v>
      </c>
      <c r="AB125" s="71">
        <v>6816</v>
      </c>
      <c r="AC125" s="71">
        <v>0</v>
      </c>
      <c r="AD125" s="71">
        <v>0.75384779378166278</v>
      </c>
      <c r="AE125" s="72"/>
      <c r="AF125" s="71">
        <v>2440171.4474025299</v>
      </c>
      <c r="AG125" s="71">
        <v>138870.11485987561</v>
      </c>
      <c r="AH125" s="71">
        <v>70287.896821081522</v>
      </c>
      <c r="AI125" s="71">
        <v>13717480.524167649</v>
      </c>
      <c r="AJ125" s="71">
        <v>14828349.776855251</v>
      </c>
      <c r="AK125" s="71">
        <v>0</v>
      </c>
      <c r="AL125" s="71">
        <v>0</v>
      </c>
      <c r="AM125" s="71">
        <v>934104.20795536728</v>
      </c>
      <c r="AN125" s="71">
        <v>0</v>
      </c>
      <c r="AO125" s="71">
        <v>0</v>
      </c>
      <c r="AP125" s="71">
        <v>32129263.968061753</v>
      </c>
      <c r="AQ125" s="72"/>
      <c r="AR125" s="71">
        <v>34</v>
      </c>
      <c r="AS125" s="71">
        <v>11</v>
      </c>
      <c r="AT125" s="71">
        <v>0</v>
      </c>
      <c r="AU125" s="71">
        <v>0</v>
      </c>
      <c r="AV125" s="71">
        <v>0</v>
      </c>
      <c r="AW125" s="71">
        <v>0</v>
      </c>
      <c r="AX125" s="71"/>
      <c r="AY125" s="72"/>
      <c r="AZ125" s="71">
        <v>153.5</v>
      </c>
      <c r="BA125" s="71">
        <v>3607.8</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1873</v>
      </c>
      <c r="B126" s="70">
        <v>472</v>
      </c>
      <c r="C126" s="70">
        <v>13</v>
      </c>
      <c r="D126" s="70">
        <v>28</v>
      </c>
      <c r="E126" s="70">
        <v>2016</v>
      </c>
      <c r="F126" s="70" t="s">
        <v>155</v>
      </c>
      <c r="G126" s="70" t="s">
        <v>1860</v>
      </c>
      <c r="H126" s="70" t="s">
        <v>1861</v>
      </c>
      <c r="I126" s="148"/>
      <c r="J126" s="71">
        <v>1.9912469241909931</v>
      </c>
      <c r="K126" s="71">
        <v>0.20727208674448361</v>
      </c>
      <c r="L126" s="71">
        <v>0.62911591334427519</v>
      </c>
      <c r="M126" s="71">
        <v>12.377573128652198</v>
      </c>
      <c r="N126" s="71">
        <v>11.163439514464597</v>
      </c>
      <c r="O126" s="71">
        <v>6.6770455102907276</v>
      </c>
      <c r="P126" s="71">
        <v>6.5592746109819702</v>
      </c>
      <c r="Q126" s="71">
        <v>0.47464722716077684</v>
      </c>
      <c r="R126" s="71">
        <v>0</v>
      </c>
      <c r="S126" s="71">
        <v>0.74327986345816022</v>
      </c>
      <c r="T126" s="72"/>
      <c r="U126" s="71">
        <v>188406</v>
      </c>
      <c r="V126" s="71">
        <v>86</v>
      </c>
      <c r="W126" s="71">
        <v>10</v>
      </c>
      <c r="X126" s="71">
        <v>2171</v>
      </c>
      <c r="Y126" s="71">
        <v>2593</v>
      </c>
      <c r="Z126" s="71">
        <v>3927</v>
      </c>
      <c r="AA126" s="71">
        <v>1350</v>
      </c>
      <c r="AB126" s="71">
        <v>6720</v>
      </c>
      <c r="AC126" s="71">
        <v>0</v>
      </c>
      <c r="AD126" s="71">
        <v>0.74327986345816022</v>
      </c>
      <c r="AE126" s="72"/>
      <c r="AF126" s="71">
        <v>1989430.8244544279</v>
      </c>
      <c r="AG126" s="71">
        <v>132500.42395949471</v>
      </c>
      <c r="AH126" s="71">
        <v>54219.606744577082</v>
      </c>
      <c r="AI126" s="71">
        <v>14462546.211847819</v>
      </c>
      <c r="AJ126" s="71">
        <v>12048286.56908096</v>
      </c>
      <c r="AK126" s="71">
        <v>0</v>
      </c>
      <c r="AL126" s="71">
        <v>0</v>
      </c>
      <c r="AM126" s="71">
        <v>921663.2967465152</v>
      </c>
      <c r="AN126" s="71">
        <v>0</v>
      </c>
      <c r="AO126" s="71">
        <v>0</v>
      </c>
      <c r="AP126" s="71">
        <v>29608646.932833795</v>
      </c>
      <c r="AQ126" s="72"/>
      <c r="AR126" s="71">
        <v>40</v>
      </c>
      <c r="AS126" s="71">
        <v>14</v>
      </c>
      <c r="AT126" s="71">
        <v>0</v>
      </c>
      <c r="AU126" s="71">
        <v>0</v>
      </c>
      <c r="AV126" s="71">
        <v>0</v>
      </c>
      <c r="AW126" s="71">
        <v>0</v>
      </c>
      <c r="AX126" s="71"/>
      <c r="AY126" s="72"/>
      <c r="AZ126" s="71">
        <v>184.7</v>
      </c>
      <c r="BA126" s="71">
        <v>3716.3</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1874</v>
      </c>
      <c r="B127" s="70">
        <v>473</v>
      </c>
      <c r="C127" s="70">
        <v>14</v>
      </c>
      <c r="D127" s="70">
        <v>28</v>
      </c>
      <c r="E127" s="70">
        <v>2017</v>
      </c>
      <c r="F127" s="70" t="s">
        <v>156</v>
      </c>
      <c r="G127" s="70" t="s">
        <v>1860</v>
      </c>
      <c r="H127" s="70" t="s">
        <v>1861</v>
      </c>
      <c r="I127" s="148"/>
      <c r="J127" s="71">
        <v>1.8732126687523192</v>
      </c>
      <c r="K127" s="71">
        <v>0.20727093572722349</v>
      </c>
      <c r="L127" s="71">
        <v>0.62348758706243557</v>
      </c>
      <c r="M127" s="71">
        <v>10.751557838825992</v>
      </c>
      <c r="N127" s="71">
        <v>12.688509169732441</v>
      </c>
      <c r="O127" s="71">
        <v>6.5563842083083186</v>
      </c>
      <c r="P127" s="71">
        <v>6.4791003992289546</v>
      </c>
      <c r="Q127" s="71">
        <v>0.45277888421025397</v>
      </c>
      <c r="R127" s="71">
        <v>0</v>
      </c>
      <c r="S127" s="71">
        <v>0.35753016467015025</v>
      </c>
      <c r="T127" s="72"/>
      <c r="U127" s="71">
        <v>205311</v>
      </c>
      <c r="V127" s="71">
        <v>86</v>
      </c>
      <c r="W127" s="71">
        <v>10</v>
      </c>
      <c r="X127" s="71">
        <v>2171</v>
      </c>
      <c r="Y127" s="71">
        <v>2597</v>
      </c>
      <c r="Z127" s="71">
        <v>3920</v>
      </c>
      <c r="AA127" s="71">
        <v>1342</v>
      </c>
      <c r="AB127" s="71">
        <v>6629</v>
      </c>
      <c r="AC127" s="71">
        <v>0</v>
      </c>
      <c r="AD127" s="71">
        <v>0.35753016467015031</v>
      </c>
      <c r="AE127" s="72"/>
      <c r="AF127" s="71">
        <v>1952475.7880153649</v>
      </c>
      <c r="AG127" s="71">
        <v>132978.3959102761</v>
      </c>
      <c r="AH127" s="71">
        <v>77735.409302249638</v>
      </c>
      <c r="AI127" s="71">
        <v>13130858.4921805</v>
      </c>
      <c r="AJ127" s="71">
        <v>15253499.30928665</v>
      </c>
      <c r="AK127" s="71">
        <v>0</v>
      </c>
      <c r="AL127" s="71">
        <v>0</v>
      </c>
      <c r="AM127" s="71">
        <v>910605.06194091938</v>
      </c>
      <c r="AN127" s="71">
        <v>0</v>
      </c>
      <c r="AO127" s="71">
        <v>0</v>
      </c>
      <c r="AP127" s="71">
        <v>31458152.456635963</v>
      </c>
      <c r="AQ127" s="72"/>
      <c r="AR127" s="71">
        <v>46</v>
      </c>
      <c r="AS127" s="71">
        <v>17</v>
      </c>
      <c r="AT127" s="71">
        <v>0</v>
      </c>
      <c r="AU127" s="71">
        <v>0</v>
      </c>
      <c r="AV127" s="71">
        <v>0</v>
      </c>
      <c r="AW127" s="71">
        <v>0</v>
      </c>
      <c r="AX127" s="71"/>
      <c r="AY127" s="72"/>
      <c r="AZ127" s="71">
        <v>209.9</v>
      </c>
      <c r="BA127" s="71">
        <v>3826</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1875</v>
      </c>
      <c r="B128" s="70">
        <v>474</v>
      </c>
      <c r="C128" s="70">
        <v>15</v>
      </c>
      <c r="D128" s="70">
        <v>28</v>
      </c>
      <c r="E128" s="70">
        <v>2018</v>
      </c>
      <c r="F128" s="70" t="s">
        <v>183</v>
      </c>
      <c r="G128" s="70" t="s">
        <v>1860</v>
      </c>
      <c r="H128" s="70" t="s">
        <v>1861</v>
      </c>
      <c r="I128" s="148"/>
      <c r="J128" s="71">
        <v>1.8963877900313286</v>
      </c>
      <c r="K128" s="71">
        <v>0.18808401048376069</v>
      </c>
      <c r="L128" s="71">
        <v>0.56567914081897175</v>
      </c>
      <c r="M128" s="71">
        <v>9.9423276252419157</v>
      </c>
      <c r="N128" s="71">
        <v>10.673301612508023</v>
      </c>
      <c r="O128" s="71">
        <v>6.382329229962604</v>
      </c>
      <c r="P128" s="71">
        <v>6.4193857811642641</v>
      </c>
      <c r="Q128" s="71">
        <v>0.41470079280664301</v>
      </c>
      <c r="R128" s="71">
        <v>0</v>
      </c>
      <c r="S128" s="71">
        <v>1.0639874803712492</v>
      </c>
      <c r="T128" s="72"/>
      <c r="U128" s="71">
        <v>214208</v>
      </c>
      <c r="V128" s="71">
        <v>86</v>
      </c>
      <c r="W128" s="71">
        <v>10</v>
      </c>
      <c r="X128" s="71">
        <v>2171</v>
      </c>
      <c r="Y128" s="71">
        <v>2593</v>
      </c>
      <c r="Z128" s="71">
        <v>3889</v>
      </c>
      <c r="AA128" s="71">
        <v>1343</v>
      </c>
      <c r="AB128" s="71">
        <v>6543</v>
      </c>
      <c r="AC128" s="71">
        <v>0</v>
      </c>
      <c r="AD128" s="71">
        <v>1.063987480371249</v>
      </c>
      <c r="AE128" s="72"/>
      <c r="AF128" s="71">
        <v>2190936.867415111</v>
      </c>
      <c r="AG128" s="71">
        <v>117135.3421652473</v>
      </c>
      <c r="AH128" s="71">
        <v>72497.476558170049</v>
      </c>
      <c r="AI128" s="71">
        <v>12554781.214761849</v>
      </c>
      <c r="AJ128" s="71">
        <v>13339333.188618449</v>
      </c>
      <c r="AK128" s="71">
        <v>0</v>
      </c>
      <c r="AL128" s="71">
        <v>0</v>
      </c>
      <c r="AM128" s="71">
        <v>900651.21738631849</v>
      </c>
      <c r="AN128" s="71">
        <v>0</v>
      </c>
      <c r="AO128" s="71">
        <v>0</v>
      </c>
      <c r="AP128" s="71">
        <v>29175335.30690515</v>
      </c>
      <c r="AQ128" s="72"/>
      <c r="AR128" s="71">
        <v>48</v>
      </c>
      <c r="AS128" s="71">
        <v>19</v>
      </c>
      <c r="AT128" s="71">
        <v>0</v>
      </c>
      <c r="AU128" s="71">
        <v>1</v>
      </c>
      <c r="AV128" s="71">
        <v>0</v>
      </c>
      <c r="AW128" s="71">
        <v>0</v>
      </c>
      <c r="AX128" s="71"/>
      <c r="AY128" s="72"/>
      <c r="AZ128" s="71">
        <v>217</v>
      </c>
      <c r="BA128" s="71">
        <v>3855</v>
      </c>
      <c r="BB128" s="71">
        <v>0</v>
      </c>
      <c r="BC128" s="71">
        <v>150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1876</v>
      </c>
      <c r="B129" s="70">
        <v>475</v>
      </c>
      <c r="C129" s="70">
        <v>16</v>
      </c>
      <c r="D129" s="70">
        <v>28</v>
      </c>
      <c r="E129" s="70">
        <v>2019</v>
      </c>
      <c r="F129" s="70" t="s">
        <v>158</v>
      </c>
      <c r="G129" s="70" t="s">
        <v>1860</v>
      </c>
      <c r="H129" s="70" t="s">
        <v>1861</v>
      </c>
      <c r="I129" s="148"/>
      <c r="J129" s="71">
        <v>1.7449533575614136</v>
      </c>
      <c r="K129" s="71">
        <v>0.16979345013992578</v>
      </c>
      <c r="L129" s="71">
        <v>0.56759848455971784</v>
      </c>
      <c r="M129" s="71">
        <v>10.12857402064019</v>
      </c>
      <c r="N129" s="71">
        <v>9.3470337331555484</v>
      </c>
      <c r="O129" s="71">
        <v>6.1766550719248459</v>
      </c>
      <c r="P129" s="71">
        <v>6.3811109105083714</v>
      </c>
      <c r="Q129" s="71">
        <v>0.398030916058635</v>
      </c>
      <c r="R129" s="71">
        <v>0</v>
      </c>
      <c r="S129" s="71">
        <v>1.7614426713383462</v>
      </c>
      <c r="T129" s="72"/>
      <c r="U129" s="71">
        <v>214074</v>
      </c>
      <c r="V129" s="71">
        <v>86</v>
      </c>
      <c r="W129" s="71">
        <v>10</v>
      </c>
      <c r="X129" s="71">
        <v>2171</v>
      </c>
      <c r="Y129" s="71">
        <v>2593</v>
      </c>
      <c r="Z129" s="71">
        <v>3867</v>
      </c>
      <c r="AA129" s="71">
        <v>1325</v>
      </c>
      <c r="AB129" s="71">
        <v>6450</v>
      </c>
      <c r="AC129" s="71">
        <v>0</v>
      </c>
      <c r="AD129" s="71">
        <v>1.761442671338346</v>
      </c>
      <c r="AE129" s="72"/>
      <c r="AF129" s="71">
        <v>2190249.2377355201</v>
      </c>
      <c r="AG129" s="71">
        <v>113833.9869709943</v>
      </c>
      <c r="AH129" s="71">
        <v>78888.706548666203</v>
      </c>
      <c r="AI129" s="71">
        <v>14112243.050311649</v>
      </c>
      <c r="AJ129" s="71">
        <v>13636356.41440225</v>
      </c>
      <c r="AK129" s="71">
        <v>0</v>
      </c>
      <c r="AL129" s="71">
        <v>0</v>
      </c>
      <c r="AM129" s="71">
        <v>878441.44442599651</v>
      </c>
      <c r="AN129" s="71">
        <v>0</v>
      </c>
      <c r="AO129" s="71">
        <v>0</v>
      </c>
      <c r="AP129" s="71">
        <v>31010012.840395074</v>
      </c>
      <c r="AQ129" s="72"/>
      <c r="AR129" s="71">
        <v>51</v>
      </c>
      <c r="AS129" s="71">
        <v>20</v>
      </c>
      <c r="AT129" s="71">
        <v>0</v>
      </c>
      <c r="AU129" s="71">
        <v>1</v>
      </c>
      <c r="AV129" s="71">
        <v>0</v>
      </c>
      <c r="AW129" s="71">
        <v>0</v>
      </c>
      <c r="AX129" s="71"/>
      <c r="AY129" s="72"/>
      <c r="AZ129" s="71">
        <v>238.1</v>
      </c>
      <c r="BA129" s="71">
        <v>12254.9</v>
      </c>
      <c r="BB129" s="71">
        <v>0</v>
      </c>
      <c r="BC129" s="71">
        <v>150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1877</v>
      </c>
      <c r="B130" s="70">
        <v>476</v>
      </c>
      <c r="C130" s="70">
        <v>17</v>
      </c>
      <c r="D130" s="70">
        <v>28</v>
      </c>
      <c r="E130" s="70">
        <v>2020</v>
      </c>
      <c r="F130" s="70" t="s">
        <v>159</v>
      </c>
      <c r="G130" s="70" t="s">
        <v>1860</v>
      </c>
      <c r="H130" s="70" t="s">
        <v>1861</v>
      </c>
      <c r="I130" s="148"/>
      <c r="J130" s="71">
        <v>1.63074301932819</v>
      </c>
      <c r="K130" s="71">
        <v>0.11962191280413469</v>
      </c>
      <c r="L130" s="71">
        <v>1.1447390059227192</v>
      </c>
      <c r="M130" s="71">
        <v>6.9681036158660969</v>
      </c>
      <c r="N130" s="71">
        <v>8.2865900698195034</v>
      </c>
      <c r="O130" s="71">
        <v>5.3892321239607517</v>
      </c>
      <c r="P130" s="71">
        <v>5.9989904580133331</v>
      </c>
      <c r="Q130" s="71">
        <v>0.373810986349152</v>
      </c>
      <c r="R130" s="71">
        <v>0</v>
      </c>
      <c r="S130" s="71">
        <v>1.103642836716016</v>
      </c>
      <c r="T130" s="72"/>
      <c r="U130" s="71">
        <v>185183</v>
      </c>
      <c r="V130" s="71">
        <v>55</v>
      </c>
      <c r="W130" s="71">
        <v>18</v>
      </c>
      <c r="X130" s="71">
        <v>1876</v>
      </c>
      <c r="Y130" s="71">
        <v>2598</v>
      </c>
      <c r="Z130" s="71">
        <v>3851</v>
      </c>
      <c r="AA130" s="71">
        <v>1324</v>
      </c>
      <c r="AB130" s="71">
        <v>6340</v>
      </c>
      <c r="AC130" s="71">
        <v>0</v>
      </c>
      <c r="AD130" s="71">
        <v>1.103642836716016</v>
      </c>
      <c r="AE130" s="72"/>
      <c r="AF130" s="71">
        <v>1866437.583438325</v>
      </c>
      <c r="AG130" s="71">
        <v>76630.509586493688</v>
      </c>
      <c r="AH130" s="71">
        <v>162899.97737257558</v>
      </c>
      <c r="AI130" s="71">
        <v>10160670.693796791</v>
      </c>
      <c r="AJ130" s="71">
        <v>13083777.2869542</v>
      </c>
      <c r="AK130" s="71"/>
      <c r="AL130" s="71"/>
      <c r="AM130" s="71">
        <v>827440.43886914675</v>
      </c>
      <c r="AN130" s="71"/>
      <c r="AO130" s="71"/>
      <c r="AP130" s="71">
        <v>26177856.490017533</v>
      </c>
      <c r="AQ130" s="72"/>
      <c r="AR130" s="71">
        <v>56</v>
      </c>
      <c r="AS130" s="71">
        <v>20</v>
      </c>
      <c r="AT130" s="71">
        <v>0</v>
      </c>
      <c r="AU130" s="71">
        <v>4</v>
      </c>
      <c r="AV130" s="71">
        <v>0</v>
      </c>
      <c r="AW130" s="71">
        <v>0</v>
      </c>
      <c r="AX130" s="71"/>
      <c r="AY130" s="72"/>
      <c r="AZ130" s="71">
        <v>264.39999999999998</v>
      </c>
      <c r="BA130" s="71">
        <v>12254.9</v>
      </c>
      <c r="BB130" s="71">
        <v>0</v>
      </c>
      <c r="BC130" s="71">
        <v>1762</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1878</v>
      </c>
      <c r="B131" s="70">
        <v>476</v>
      </c>
      <c r="C131" s="70">
        <v>18</v>
      </c>
      <c r="D131" s="70">
        <v>28</v>
      </c>
      <c r="E131" s="70">
        <v>2021</v>
      </c>
      <c r="F131" s="70" t="s">
        <v>160</v>
      </c>
      <c r="G131" s="70" t="s">
        <v>1860</v>
      </c>
      <c r="H131" s="70" t="s">
        <v>1861</v>
      </c>
      <c r="I131" s="148"/>
      <c r="J131" s="71">
        <v>1.5321837384100065</v>
      </c>
      <c r="K131" s="71">
        <v>0.12660970327936819</v>
      </c>
      <c r="L131" s="71">
        <v>0.91033444826499066</v>
      </c>
      <c r="M131" s="71">
        <v>8.5187318379007007</v>
      </c>
      <c r="N131" s="71">
        <v>9.2411716254895513</v>
      </c>
      <c r="O131" s="71">
        <v>5.1307371438598706</v>
      </c>
      <c r="P131" s="71">
        <v>6.1892843889684244</v>
      </c>
      <c r="Q131" s="71">
        <v>0.36135780768273101</v>
      </c>
      <c r="R131" s="71">
        <v>0</v>
      </c>
      <c r="S131" s="71">
        <v>0.81955367438949944</v>
      </c>
      <c r="T131" s="72"/>
      <c r="U131" s="71">
        <v>197022</v>
      </c>
      <c r="V131" s="71">
        <v>55</v>
      </c>
      <c r="W131" s="71">
        <v>18</v>
      </c>
      <c r="X131" s="71">
        <v>1876</v>
      </c>
      <c r="Y131" s="71">
        <v>2562</v>
      </c>
      <c r="Z131" s="71">
        <v>3775</v>
      </c>
      <c r="AA131" s="71">
        <v>1332</v>
      </c>
      <c r="AB131" s="71">
        <v>6189</v>
      </c>
      <c r="AC131" s="71">
        <v>0</v>
      </c>
      <c r="AD131" s="71">
        <v>0.81955367438949944</v>
      </c>
      <c r="AE131" s="72"/>
      <c r="AF131" s="71">
        <v>1719556.4427323481</v>
      </c>
      <c r="AG131" s="71">
        <v>81031.382471178164</v>
      </c>
      <c r="AH131" s="71">
        <v>144323.5636801818</v>
      </c>
      <c r="AI131" s="71">
        <v>12558023.227578292</v>
      </c>
      <c r="AJ131" s="71">
        <v>13204098.02286125</v>
      </c>
      <c r="AK131" s="71">
        <v>0</v>
      </c>
      <c r="AL131" s="71">
        <v>0</v>
      </c>
      <c r="AM131" s="71">
        <v>812392.2016424922</v>
      </c>
      <c r="AN131" s="71">
        <v>0</v>
      </c>
      <c r="AO131" s="71">
        <v>0</v>
      </c>
      <c r="AP131" s="71">
        <v>28519424.84096574</v>
      </c>
      <c r="AQ131" s="72"/>
      <c r="AR131" s="71">
        <v>63</v>
      </c>
      <c r="AS131" s="71">
        <v>20</v>
      </c>
      <c r="AT131" s="71">
        <v>0</v>
      </c>
      <c r="AU131" s="71">
        <v>4</v>
      </c>
      <c r="AV131" s="71">
        <v>0</v>
      </c>
      <c r="AW131" s="71">
        <v>0</v>
      </c>
      <c r="AX131" s="71"/>
      <c r="AY131" s="72"/>
      <c r="AZ131" s="71">
        <v>296.19999999999987</v>
      </c>
      <c r="BA131" s="71">
        <v>12254.9</v>
      </c>
      <c r="BB131" s="71">
        <v>0</v>
      </c>
      <c r="BC131" s="71">
        <v>1762</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1879</v>
      </c>
      <c r="B132" s="70">
        <v>476</v>
      </c>
      <c r="C132" s="70">
        <v>19</v>
      </c>
      <c r="D132" s="70">
        <v>28</v>
      </c>
      <c r="E132" s="70">
        <v>2022</v>
      </c>
      <c r="F132" s="70" t="s">
        <v>161</v>
      </c>
      <c r="G132" s="70" t="s">
        <v>1860</v>
      </c>
      <c r="H132" s="70" t="s">
        <v>1861</v>
      </c>
      <c r="I132" s="148"/>
      <c r="J132" s="71">
        <v>1.672293617878519</v>
      </c>
      <c r="K132" s="71">
        <v>0.11771466193662188</v>
      </c>
      <c r="L132" s="71">
        <v>0.83167803542535335</v>
      </c>
      <c r="M132" s="71">
        <v>7.7058357270375453</v>
      </c>
      <c r="N132" s="71">
        <v>9.7236958797569777</v>
      </c>
      <c r="O132" s="71">
        <v>5.4001628141455118</v>
      </c>
      <c r="P132" s="71">
        <v>6.0643112051377237</v>
      </c>
      <c r="Q132" s="71">
        <v>0.3565746360654094</v>
      </c>
      <c r="R132" s="71">
        <v>0</v>
      </c>
      <c r="S132" s="71">
        <v>0.59763930771404317</v>
      </c>
      <c r="T132" s="72"/>
      <c r="U132" s="71">
        <v>217786</v>
      </c>
      <c r="V132" s="71">
        <v>55</v>
      </c>
      <c r="W132" s="71">
        <v>18</v>
      </c>
      <c r="X132" s="71">
        <v>1876</v>
      </c>
      <c r="Y132" s="71">
        <v>2521</v>
      </c>
      <c r="Z132" s="71">
        <v>3775</v>
      </c>
      <c r="AA132" s="71">
        <v>1325</v>
      </c>
      <c r="AB132" s="71">
        <v>6057</v>
      </c>
      <c r="AC132" s="71">
        <v>0</v>
      </c>
      <c r="AD132" s="71">
        <v>0.59763930771404317</v>
      </c>
      <c r="AE132" s="72"/>
      <c r="AF132" s="71">
        <v>1821349.7800995391</v>
      </c>
      <c r="AG132" s="71">
        <v>81638.283745359644</v>
      </c>
      <c r="AH132" s="71">
        <v>123916.04052568808</v>
      </c>
      <c r="AI132" s="71">
        <v>11084801.765762374</v>
      </c>
      <c r="AJ132" s="71">
        <v>14580062.746726802</v>
      </c>
      <c r="AK132" s="71">
        <v>0</v>
      </c>
      <c r="AL132" s="71">
        <v>0</v>
      </c>
      <c r="AM132" s="71">
        <v>782124.02222389902</v>
      </c>
      <c r="AN132" s="71">
        <v>0</v>
      </c>
      <c r="AO132" s="71">
        <v>0</v>
      </c>
      <c r="AP132" s="71">
        <v>28473892.639083661</v>
      </c>
      <c r="AQ132" s="72"/>
      <c r="AR132" s="71">
        <v>73</v>
      </c>
      <c r="AS132" s="71">
        <v>21</v>
      </c>
      <c r="AT132" s="71">
        <v>0</v>
      </c>
      <c r="AU132" s="71">
        <v>4</v>
      </c>
      <c r="AV132" s="71">
        <v>0</v>
      </c>
      <c r="AW132" s="71">
        <v>0</v>
      </c>
      <c r="AX132" s="71"/>
      <c r="AY132" s="72"/>
      <c r="AZ132" s="71">
        <v>349.19999999999993</v>
      </c>
      <c r="BA132" s="71">
        <v>14244.199999999999</v>
      </c>
      <c r="BB132" s="71">
        <v>0</v>
      </c>
      <c r="BC132" s="71">
        <v>1762</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1880</v>
      </c>
      <c r="B133" s="70">
        <v>476</v>
      </c>
      <c r="C133" s="70">
        <v>20</v>
      </c>
      <c r="D133" s="70">
        <v>28</v>
      </c>
      <c r="E133" s="70">
        <v>2023</v>
      </c>
      <c r="F133" s="70" t="s">
        <v>1539</v>
      </c>
      <c r="G133" s="70" t="s">
        <v>1860</v>
      </c>
      <c r="H133" s="70" t="s">
        <v>1861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83</v>
      </c>
      <c r="AS133" s="71">
        <v>21</v>
      </c>
      <c r="AT133" s="71">
        <v>0</v>
      </c>
      <c r="AU133" s="71">
        <v>5</v>
      </c>
      <c r="AV133" s="71">
        <v>0</v>
      </c>
      <c r="AW133" s="71">
        <v>0</v>
      </c>
      <c r="AX133" s="71"/>
      <c r="AY133" s="72"/>
      <c r="AZ133" s="71">
        <v>399.19999999999987</v>
      </c>
      <c r="BA133" s="71">
        <v>14244.199999999999</v>
      </c>
      <c r="BB133" s="71">
        <v>0</v>
      </c>
      <c r="BC133" s="71">
        <v>6752</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1881</v>
      </c>
      <c r="B134" s="70">
        <v>476</v>
      </c>
      <c r="C134" s="70">
        <v>21</v>
      </c>
      <c r="D134" s="70">
        <v>28</v>
      </c>
      <c r="E134" s="70">
        <v>2024</v>
      </c>
      <c r="F134" s="70" t="s">
        <v>1554</v>
      </c>
      <c r="G134" s="70" t="s">
        <v>1860</v>
      </c>
      <c r="H134" s="70" t="s">
        <v>1861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1882</v>
      </c>
      <c r="B135" s="70">
        <v>69</v>
      </c>
      <c r="C135" s="70">
        <v>1</v>
      </c>
      <c r="D135" s="70">
        <v>5</v>
      </c>
      <c r="E135" s="70">
        <v>1990</v>
      </c>
      <c r="F135" s="70" t="s">
        <v>787</v>
      </c>
      <c r="G135" s="70" t="s">
        <v>1883</v>
      </c>
      <c r="H135" s="70" t="s">
        <v>1884</v>
      </c>
      <c r="I135" s="148"/>
      <c r="J135" s="71">
        <v>2.8722060863059231</v>
      </c>
      <c r="K135" s="71">
        <v>1.421483231183817</v>
      </c>
      <c r="L135" s="71">
        <v>0.69014699253652467</v>
      </c>
      <c r="M135" s="71">
        <v>5.3098141770120577</v>
      </c>
      <c r="N135" s="71">
        <v>6.7699708026708274</v>
      </c>
      <c r="O135" s="71">
        <v>5.1712607065690781</v>
      </c>
      <c r="P135" s="71">
        <v>10.007779981602701</v>
      </c>
      <c r="Q135" s="71">
        <v>0.49696340457187599</v>
      </c>
      <c r="R135" s="71">
        <v>0</v>
      </c>
      <c r="S135" s="71">
        <v>0.45966395528835652</v>
      </c>
      <c r="T135" s="72"/>
      <c r="U135" s="71">
        <v>231632</v>
      </c>
      <c r="V135" s="71">
        <v>418</v>
      </c>
      <c r="W135" s="71">
        <v>9</v>
      </c>
      <c r="X135" s="71">
        <v>2083</v>
      </c>
      <c r="Y135" s="71">
        <v>2446</v>
      </c>
      <c r="Z135" s="71">
        <v>2127</v>
      </c>
      <c r="AA135" s="71">
        <v>2430</v>
      </c>
      <c r="AB135" s="71">
        <v>8069</v>
      </c>
      <c r="AC135" s="71">
        <v>0</v>
      </c>
      <c r="AD135" s="71">
        <v>0.45966395528835652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1885</v>
      </c>
      <c r="B136" s="70">
        <v>70</v>
      </c>
      <c r="C136" s="70">
        <v>2</v>
      </c>
      <c r="D136" s="70">
        <v>5</v>
      </c>
      <c r="E136" s="70">
        <v>2005</v>
      </c>
      <c r="F136" s="70" t="s">
        <v>789</v>
      </c>
      <c r="G136" s="70" t="s">
        <v>1883</v>
      </c>
      <c r="H136" s="70" t="s">
        <v>1884</v>
      </c>
      <c r="I136" s="148"/>
      <c r="J136" s="71">
        <v>6.5038438585541609</v>
      </c>
      <c r="K136" s="71">
        <v>0.7207942070679213</v>
      </c>
      <c r="L136" s="71">
        <v>2.9573971185767411</v>
      </c>
      <c r="M136" s="71">
        <v>9.0084933570578301</v>
      </c>
      <c r="N136" s="71">
        <v>8.1673550755142692</v>
      </c>
      <c r="O136" s="71">
        <v>7.6181903423328157</v>
      </c>
      <c r="P136" s="71">
        <v>10.9624864475146</v>
      </c>
      <c r="Q136" s="71">
        <v>0.44162171978581399</v>
      </c>
      <c r="R136" s="71">
        <v>0</v>
      </c>
      <c r="S136" s="71">
        <v>0.15351713868053751</v>
      </c>
      <c r="T136" s="72"/>
      <c r="U136" s="71">
        <v>599494</v>
      </c>
      <c r="V136" s="71">
        <v>290</v>
      </c>
      <c r="W136" s="71">
        <v>39</v>
      </c>
      <c r="X136" s="71">
        <v>1996</v>
      </c>
      <c r="Y136" s="71">
        <v>2693</v>
      </c>
      <c r="Z136" s="71">
        <v>3626</v>
      </c>
      <c r="AA136" s="71">
        <v>2180</v>
      </c>
      <c r="AB136" s="71">
        <v>7496</v>
      </c>
      <c r="AC136" s="71">
        <v>0</v>
      </c>
      <c r="AD136" s="71">
        <v>0.15351713868053751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1886</v>
      </c>
      <c r="B137" s="70">
        <v>71</v>
      </c>
      <c r="C137" s="70">
        <v>3</v>
      </c>
      <c r="D137" s="70">
        <v>5</v>
      </c>
      <c r="E137" s="70">
        <v>2006</v>
      </c>
      <c r="F137" s="70" t="s">
        <v>790</v>
      </c>
      <c r="G137" s="70" t="s">
        <v>1883</v>
      </c>
      <c r="H137" s="70" t="s">
        <v>1884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1887</v>
      </c>
      <c r="B138" s="70">
        <v>72</v>
      </c>
      <c r="C138" s="70">
        <v>4</v>
      </c>
      <c r="D138" s="70">
        <v>5</v>
      </c>
      <c r="E138" s="70">
        <v>2007</v>
      </c>
      <c r="F138" s="70" t="s">
        <v>791</v>
      </c>
      <c r="G138" s="70" t="s">
        <v>1883</v>
      </c>
      <c r="H138" s="70" t="s">
        <v>1884</v>
      </c>
      <c r="I138" s="148"/>
      <c r="J138" s="71">
        <v>5.7386057689408787</v>
      </c>
      <c r="K138" s="71">
        <v>0.66795752870359149</v>
      </c>
      <c r="L138" s="71">
        <v>3.33759537470053</v>
      </c>
      <c r="M138" s="71">
        <v>8.5945823597373341</v>
      </c>
      <c r="N138" s="71">
        <v>8.3326877132382684</v>
      </c>
      <c r="O138" s="71">
        <v>7.3364267869797626</v>
      </c>
      <c r="P138" s="71">
        <v>10.91770001540908</v>
      </c>
      <c r="Q138" s="71">
        <v>0.460058015208057</v>
      </c>
      <c r="R138" s="71">
        <v>0</v>
      </c>
      <c r="S138" s="71">
        <v>0.1241035812949909</v>
      </c>
      <c r="T138" s="72"/>
      <c r="U138" s="71">
        <v>601734</v>
      </c>
      <c r="V138" s="71">
        <v>274</v>
      </c>
      <c r="W138" s="71">
        <v>43</v>
      </c>
      <c r="X138" s="71">
        <v>2194</v>
      </c>
      <c r="Y138" s="71">
        <v>2736</v>
      </c>
      <c r="Z138" s="71">
        <v>3630</v>
      </c>
      <c r="AA138" s="71">
        <v>2138</v>
      </c>
      <c r="AB138" s="71">
        <v>7396</v>
      </c>
      <c r="AC138" s="71">
        <v>0</v>
      </c>
      <c r="AD138" s="71">
        <v>0.1241035812949909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1888</v>
      </c>
      <c r="B139" s="70">
        <v>73</v>
      </c>
      <c r="C139" s="70">
        <v>5</v>
      </c>
      <c r="D139" s="70">
        <v>5</v>
      </c>
      <c r="E139" s="70">
        <v>2008</v>
      </c>
      <c r="F139" s="70" t="s">
        <v>792</v>
      </c>
      <c r="G139" s="70" t="s">
        <v>1883</v>
      </c>
      <c r="H139" s="70" t="s">
        <v>1884</v>
      </c>
      <c r="I139" s="148"/>
      <c r="J139" s="71">
        <v>5.6296519189075758</v>
      </c>
      <c r="K139" s="71">
        <v>0.4947148377892463</v>
      </c>
      <c r="L139" s="71">
        <v>2.990880106990597</v>
      </c>
      <c r="M139" s="71">
        <v>8.9520830263113638</v>
      </c>
      <c r="N139" s="71">
        <v>7.398616329286992</v>
      </c>
      <c r="O139" s="71">
        <v>7.1149975991176087</v>
      </c>
      <c r="P139" s="71">
        <v>10.82874745325107</v>
      </c>
      <c r="Q139" s="71">
        <v>0.44337273181257703</v>
      </c>
      <c r="R139" s="71">
        <v>0</v>
      </c>
      <c r="S139" s="71">
        <v>0.1219225373624311</v>
      </c>
      <c r="T139" s="72"/>
      <c r="U139" s="71">
        <v>608726</v>
      </c>
      <c r="V139" s="71">
        <v>274</v>
      </c>
      <c r="W139" s="71">
        <v>43</v>
      </c>
      <c r="X139" s="71">
        <v>2194</v>
      </c>
      <c r="Y139" s="71">
        <v>2725</v>
      </c>
      <c r="Z139" s="71">
        <v>3644</v>
      </c>
      <c r="AA139" s="71">
        <v>2123</v>
      </c>
      <c r="AB139" s="71">
        <v>7245</v>
      </c>
      <c r="AC139" s="71">
        <v>0</v>
      </c>
      <c r="AD139" s="71">
        <v>0.1219225373624311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1889</v>
      </c>
      <c r="B140" s="70">
        <v>74</v>
      </c>
      <c r="C140" s="70">
        <v>6</v>
      </c>
      <c r="D140" s="70">
        <v>5</v>
      </c>
      <c r="E140" s="70">
        <v>2009</v>
      </c>
      <c r="F140" s="70" t="s">
        <v>176</v>
      </c>
      <c r="G140" s="1064" t="s">
        <v>1883</v>
      </c>
      <c r="H140" s="70" t="s">
        <v>1884</v>
      </c>
      <c r="I140" s="148"/>
      <c r="J140" s="71">
        <v>5.6477718781583182</v>
      </c>
      <c r="K140" s="71">
        <v>0.5190464610329949</v>
      </c>
      <c r="L140" s="71">
        <v>2.9506656028489422</v>
      </c>
      <c r="M140" s="71">
        <v>7.4919886144891112</v>
      </c>
      <c r="N140" s="71">
        <v>7.1882547936768368</v>
      </c>
      <c r="O140" s="71">
        <v>7.3033068711985862</v>
      </c>
      <c r="P140" s="71">
        <v>10.249926540095821</v>
      </c>
      <c r="Q140" s="71">
        <v>0.41775886998335598</v>
      </c>
      <c r="R140" s="71">
        <v>0</v>
      </c>
      <c r="S140" s="71">
        <v>0</v>
      </c>
      <c r="T140" s="72"/>
      <c r="U140" s="71">
        <v>551898</v>
      </c>
      <c r="V140" s="71">
        <v>274</v>
      </c>
      <c r="W140" s="71">
        <v>61</v>
      </c>
      <c r="X140" s="71">
        <v>1959</v>
      </c>
      <c r="Y140" s="71">
        <v>2750</v>
      </c>
      <c r="Z140" s="71">
        <v>3692</v>
      </c>
      <c r="AA140" s="71">
        <v>2063</v>
      </c>
      <c r="AB140" s="71">
        <v>7166</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1890</v>
      </c>
      <c r="B141" s="70">
        <v>75</v>
      </c>
      <c r="C141" s="70">
        <v>7</v>
      </c>
      <c r="D141" s="70">
        <v>5</v>
      </c>
      <c r="E141" s="70">
        <v>2010</v>
      </c>
      <c r="F141" s="70" t="s">
        <v>177</v>
      </c>
      <c r="G141" s="1064" t="s">
        <v>1883</v>
      </c>
      <c r="H141" s="70" t="s">
        <v>1884</v>
      </c>
      <c r="I141" s="148"/>
      <c r="J141" s="71">
        <v>6.6885154855245297</v>
      </c>
      <c r="K141" s="71">
        <v>0.5592225977677292</v>
      </c>
      <c r="L141" s="71">
        <v>2.8413916853355592</v>
      </c>
      <c r="M141" s="71">
        <v>7.9140294090577381</v>
      </c>
      <c r="N141" s="71">
        <v>8.7408174665299008</v>
      </c>
      <c r="O141" s="71">
        <v>7.2911857742337816</v>
      </c>
      <c r="P141" s="71">
        <v>10.39526002816863</v>
      </c>
      <c r="Q141" s="71">
        <v>0.43323427831759698</v>
      </c>
      <c r="R141" s="71">
        <v>0</v>
      </c>
      <c r="S141" s="71">
        <v>0</v>
      </c>
      <c r="T141" s="72"/>
      <c r="U141" s="71">
        <v>649283</v>
      </c>
      <c r="V141" s="71">
        <v>274</v>
      </c>
      <c r="W141" s="71">
        <v>61</v>
      </c>
      <c r="X141" s="71">
        <v>1959</v>
      </c>
      <c r="Y141" s="71">
        <v>2762</v>
      </c>
      <c r="Z141" s="71">
        <v>3703</v>
      </c>
      <c r="AA141" s="71">
        <v>2040</v>
      </c>
      <c r="AB141" s="71">
        <v>7121</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1891</v>
      </c>
      <c r="B142" s="70">
        <v>76</v>
      </c>
      <c r="C142" s="70">
        <v>8</v>
      </c>
      <c r="D142" s="70">
        <v>5</v>
      </c>
      <c r="E142" s="70">
        <v>2011</v>
      </c>
      <c r="F142" s="70" t="s">
        <v>178</v>
      </c>
      <c r="G142" s="70" t="s">
        <v>1883</v>
      </c>
      <c r="H142" s="70" t="s">
        <v>1884</v>
      </c>
      <c r="I142" s="148"/>
      <c r="J142" s="71">
        <v>7.5674999189700074</v>
      </c>
      <c r="K142" s="71">
        <v>0.73884482255083439</v>
      </c>
      <c r="L142" s="71">
        <v>2.516461426879506</v>
      </c>
      <c r="M142" s="71">
        <v>9.0884517899762844</v>
      </c>
      <c r="N142" s="71">
        <v>10.84411252559938</v>
      </c>
      <c r="O142" s="71">
        <v>7.2806874212956174</v>
      </c>
      <c r="P142" s="71">
        <v>9.9562969692446952</v>
      </c>
      <c r="Q142" s="71">
        <v>0.49909912130752498</v>
      </c>
      <c r="R142" s="71">
        <v>0</v>
      </c>
      <c r="S142" s="71">
        <v>0</v>
      </c>
      <c r="T142" s="72"/>
      <c r="U142" s="71">
        <v>633678</v>
      </c>
      <c r="V142" s="71">
        <v>274</v>
      </c>
      <c r="W142" s="71">
        <v>61</v>
      </c>
      <c r="X142" s="71">
        <v>1959</v>
      </c>
      <c r="Y142" s="71">
        <v>2788</v>
      </c>
      <c r="Z142" s="71">
        <v>3778</v>
      </c>
      <c r="AA142" s="71">
        <v>2012</v>
      </c>
      <c r="AB142" s="71">
        <v>7112</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1892</v>
      </c>
      <c r="B143" s="70">
        <v>77</v>
      </c>
      <c r="C143" s="70">
        <v>9</v>
      </c>
      <c r="D143" s="70">
        <v>5</v>
      </c>
      <c r="E143" s="70">
        <v>2012</v>
      </c>
      <c r="F143" s="70" t="s">
        <v>179</v>
      </c>
      <c r="G143" s="70" t="s">
        <v>1883</v>
      </c>
      <c r="H143" s="70" t="s">
        <v>1884</v>
      </c>
      <c r="I143" s="148"/>
      <c r="J143" s="71">
        <v>9.1577236593830023</v>
      </c>
      <c r="K143" s="71">
        <v>0.7143197338871683</v>
      </c>
      <c r="L143" s="71">
        <v>2.4918750248276029</v>
      </c>
      <c r="M143" s="71">
        <v>10.24606651482336</v>
      </c>
      <c r="N143" s="71">
        <v>11.819912648284429</v>
      </c>
      <c r="O143" s="71">
        <v>7.3782635445165994</v>
      </c>
      <c r="P143" s="71">
        <v>9.9183877354203407</v>
      </c>
      <c r="Q143" s="71">
        <v>0.53875382513336501</v>
      </c>
      <c r="R143" s="71">
        <v>0</v>
      </c>
      <c r="S143" s="71">
        <v>0</v>
      </c>
      <c r="T143" s="72"/>
      <c r="U143" s="71">
        <v>686575</v>
      </c>
      <c r="V143" s="71">
        <v>274</v>
      </c>
      <c r="W143" s="71">
        <v>61</v>
      </c>
      <c r="X143" s="71">
        <v>1959</v>
      </c>
      <c r="Y143" s="71">
        <v>2839</v>
      </c>
      <c r="Z143" s="71">
        <v>3859</v>
      </c>
      <c r="AA143" s="71">
        <v>1993</v>
      </c>
      <c r="AB143" s="71">
        <v>7066</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1893</v>
      </c>
      <c r="B144" s="70">
        <v>78</v>
      </c>
      <c r="C144" s="70">
        <v>10</v>
      </c>
      <c r="D144" s="70">
        <v>5</v>
      </c>
      <c r="E144" s="70">
        <v>2013</v>
      </c>
      <c r="F144" s="70" t="s">
        <v>180</v>
      </c>
      <c r="G144" s="70" t="s">
        <v>1883</v>
      </c>
      <c r="H144" s="70" t="s">
        <v>1884</v>
      </c>
      <c r="I144" s="148"/>
      <c r="J144" s="71">
        <v>10.045754986361789</v>
      </c>
      <c r="K144" s="71">
        <v>0.61604849367591574</v>
      </c>
      <c r="L144" s="71">
        <v>2.3461849278041522</v>
      </c>
      <c r="M144" s="71">
        <v>10.05019740798881</v>
      </c>
      <c r="N144" s="71">
        <v>12.93575843628409</v>
      </c>
      <c r="O144" s="71">
        <v>7.1489388415590671</v>
      </c>
      <c r="P144" s="71">
        <v>9.9757417480150004</v>
      </c>
      <c r="Q144" s="71">
        <v>0.54388225829374803</v>
      </c>
      <c r="R144" s="71">
        <v>0</v>
      </c>
      <c r="S144" s="71">
        <v>0</v>
      </c>
      <c r="T144" s="72"/>
      <c r="U144" s="71">
        <v>708487</v>
      </c>
      <c r="V144" s="71">
        <v>274</v>
      </c>
      <c r="W144" s="71">
        <v>61</v>
      </c>
      <c r="X144" s="71">
        <v>1959</v>
      </c>
      <c r="Y144" s="71">
        <v>2836</v>
      </c>
      <c r="Z144" s="71">
        <v>3906</v>
      </c>
      <c r="AA144" s="71">
        <v>1997</v>
      </c>
      <c r="AB144" s="71">
        <v>7031</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7.4029999999999996</v>
      </c>
      <c r="BK144" s="71">
        <v>0</v>
      </c>
      <c r="BL144" s="71">
        <v>0</v>
      </c>
      <c r="BM144" s="71">
        <v>0</v>
      </c>
      <c r="BN144" s="72"/>
      <c r="BO144" s="71">
        <v>0</v>
      </c>
      <c r="BP144" s="71">
        <v>0</v>
      </c>
      <c r="BQ144" s="71">
        <v>1</v>
      </c>
      <c r="BR144" s="71">
        <v>0</v>
      </c>
      <c r="BS144" s="71">
        <v>0</v>
      </c>
      <c r="BT144" s="71">
        <v>0</v>
      </c>
      <c r="BU144"/>
      <c r="BV144" s="70">
        <v>7.4029999999999996</v>
      </c>
      <c r="BW144" s="70">
        <v>0</v>
      </c>
      <c r="BX144" s="70">
        <v>0</v>
      </c>
      <c r="BY144" s="70">
        <v>0</v>
      </c>
      <c r="BZ144" s="70">
        <v>0</v>
      </c>
      <c r="CA144" s="70">
        <v>0</v>
      </c>
      <c r="CB144" s="70">
        <v>0</v>
      </c>
      <c r="CC144" s="70">
        <v>0</v>
      </c>
      <c r="CD144" s="70">
        <v>0</v>
      </c>
    </row>
    <row r="145" spans="1:82">
      <c r="A145" s="70" t="s">
        <v>1894</v>
      </c>
      <c r="B145" s="70">
        <v>79</v>
      </c>
      <c r="C145" s="70">
        <v>11</v>
      </c>
      <c r="D145" s="70">
        <v>5</v>
      </c>
      <c r="E145" s="70">
        <v>2014</v>
      </c>
      <c r="F145" s="70" t="s">
        <v>181</v>
      </c>
      <c r="G145" s="70" t="s">
        <v>1883</v>
      </c>
      <c r="H145" s="70" t="s">
        <v>1884</v>
      </c>
      <c r="I145" s="148"/>
      <c r="J145" s="71">
        <v>9.1395438663540407</v>
      </c>
      <c r="K145" s="71">
        <v>0.63793944588700402</v>
      </c>
      <c r="L145" s="71">
        <v>3.7265059117977768</v>
      </c>
      <c r="M145" s="71">
        <v>9.6185229833063275</v>
      </c>
      <c r="N145" s="71">
        <v>10.31784943540152</v>
      </c>
      <c r="O145" s="71">
        <v>6.8241740675432929</v>
      </c>
      <c r="P145" s="71">
        <v>10.012530142859788</v>
      </c>
      <c r="Q145" s="71">
        <v>0.51588523836140099</v>
      </c>
      <c r="R145" s="71">
        <v>0</v>
      </c>
      <c r="S145" s="71">
        <v>0</v>
      </c>
      <c r="T145" s="72"/>
      <c r="U145" s="71">
        <v>704031</v>
      </c>
      <c r="V145" s="71">
        <v>256</v>
      </c>
      <c r="W145" s="71">
        <v>85</v>
      </c>
      <c r="X145" s="71">
        <v>1863</v>
      </c>
      <c r="Y145" s="71">
        <v>2874</v>
      </c>
      <c r="Z145" s="71">
        <v>3927</v>
      </c>
      <c r="AA145" s="71">
        <v>1994</v>
      </c>
      <c r="AB145" s="71">
        <v>6951</v>
      </c>
      <c r="AC145" s="71">
        <v>0</v>
      </c>
      <c r="AD145" s="71">
        <v>0</v>
      </c>
      <c r="AE145" s="72"/>
      <c r="AF145" s="71"/>
      <c r="AG145" s="71"/>
      <c r="AH145" s="71"/>
      <c r="AI145" s="71"/>
      <c r="AJ145" s="71"/>
      <c r="AK145" s="71"/>
      <c r="AL145" s="71"/>
      <c r="AM145" s="71"/>
      <c r="AN145" s="71"/>
      <c r="AO145" s="71"/>
      <c r="AP145" s="71"/>
      <c r="AQ145" s="72"/>
      <c r="AR145" s="71">
        <v>135</v>
      </c>
      <c r="AS145" s="71">
        <v>27</v>
      </c>
      <c r="AT145" s="71">
        <v>0</v>
      </c>
      <c r="AU145" s="71">
        <v>0</v>
      </c>
      <c r="AV145" s="71">
        <v>0</v>
      </c>
      <c r="AW145" s="71">
        <v>0</v>
      </c>
      <c r="AX145" s="71"/>
      <c r="AY145" s="72"/>
      <c r="AZ145" s="71">
        <v>647.81999999999994</v>
      </c>
      <c r="BA145" s="71">
        <v>1679.06</v>
      </c>
      <c r="BB145" s="71">
        <v>0</v>
      </c>
      <c r="BC145" s="71">
        <v>0</v>
      </c>
      <c r="BD145" s="71">
        <v>0</v>
      </c>
      <c r="BE145" s="71">
        <v>0</v>
      </c>
      <c r="BF145" s="71"/>
      <c r="BG145" s="72"/>
      <c r="BH145" s="71">
        <v>0</v>
      </c>
      <c r="BI145" s="71">
        <v>0</v>
      </c>
      <c r="BJ145" s="71">
        <v>6.6909999999999998</v>
      </c>
      <c r="BK145" s="71">
        <v>0</v>
      </c>
      <c r="BL145" s="71">
        <v>0</v>
      </c>
      <c r="BM145" s="71">
        <v>0</v>
      </c>
      <c r="BN145" s="72"/>
      <c r="BO145" s="71">
        <v>0</v>
      </c>
      <c r="BP145" s="71">
        <v>0</v>
      </c>
      <c r="BQ145" s="71">
        <v>1</v>
      </c>
      <c r="BR145" s="71">
        <v>0</v>
      </c>
      <c r="BS145" s="71">
        <v>0</v>
      </c>
      <c r="BT145" s="71">
        <v>0</v>
      </c>
      <c r="BU145"/>
      <c r="BV145" s="70">
        <v>6.6909999999999998</v>
      </c>
      <c r="BW145" s="70">
        <v>0</v>
      </c>
      <c r="BX145" s="70">
        <v>0</v>
      </c>
      <c r="BY145" s="70">
        <v>0</v>
      </c>
      <c r="BZ145" s="70">
        <v>0</v>
      </c>
      <c r="CA145" s="70">
        <v>0</v>
      </c>
      <c r="CB145" s="70">
        <v>0</v>
      </c>
      <c r="CC145" s="70">
        <v>0</v>
      </c>
      <c r="CD145" s="70">
        <v>0</v>
      </c>
    </row>
    <row r="146" spans="1:82">
      <c r="A146" s="70" t="s">
        <v>1895</v>
      </c>
      <c r="B146" s="70">
        <v>80</v>
      </c>
      <c r="C146" s="70">
        <v>12</v>
      </c>
      <c r="D146" s="70">
        <v>5</v>
      </c>
      <c r="E146" s="70">
        <v>2015</v>
      </c>
      <c r="F146" s="70" t="s">
        <v>182</v>
      </c>
      <c r="G146" s="70" t="s">
        <v>1883</v>
      </c>
      <c r="H146" s="70" t="s">
        <v>1884</v>
      </c>
      <c r="I146" s="148"/>
      <c r="J146" s="71">
        <v>6.5791257265011414</v>
      </c>
      <c r="K146" s="71">
        <v>0.60129979439099557</v>
      </c>
      <c r="L146" s="71">
        <v>3.6776309296739278</v>
      </c>
      <c r="M146" s="71">
        <v>8.5963734542326495</v>
      </c>
      <c r="N146" s="71">
        <v>9.2819259457894141</v>
      </c>
      <c r="O146" s="71">
        <v>6.8331361129909887</v>
      </c>
      <c r="P146" s="71">
        <v>9.9551117761407895</v>
      </c>
      <c r="Q146" s="71">
        <v>0.492885171439085</v>
      </c>
      <c r="R146" s="71">
        <v>0</v>
      </c>
      <c r="S146" s="71">
        <v>0</v>
      </c>
      <c r="T146" s="72"/>
      <c r="U146" s="71">
        <v>633816</v>
      </c>
      <c r="V146" s="71">
        <v>256</v>
      </c>
      <c r="W146" s="71">
        <v>85</v>
      </c>
      <c r="X146" s="71">
        <v>1863</v>
      </c>
      <c r="Y146" s="71">
        <v>2872</v>
      </c>
      <c r="Z146" s="71">
        <v>3970</v>
      </c>
      <c r="AA146" s="71">
        <v>1981</v>
      </c>
      <c r="AB146" s="71">
        <v>6784</v>
      </c>
      <c r="AC146" s="71">
        <v>0</v>
      </c>
      <c r="AD146" s="71">
        <v>0</v>
      </c>
      <c r="AE146" s="72"/>
      <c r="AF146" s="71">
        <v>6620088.2452194775</v>
      </c>
      <c r="AG146" s="71">
        <v>454486.87084937072</v>
      </c>
      <c r="AH146" s="71">
        <v>765911.94551615731</v>
      </c>
      <c r="AI146" s="71">
        <v>11414348.72347036</v>
      </c>
      <c r="AJ146" s="71">
        <v>15437501.890434699</v>
      </c>
      <c r="AK146" s="71">
        <v>0</v>
      </c>
      <c r="AL146" s="71">
        <v>0</v>
      </c>
      <c r="AM146" s="71">
        <v>929718.74219031865</v>
      </c>
      <c r="AN146" s="71">
        <v>0</v>
      </c>
      <c r="AO146" s="71">
        <v>0</v>
      </c>
      <c r="AP146" s="71">
        <v>35622056.417680383</v>
      </c>
      <c r="AQ146" s="72"/>
      <c r="AR146" s="71">
        <v>138</v>
      </c>
      <c r="AS146" s="71">
        <v>34</v>
      </c>
      <c r="AT146" s="71">
        <v>0</v>
      </c>
      <c r="AU146" s="71">
        <v>0</v>
      </c>
      <c r="AV146" s="71">
        <v>0</v>
      </c>
      <c r="AW146" s="71">
        <v>0</v>
      </c>
      <c r="AX146" s="71"/>
      <c r="AY146" s="72"/>
      <c r="AZ146" s="71">
        <v>660.52</v>
      </c>
      <c r="BA146" s="71">
        <v>1916.16</v>
      </c>
      <c r="BB146" s="71">
        <v>0</v>
      </c>
      <c r="BC146" s="71">
        <v>0</v>
      </c>
      <c r="BD146" s="71">
        <v>0</v>
      </c>
      <c r="BE146" s="71">
        <v>0</v>
      </c>
      <c r="BF146" s="71"/>
      <c r="BG146" s="72"/>
      <c r="BH146" s="71">
        <v>0</v>
      </c>
      <c r="BI146" s="71">
        <v>0</v>
      </c>
      <c r="BJ146" s="71">
        <v>5.9160000000000004</v>
      </c>
      <c r="BK146" s="71">
        <v>0</v>
      </c>
      <c r="BL146" s="71">
        <v>0</v>
      </c>
      <c r="BM146" s="71">
        <v>0</v>
      </c>
      <c r="BN146" s="72"/>
      <c r="BO146" s="71">
        <v>0</v>
      </c>
      <c r="BP146" s="71">
        <v>0</v>
      </c>
      <c r="BQ146" s="71">
        <v>1</v>
      </c>
      <c r="BR146" s="71">
        <v>0</v>
      </c>
      <c r="BS146" s="71">
        <v>0</v>
      </c>
      <c r="BT146" s="71">
        <v>0</v>
      </c>
      <c r="BU146"/>
      <c r="BV146" s="70">
        <v>5.9160000000000004</v>
      </c>
      <c r="BW146" s="70">
        <v>0</v>
      </c>
      <c r="BX146" s="70">
        <v>0</v>
      </c>
      <c r="BY146" s="70">
        <v>0</v>
      </c>
      <c r="BZ146" s="70">
        <v>0</v>
      </c>
      <c r="CA146" s="70">
        <v>0</v>
      </c>
      <c r="CB146" s="70">
        <v>0</v>
      </c>
      <c r="CC146" s="70">
        <v>0</v>
      </c>
      <c r="CD146" s="70">
        <v>0</v>
      </c>
    </row>
    <row r="147" spans="1:82">
      <c r="A147" s="70" t="s">
        <v>1896</v>
      </c>
      <c r="B147" s="70">
        <v>81</v>
      </c>
      <c r="C147" s="70">
        <v>13</v>
      </c>
      <c r="D147" s="70">
        <v>5</v>
      </c>
      <c r="E147" s="70">
        <v>2016</v>
      </c>
      <c r="F147" s="70" t="s">
        <v>155</v>
      </c>
      <c r="G147" s="70" t="s">
        <v>1883</v>
      </c>
      <c r="H147" s="70" t="s">
        <v>1884</v>
      </c>
      <c r="I147" s="148"/>
      <c r="J147" s="71">
        <v>6.2222069949845888</v>
      </c>
      <c r="K147" s="71">
        <v>0.577765932323132</v>
      </c>
      <c r="L147" s="71">
        <v>3.5929368634727985</v>
      </c>
      <c r="M147" s="71">
        <v>6.8934810387075869</v>
      </c>
      <c r="N147" s="71">
        <v>9.1483193611105342</v>
      </c>
      <c r="O147" s="71">
        <v>6.7807633040589304</v>
      </c>
      <c r="P147" s="71">
        <v>9.7757485313301657</v>
      </c>
      <c r="Q147" s="71">
        <v>0.47055056954540109</v>
      </c>
      <c r="R147" s="71">
        <v>0</v>
      </c>
      <c r="S147" s="71">
        <v>0</v>
      </c>
      <c r="T147" s="72"/>
      <c r="U147" s="71">
        <v>637362</v>
      </c>
      <c r="V147" s="71">
        <v>256</v>
      </c>
      <c r="W147" s="71">
        <v>85</v>
      </c>
      <c r="X147" s="71">
        <v>1863</v>
      </c>
      <c r="Y147" s="71">
        <v>2869</v>
      </c>
      <c r="Z147" s="71">
        <v>3988</v>
      </c>
      <c r="AA147" s="71">
        <v>2012</v>
      </c>
      <c r="AB147" s="71">
        <v>6662</v>
      </c>
      <c r="AC147" s="71">
        <v>0</v>
      </c>
      <c r="AD147" s="71">
        <v>0</v>
      </c>
      <c r="AE147" s="72"/>
      <c r="AF147" s="71">
        <v>6763263.7173572332</v>
      </c>
      <c r="AG147" s="71">
        <v>431743.9347881329</v>
      </c>
      <c r="AH147" s="71">
        <v>639527.89662200038</v>
      </c>
      <c r="AI147" s="71">
        <v>10868424.19334249</v>
      </c>
      <c r="AJ147" s="71">
        <v>15545642.36129421</v>
      </c>
      <c r="AK147" s="71">
        <v>0</v>
      </c>
      <c r="AL147" s="71">
        <v>0</v>
      </c>
      <c r="AM147" s="71">
        <v>913708.4647210245</v>
      </c>
      <c r="AN147" s="71">
        <v>0</v>
      </c>
      <c r="AO147" s="71">
        <v>0</v>
      </c>
      <c r="AP147" s="71">
        <v>35162310.568125091</v>
      </c>
      <c r="AQ147" s="72"/>
      <c r="AR147" s="71">
        <v>143</v>
      </c>
      <c r="AS147" s="71">
        <v>38</v>
      </c>
      <c r="AT147" s="71">
        <v>0</v>
      </c>
      <c r="AU147" s="71">
        <v>0</v>
      </c>
      <c r="AV147" s="71">
        <v>0</v>
      </c>
      <c r="AW147" s="71">
        <v>0</v>
      </c>
      <c r="AX147" s="71"/>
      <c r="AY147" s="72"/>
      <c r="AZ147" s="71">
        <v>695.72</v>
      </c>
      <c r="BA147" s="71">
        <v>2047.96</v>
      </c>
      <c r="BB147" s="71">
        <v>0</v>
      </c>
      <c r="BC147" s="71">
        <v>0</v>
      </c>
      <c r="BD147" s="71">
        <v>0</v>
      </c>
      <c r="BE147" s="71">
        <v>0</v>
      </c>
      <c r="BF147" s="71"/>
      <c r="BG147" s="72"/>
      <c r="BH147" s="71">
        <v>0</v>
      </c>
      <c r="BI147" s="71">
        <v>0</v>
      </c>
      <c r="BJ147" s="71">
        <v>6.2229999999999999</v>
      </c>
      <c r="BK147" s="71">
        <v>0</v>
      </c>
      <c r="BL147" s="71">
        <v>0</v>
      </c>
      <c r="BM147" s="71">
        <v>0</v>
      </c>
      <c r="BN147" s="72"/>
      <c r="BO147" s="71">
        <v>0</v>
      </c>
      <c r="BP147" s="71">
        <v>0</v>
      </c>
      <c r="BQ147" s="71">
        <v>1</v>
      </c>
      <c r="BR147" s="71">
        <v>0</v>
      </c>
      <c r="BS147" s="71">
        <v>0</v>
      </c>
      <c r="BT147" s="71">
        <v>0</v>
      </c>
      <c r="BU147"/>
      <c r="BV147" s="70">
        <v>6.2229999999999999</v>
      </c>
      <c r="BW147" s="70">
        <v>0</v>
      </c>
      <c r="BX147" s="70">
        <v>0</v>
      </c>
      <c r="BY147" s="70">
        <v>0</v>
      </c>
      <c r="BZ147" s="70">
        <v>0</v>
      </c>
      <c r="CA147" s="70">
        <v>0</v>
      </c>
      <c r="CB147" s="70">
        <v>0</v>
      </c>
      <c r="CC147" s="70">
        <v>0</v>
      </c>
      <c r="CD147" s="70">
        <v>0</v>
      </c>
    </row>
    <row r="148" spans="1:82">
      <c r="A148" s="70" t="s">
        <v>1897</v>
      </c>
      <c r="B148" s="70">
        <v>82</v>
      </c>
      <c r="C148" s="70">
        <v>14</v>
      </c>
      <c r="D148" s="70">
        <v>5</v>
      </c>
      <c r="E148" s="70">
        <v>2017</v>
      </c>
      <c r="F148" s="70" t="s">
        <v>156</v>
      </c>
      <c r="G148" s="70" t="s">
        <v>1883</v>
      </c>
      <c r="H148" s="70" t="s">
        <v>1884</v>
      </c>
      <c r="I148" s="148"/>
      <c r="J148" s="71">
        <v>6.1508560787514126</v>
      </c>
      <c r="K148" s="71">
        <v>0.55613708403213624</v>
      </c>
      <c r="L148" s="71">
        <v>3.317481391239304</v>
      </c>
      <c r="M148" s="71">
        <v>6.2736070370927974</v>
      </c>
      <c r="N148" s="71">
        <v>8.6709601146571931</v>
      </c>
      <c r="O148" s="71">
        <v>6.6868428736777181</v>
      </c>
      <c r="P148" s="71">
        <v>9.8103815284897458</v>
      </c>
      <c r="Q148" s="71">
        <v>0.44717805927357501</v>
      </c>
      <c r="R148" s="71">
        <v>0</v>
      </c>
      <c r="S148" s="71">
        <v>0</v>
      </c>
      <c r="T148" s="72"/>
      <c r="U148" s="71">
        <v>682889</v>
      </c>
      <c r="V148" s="71">
        <v>256</v>
      </c>
      <c r="W148" s="71">
        <v>85</v>
      </c>
      <c r="X148" s="71">
        <v>1863</v>
      </c>
      <c r="Y148" s="71">
        <v>2887</v>
      </c>
      <c r="Z148" s="71">
        <v>3998</v>
      </c>
      <c r="AA148" s="71">
        <v>2032</v>
      </c>
      <c r="AB148" s="71">
        <v>6547</v>
      </c>
      <c r="AC148" s="71">
        <v>0</v>
      </c>
      <c r="AD148" s="71">
        <v>0</v>
      </c>
      <c r="AE148" s="72"/>
      <c r="AF148" s="71">
        <v>7555100.7666672468</v>
      </c>
      <c r="AG148" s="71">
        <v>424020.15794452379</v>
      </c>
      <c r="AH148" s="71">
        <v>772312.98007044767</v>
      </c>
      <c r="AI148" s="71">
        <v>10470308.958967941</v>
      </c>
      <c r="AJ148" s="71">
        <v>16202304.18129806</v>
      </c>
      <c r="AK148" s="71">
        <v>0</v>
      </c>
      <c r="AL148" s="71">
        <v>0</v>
      </c>
      <c r="AM148" s="71">
        <v>899340.97760253435</v>
      </c>
      <c r="AN148" s="71">
        <v>0</v>
      </c>
      <c r="AO148" s="71">
        <v>0</v>
      </c>
      <c r="AP148" s="71">
        <v>36323388.022550754</v>
      </c>
      <c r="AQ148" s="72"/>
      <c r="AR148" s="71">
        <v>150</v>
      </c>
      <c r="AS148" s="71">
        <v>50</v>
      </c>
      <c r="AT148" s="71">
        <v>0</v>
      </c>
      <c r="AU148" s="71">
        <v>0</v>
      </c>
      <c r="AV148" s="71">
        <v>0</v>
      </c>
      <c r="AW148" s="71">
        <v>0</v>
      </c>
      <c r="AX148" s="71"/>
      <c r="AY148" s="72"/>
      <c r="AZ148" s="71">
        <v>752.91000000000008</v>
      </c>
      <c r="BA148" s="71">
        <v>2479.46</v>
      </c>
      <c r="BB148" s="71">
        <v>0</v>
      </c>
      <c r="BC148" s="71">
        <v>0</v>
      </c>
      <c r="BD148" s="71">
        <v>0</v>
      </c>
      <c r="BE148" s="71">
        <v>0</v>
      </c>
      <c r="BF148" s="71"/>
      <c r="BG148" s="72"/>
      <c r="BH148" s="71">
        <v>0</v>
      </c>
      <c r="BI148" s="71">
        <v>0</v>
      </c>
      <c r="BJ148" s="71">
        <v>6.2279999999999998</v>
      </c>
      <c r="BK148" s="71">
        <v>0</v>
      </c>
      <c r="BL148" s="71">
        <v>0</v>
      </c>
      <c r="BM148" s="71">
        <v>0</v>
      </c>
      <c r="BN148" s="72"/>
      <c r="BO148" s="71">
        <v>0</v>
      </c>
      <c r="BP148" s="71">
        <v>0</v>
      </c>
      <c r="BQ148" s="71">
        <v>1</v>
      </c>
      <c r="BR148" s="71">
        <v>0</v>
      </c>
      <c r="BS148" s="71">
        <v>0</v>
      </c>
      <c r="BT148" s="71">
        <v>0</v>
      </c>
      <c r="BU148"/>
      <c r="BV148" s="70">
        <v>6.2279999999999998</v>
      </c>
      <c r="BW148" s="70">
        <v>0</v>
      </c>
      <c r="BX148" s="70">
        <v>0</v>
      </c>
      <c r="BY148" s="70">
        <v>0</v>
      </c>
      <c r="BZ148" s="70">
        <v>0</v>
      </c>
      <c r="CA148" s="70">
        <v>0</v>
      </c>
      <c r="CB148" s="70">
        <v>0</v>
      </c>
      <c r="CC148" s="70">
        <v>0</v>
      </c>
      <c r="CD148" s="70">
        <v>0</v>
      </c>
    </row>
    <row r="149" spans="1:82">
      <c r="A149" s="70" t="s">
        <v>1898</v>
      </c>
      <c r="B149" s="70">
        <v>83</v>
      </c>
      <c r="C149" s="70">
        <v>15</v>
      </c>
      <c r="D149" s="70">
        <v>5</v>
      </c>
      <c r="E149" s="70">
        <v>2018</v>
      </c>
      <c r="F149" s="70" t="s">
        <v>183</v>
      </c>
      <c r="G149" s="70" t="s">
        <v>1883</v>
      </c>
      <c r="H149" s="70" t="s">
        <v>1884</v>
      </c>
      <c r="I149" s="148"/>
      <c r="J149" s="71">
        <v>6.5266816313471274</v>
      </c>
      <c r="K149" s="71">
        <v>0.48700078695788035</v>
      </c>
      <c r="L149" s="71">
        <v>2.908363042911811</v>
      </c>
      <c r="M149" s="71">
        <v>5.6876574440146115</v>
      </c>
      <c r="N149" s="71">
        <v>6.5154950400817091</v>
      </c>
      <c r="O149" s="71">
        <v>6.5349537139910225</v>
      </c>
      <c r="P149" s="71">
        <v>9.7175065473618396</v>
      </c>
      <c r="Q149" s="71">
        <v>0.40931342196932602</v>
      </c>
      <c r="R149" s="71">
        <v>0</v>
      </c>
      <c r="S149" s="71">
        <v>0</v>
      </c>
      <c r="T149" s="72"/>
      <c r="U149" s="71">
        <v>800546</v>
      </c>
      <c r="V149" s="71">
        <v>256</v>
      </c>
      <c r="W149" s="71">
        <v>85</v>
      </c>
      <c r="X149" s="71">
        <v>1863</v>
      </c>
      <c r="Y149" s="71">
        <v>2891</v>
      </c>
      <c r="Z149" s="71">
        <v>3982</v>
      </c>
      <c r="AA149" s="71">
        <v>2033</v>
      </c>
      <c r="AB149" s="71">
        <v>6458</v>
      </c>
      <c r="AC149" s="71">
        <v>0</v>
      </c>
      <c r="AD149" s="71">
        <v>0</v>
      </c>
      <c r="AE149" s="72"/>
      <c r="AF149" s="71">
        <v>9430015.7026828397</v>
      </c>
      <c r="AG149" s="71">
        <v>377589.89713424828</v>
      </c>
      <c r="AH149" s="71">
        <v>702761.16989060875</v>
      </c>
      <c r="AI149" s="71">
        <v>10280514.610889491</v>
      </c>
      <c r="AJ149" s="71">
        <v>14200145.358837269</v>
      </c>
      <c r="AK149" s="71">
        <v>0</v>
      </c>
      <c r="AL149" s="71">
        <v>0</v>
      </c>
      <c r="AM149" s="71">
        <v>888950.87297582836</v>
      </c>
      <c r="AN149" s="71">
        <v>0</v>
      </c>
      <c r="AO149" s="71">
        <v>0</v>
      </c>
      <c r="AP149" s="71">
        <v>35879977.612410285</v>
      </c>
      <c r="AQ149" s="72"/>
      <c r="AR149" s="71">
        <v>165</v>
      </c>
      <c r="AS149" s="71">
        <v>53</v>
      </c>
      <c r="AT149" s="71">
        <v>0</v>
      </c>
      <c r="AU149" s="71">
        <v>1</v>
      </c>
      <c r="AV149" s="71">
        <v>0</v>
      </c>
      <c r="AW149" s="71">
        <v>0</v>
      </c>
      <c r="AX149" s="71"/>
      <c r="AY149" s="72"/>
      <c r="AZ149" s="71">
        <v>841.78</v>
      </c>
      <c r="BA149" s="71">
        <v>2607.56</v>
      </c>
      <c r="BB149" s="71">
        <v>0</v>
      </c>
      <c r="BC149" s="71">
        <v>990</v>
      </c>
      <c r="BD149" s="71">
        <v>0</v>
      </c>
      <c r="BE149" s="71">
        <v>0</v>
      </c>
      <c r="BF149" s="71"/>
      <c r="BG149" s="72"/>
      <c r="BH149" s="71">
        <v>0</v>
      </c>
      <c r="BI149" s="71">
        <v>0</v>
      </c>
      <c r="BJ149" s="71">
        <v>6.28</v>
      </c>
      <c r="BK149" s="71">
        <v>0</v>
      </c>
      <c r="BL149" s="71">
        <v>0</v>
      </c>
      <c r="BM149" s="71">
        <v>0</v>
      </c>
      <c r="BN149" s="72"/>
      <c r="BO149" s="71">
        <v>0</v>
      </c>
      <c r="BP149" s="71">
        <v>0</v>
      </c>
      <c r="BQ149" s="71">
        <v>1</v>
      </c>
      <c r="BR149" s="71">
        <v>0</v>
      </c>
      <c r="BS149" s="71">
        <v>0</v>
      </c>
      <c r="BT149" s="71">
        <v>0</v>
      </c>
      <c r="BU149"/>
      <c r="BV149" s="70">
        <v>6.28</v>
      </c>
      <c r="BW149" s="70">
        <v>0</v>
      </c>
      <c r="BX149" s="70">
        <v>0</v>
      </c>
      <c r="BY149" s="70">
        <v>0</v>
      </c>
      <c r="BZ149" s="70">
        <v>0</v>
      </c>
      <c r="CA149" s="70">
        <v>0</v>
      </c>
      <c r="CB149" s="70">
        <v>0</v>
      </c>
      <c r="CC149" s="70">
        <v>0</v>
      </c>
      <c r="CD149" s="70">
        <v>0</v>
      </c>
    </row>
    <row r="150" spans="1:82">
      <c r="A150" s="70" t="s">
        <v>1899</v>
      </c>
      <c r="B150" s="70">
        <v>84</v>
      </c>
      <c r="C150" s="70">
        <v>16</v>
      </c>
      <c r="D150" s="70">
        <v>5</v>
      </c>
      <c r="E150" s="70">
        <v>2019</v>
      </c>
      <c r="F150" s="70" t="s">
        <v>158</v>
      </c>
      <c r="G150" s="70" t="s">
        <v>1883</v>
      </c>
      <c r="H150" s="70" t="s">
        <v>1884</v>
      </c>
      <c r="I150" s="148"/>
      <c r="J150" s="71">
        <v>5.1880825492633313</v>
      </c>
      <c r="K150" s="71">
        <v>0.4580445349055039</v>
      </c>
      <c r="L150" s="71">
        <v>2.9642483160876512</v>
      </c>
      <c r="M150" s="71">
        <v>6.3553924104381503</v>
      </c>
      <c r="N150" s="71">
        <v>6.2203220689815257</v>
      </c>
      <c r="O150" s="71">
        <v>6.3811060285336847</v>
      </c>
      <c r="P150" s="71">
        <v>9.6126017942450641</v>
      </c>
      <c r="Q150" s="71">
        <v>0.39334093937329201</v>
      </c>
      <c r="R150" s="71">
        <v>0</v>
      </c>
      <c r="S150" s="71">
        <v>0</v>
      </c>
      <c r="T150" s="72"/>
      <c r="U150" s="71">
        <v>624603</v>
      </c>
      <c r="V150" s="71">
        <v>256</v>
      </c>
      <c r="W150" s="71">
        <v>85</v>
      </c>
      <c r="X150" s="71">
        <v>1863</v>
      </c>
      <c r="Y150" s="71">
        <v>2909</v>
      </c>
      <c r="Z150" s="71">
        <v>3995</v>
      </c>
      <c r="AA150" s="71">
        <v>1996</v>
      </c>
      <c r="AB150" s="71">
        <v>6374</v>
      </c>
      <c r="AC150" s="71">
        <v>0</v>
      </c>
      <c r="AD150" s="71">
        <v>0</v>
      </c>
      <c r="AE150" s="72"/>
      <c r="AF150" s="71">
        <v>7319656.5242238194</v>
      </c>
      <c r="AG150" s="71">
        <v>365865.76898502267</v>
      </c>
      <c r="AH150" s="71">
        <v>781374.83749450475</v>
      </c>
      <c r="AI150" s="71">
        <v>10362672.94674425</v>
      </c>
      <c r="AJ150" s="71">
        <v>13310409.70928354</v>
      </c>
      <c r="AK150" s="71">
        <v>0</v>
      </c>
      <c r="AL150" s="71">
        <v>0</v>
      </c>
      <c r="AM150" s="71">
        <v>868090.81655369012</v>
      </c>
      <c r="AN150" s="71">
        <v>0</v>
      </c>
      <c r="AO150" s="71">
        <v>0</v>
      </c>
      <c r="AP150" s="71">
        <v>33008070.603284828</v>
      </c>
      <c r="AQ150" s="72"/>
      <c r="AR150" s="71">
        <v>171</v>
      </c>
      <c r="AS150" s="71">
        <v>59</v>
      </c>
      <c r="AT150" s="71">
        <v>1</v>
      </c>
      <c r="AU150" s="71">
        <v>1</v>
      </c>
      <c r="AV150" s="71">
        <v>0</v>
      </c>
      <c r="AW150" s="71">
        <v>0</v>
      </c>
      <c r="AX150" s="71"/>
      <c r="AY150" s="72"/>
      <c r="AZ150" s="71">
        <v>875.88</v>
      </c>
      <c r="BA150" s="71">
        <v>2904.46</v>
      </c>
      <c r="BB150" s="71">
        <v>19.8</v>
      </c>
      <c r="BC150" s="71">
        <v>955</v>
      </c>
      <c r="BD150" s="71">
        <v>0</v>
      </c>
      <c r="BE150" s="71">
        <v>0</v>
      </c>
      <c r="BF150" s="71"/>
      <c r="BG150" s="72"/>
      <c r="BH150" s="71">
        <v>0</v>
      </c>
      <c r="BI150" s="71">
        <v>0</v>
      </c>
      <c r="BJ150" s="71">
        <v>5.2919999999999998</v>
      </c>
      <c r="BK150" s="71">
        <v>0</v>
      </c>
      <c r="BL150" s="71">
        <v>0</v>
      </c>
      <c r="BM150" s="71">
        <v>0</v>
      </c>
      <c r="BN150" s="72"/>
      <c r="BO150" s="71">
        <v>0</v>
      </c>
      <c r="BP150" s="71">
        <v>0</v>
      </c>
      <c r="BQ150" s="71">
        <v>1</v>
      </c>
      <c r="BR150" s="71">
        <v>0</v>
      </c>
      <c r="BS150" s="71">
        <v>0</v>
      </c>
      <c r="BT150" s="71">
        <v>0</v>
      </c>
      <c r="BU150"/>
      <c r="BV150" s="70">
        <v>5.2919999999999998</v>
      </c>
      <c r="BW150" s="70">
        <v>0</v>
      </c>
      <c r="BX150" s="70">
        <v>0</v>
      </c>
      <c r="BY150" s="70">
        <v>0</v>
      </c>
      <c r="BZ150" s="70">
        <v>0</v>
      </c>
      <c r="CA150" s="70">
        <v>0</v>
      </c>
      <c r="CB150" s="70">
        <v>0</v>
      </c>
      <c r="CC150" s="70">
        <v>0</v>
      </c>
      <c r="CD150" s="70">
        <v>0</v>
      </c>
    </row>
    <row r="151" spans="1:82">
      <c r="A151" s="70" t="s">
        <v>1900</v>
      </c>
      <c r="B151" s="70">
        <v>85</v>
      </c>
      <c r="C151" s="70">
        <v>17</v>
      </c>
      <c r="D151" s="70">
        <v>5</v>
      </c>
      <c r="E151" s="70">
        <v>2020</v>
      </c>
      <c r="F151" s="70" t="s">
        <v>159</v>
      </c>
      <c r="G151" s="70" t="s">
        <v>1883</v>
      </c>
      <c r="H151" s="70" t="s">
        <v>1884</v>
      </c>
      <c r="I151" s="148"/>
      <c r="J151" s="71">
        <v>6.3628938859855522</v>
      </c>
      <c r="K151" s="71">
        <v>0.42119832625922637</v>
      </c>
      <c r="L151" s="71">
        <v>3.7242966461249214</v>
      </c>
      <c r="M151" s="71">
        <v>5.916284800076407</v>
      </c>
      <c r="N151" s="71">
        <v>6.527880221708422</v>
      </c>
      <c r="O151" s="71">
        <v>5.47459778471422</v>
      </c>
      <c r="P151" s="71">
        <v>8.9758308892178338</v>
      </c>
      <c r="Q151" s="71">
        <v>0.36868140341344602</v>
      </c>
      <c r="R151" s="71">
        <v>0</v>
      </c>
      <c r="S151" s="71">
        <v>0</v>
      </c>
      <c r="T151" s="72"/>
      <c r="U151" s="71">
        <v>766456</v>
      </c>
      <c r="V151" s="71">
        <v>216</v>
      </c>
      <c r="W151" s="71">
        <v>120</v>
      </c>
      <c r="X151" s="71">
        <v>1833</v>
      </c>
      <c r="Y151" s="71">
        <v>2907</v>
      </c>
      <c r="Z151" s="71">
        <v>3912</v>
      </c>
      <c r="AA151" s="71">
        <v>1981</v>
      </c>
      <c r="AB151" s="71">
        <v>6253</v>
      </c>
      <c r="AC151" s="71">
        <v>0</v>
      </c>
      <c r="AD151" s="71">
        <v>0</v>
      </c>
      <c r="AE151" s="72"/>
      <c r="AF151" s="71">
        <v>8840960.1954402328</v>
      </c>
      <c r="AG151" s="71">
        <v>309740.44804645015</v>
      </c>
      <c r="AH151" s="71">
        <v>1142262.4163278453</v>
      </c>
      <c r="AI151" s="71">
        <v>9403479.3281265348</v>
      </c>
      <c r="AJ151" s="71">
        <v>14455450.00449867</v>
      </c>
      <c r="AK151" s="71"/>
      <c r="AL151" s="71"/>
      <c r="AM151" s="71">
        <v>816085.97227898648</v>
      </c>
      <c r="AN151" s="71"/>
      <c r="AO151" s="71"/>
      <c r="AP151" s="71">
        <v>34967978.36471872</v>
      </c>
      <c r="AQ151" s="72"/>
      <c r="AR151" s="71">
        <v>175</v>
      </c>
      <c r="AS151" s="71">
        <v>62</v>
      </c>
      <c r="AT151" s="71">
        <v>1</v>
      </c>
      <c r="AU151" s="71">
        <v>1</v>
      </c>
      <c r="AV151" s="71">
        <v>0</v>
      </c>
      <c r="AW151" s="71">
        <v>0</v>
      </c>
      <c r="AX151" s="71"/>
      <c r="AY151" s="72"/>
      <c r="AZ151" s="71">
        <v>897.68000000000006</v>
      </c>
      <c r="BA151" s="71">
        <v>6203.9600000000019</v>
      </c>
      <c r="BB151" s="71">
        <v>19.8</v>
      </c>
      <c r="BC151" s="71">
        <v>955</v>
      </c>
      <c r="BD151" s="71">
        <v>0</v>
      </c>
      <c r="BE151" s="71">
        <v>0</v>
      </c>
      <c r="BF151" s="71"/>
      <c r="BG151" s="72"/>
      <c r="BH151" s="71">
        <v>0</v>
      </c>
      <c r="BI151" s="71">
        <v>0</v>
      </c>
      <c r="BJ151" s="71">
        <v>5.5609999999999999</v>
      </c>
      <c r="BK151" s="71">
        <v>0</v>
      </c>
      <c r="BL151" s="71">
        <v>0</v>
      </c>
      <c r="BM151" s="71">
        <v>0</v>
      </c>
      <c r="BN151" s="72"/>
      <c r="BO151" s="71">
        <v>0</v>
      </c>
      <c r="BP151" s="71">
        <v>0</v>
      </c>
      <c r="BQ151" s="71">
        <v>1</v>
      </c>
      <c r="BR151" s="71">
        <v>0</v>
      </c>
      <c r="BS151" s="71">
        <v>0</v>
      </c>
      <c r="BT151" s="71">
        <v>0</v>
      </c>
      <c r="BU151"/>
      <c r="BV151" s="70">
        <v>5.5609999999999999</v>
      </c>
      <c r="BW151" s="70">
        <v>0</v>
      </c>
      <c r="BX151" s="70">
        <v>0</v>
      </c>
      <c r="BY151" s="70">
        <v>0</v>
      </c>
      <c r="BZ151" s="70">
        <v>0</v>
      </c>
      <c r="CA151" s="70">
        <v>0</v>
      </c>
      <c r="CB151" s="70">
        <v>0</v>
      </c>
      <c r="CC151" s="70">
        <v>0</v>
      </c>
      <c r="CD151" s="70">
        <v>0</v>
      </c>
    </row>
    <row r="152" spans="1:82">
      <c r="A152" s="70" t="s">
        <v>1901</v>
      </c>
      <c r="B152" s="70">
        <v>85</v>
      </c>
      <c r="C152" s="70">
        <v>18</v>
      </c>
      <c r="D152" s="70">
        <v>5</v>
      </c>
      <c r="E152" s="70">
        <v>2021</v>
      </c>
      <c r="F152" s="70" t="s">
        <v>160</v>
      </c>
      <c r="G152" s="70" t="s">
        <v>1883</v>
      </c>
      <c r="H152" s="70" t="s">
        <v>1884</v>
      </c>
      <c r="I152" s="148"/>
      <c r="J152" s="71">
        <v>5.3511940288392328</v>
      </c>
      <c r="K152" s="71">
        <v>0.43118914893414845</v>
      </c>
      <c r="L152" s="71">
        <v>3.3273622237104128</v>
      </c>
      <c r="M152" s="71">
        <v>5.4682751030895016</v>
      </c>
      <c r="N152" s="71">
        <v>5.3003362864569743</v>
      </c>
      <c r="O152" s="71">
        <v>5.3087839162693129</v>
      </c>
      <c r="P152" s="71">
        <v>9.200287605223334</v>
      </c>
      <c r="Q152" s="71">
        <v>0.35738748437970602</v>
      </c>
      <c r="R152" s="71">
        <v>0</v>
      </c>
      <c r="S152" s="71">
        <v>0</v>
      </c>
      <c r="T152" s="72"/>
      <c r="U152" s="71">
        <v>823694</v>
      </c>
      <c r="V152" s="71">
        <v>216</v>
      </c>
      <c r="W152" s="71">
        <v>120</v>
      </c>
      <c r="X152" s="71">
        <v>1833</v>
      </c>
      <c r="Y152" s="71">
        <v>2897</v>
      </c>
      <c r="Z152" s="71">
        <v>3906</v>
      </c>
      <c r="AA152" s="71">
        <v>1980</v>
      </c>
      <c r="AB152" s="71">
        <v>6121</v>
      </c>
      <c r="AC152" s="71">
        <v>0</v>
      </c>
      <c r="AD152" s="71">
        <v>0</v>
      </c>
      <c r="AE152" s="72"/>
      <c r="AF152" s="71">
        <v>8282313.050104904</v>
      </c>
      <c r="AG152" s="71">
        <v>331554.37263087434</v>
      </c>
      <c r="AH152" s="71">
        <v>1056776.0931768096</v>
      </c>
      <c r="AI152" s="71">
        <v>10424909.002913965</v>
      </c>
      <c r="AJ152" s="71">
        <v>13422117.881521011</v>
      </c>
      <c r="AK152" s="71">
        <v>0</v>
      </c>
      <c r="AL152" s="71">
        <v>0</v>
      </c>
      <c r="AM152" s="71">
        <v>803466.25727156177</v>
      </c>
      <c r="AN152" s="71">
        <v>0</v>
      </c>
      <c r="AO152" s="71">
        <v>0</v>
      </c>
      <c r="AP152" s="71">
        <v>34321136.657619119</v>
      </c>
      <c r="AQ152" s="72"/>
      <c r="AR152" s="71">
        <v>181</v>
      </c>
      <c r="AS152" s="71">
        <v>63</v>
      </c>
      <c r="AT152" s="71">
        <v>1</v>
      </c>
      <c r="AU152" s="71">
        <v>1</v>
      </c>
      <c r="AV152" s="71">
        <v>0</v>
      </c>
      <c r="AW152" s="71">
        <v>0</v>
      </c>
      <c r="AX152" s="71"/>
      <c r="AY152" s="72"/>
      <c r="AZ152" s="71">
        <v>933.08000000000015</v>
      </c>
      <c r="BA152" s="71">
        <v>6253.4600000000019</v>
      </c>
      <c r="BB152" s="71">
        <v>19.8</v>
      </c>
      <c r="BC152" s="71">
        <v>955</v>
      </c>
      <c r="BD152" s="71">
        <v>0</v>
      </c>
      <c r="BE152" s="71">
        <v>0</v>
      </c>
      <c r="BF152" s="71"/>
      <c r="BG152" s="72"/>
      <c r="BH152" s="71">
        <v>0</v>
      </c>
      <c r="BI152" s="71">
        <v>0</v>
      </c>
      <c r="BJ152" s="71">
        <v>5.7789999999999999</v>
      </c>
      <c r="BK152" s="71">
        <v>0</v>
      </c>
      <c r="BL152" s="71">
        <v>0</v>
      </c>
      <c r="BM152" s="71">
        <v>0</v>
      </c>
      <c r="BN152" s="72"/>
      <c r="BO152" s="71">
        <v>0</v>
      </c>
      <c r="BP152" s="71">
        <v>0</v>
      </c>
      <c r="BQ152" s="71">
        <v>1</v>
      </c>
      <c r="BR152" s="71">
        <v>0</v>
      </c>
      <c r="BS152" s="71">
        <v>0</v>
      </c>
      <c r="BT152" s="71">
        <v>0</v>
      </c>
      <c r="BU152"/>
      <c r="BV152" s="70">
        <v>5.7789999999999999</v>
      </c>
      <c r="BW152" s="70">
        <v>0</v>
      </c>
      <c r="BX152" s="70">
        <v>0</v>
      </c>
      <c r="BY152" s="70">
        <v>0</v>
      </c>
      <c r="BZ152" s="70">
        <v>0</v>
      </c>
      <c r="CA152" s="70">
        <v>0</v>
      </c>
      <c r="CB152" s="70">
        <v>0</v>
      </c>
      <c r="CC152" s="70">
        <v>0</v>
      </c>
      <c r="CD152" s="70">
        <v>0</v>
      </c>
    </row>
    <row r="153" spans="1:82">
      <c r="A153" s="70" t="s">
        <v>1902</v>
      </c>
      <c r="B153" s="70">
        <v>85</v>
      </c>
      <c r="C153" s="70">
        <v>19</v>
      </c>
      <c r="D153" s="70">
        <v>5</v>
      </c>
      <c r="E153" s="70">
        <v>2022</v>
      </c>
      <c r="F153" s="70" t="s">
        <v>161</v>
      </c>
      <c r="G153" s="70" t="s">
        <v>1883</v>
      </c>
      <c r="H153" s="70" t="s">
        <v>1884</v>
      </c>
      <c r="I153" s="148"/>
      <c r="J153" s="71">
        <v>5.7358682396951464</v>
      </c>
      <c r="K153" s="71">
        <v>0.44105114713097027</v>
      </c>
      <c r="L153" s="71">
        <v>2.9746780267094817</v>
      </c>
      <c r="M153" s="71">
        <v>5.9260967230882642</v>
      </c>
      <c r="N153" s="71">
        <v>7.308899752123164</v>
      </c>
      <c r="O153" s="71">
        <v>5.4802711896666105</v>
      </c>
      <c r="P153" s="71">
        <v>9.057563679220797</v>
      </c>
      <c r="Q153" s="71">
        <v>0.3565746360654094</v>
      </c>
      <c r="R153" s="71">
        <v>0</v>
      </c>
      <c r="S153" s="71">
        <v>0</v>
      </c>
      <c r="T153" s="72"/>
      <c r="U153" s="71">
        <v>861928</v>
      </c>
      <c r="V153" s="71">
        <v>216</v>
      </c>
      <c r="W153" s="71">
        <v>120</v>
      </c>
      <c r="X153" s="71">
        <v>1833</v>
      </c>
      <c r="Y153" s="71">
        <v>2932</v>
      </c>
      <c r="Z153" s="71">
        <v>3831</v>
      </c>
      <c r="AA153" s="71">
        <v>1979</v>
      </c>
      <c r="AB153" s="71">
        <v>6057</v>
      </c>
      <c r="AC153" s="71">
        <v>0</v>
      </c>
      <c r="AD153" s="71">
        <v>0</v>
      </c>
      <c r="AE153" s="72"/>
      <c r="AF153" s="71">
        <v>7330058.3061404331</v>
      </c>
      <c r="AG153" s="71">
        <v>337977.0532044096</v>
      </c>
      <c r="AH153" s="71">
        <v>1058887.5819633128</v>
      </c>
      <c r="AI153" s="71">
        <v>9781799.1629744172</v>
      </c>
      <c r="AJ153" s="71">
        <v>14348890.17660838</v>
      </c>
      <c r="AK153" s="71">
        <v>0</v>
      </c>
      <c r="AL153" s="71">
        <v>0</v>
      </c>
      <c r="AM153" s="71">
        <v>782124.02222389902</v>
      </c>
      <c r="AN153" s="71">
        <v>0</v>
      </c>
      <c r="AO153" s="71">
        <v>0</v>
      </c>
      <c r="AP153" s="71">
        <v>33639736.303114854</v>
      </c>
      <c r="AQ153" s="72"/>
      <c r="AR153" s="71">
        <v>192</v>
      </c>
      <c r="AS153" s="71">
        <v>66</v>
      </c>
      <c r="AT153" s="71">
        <v>1</v>
      </c>
      <c r="AU153" s="71">
        <v>1</v>
      </c>
      <c r="AV153" s="71">
        <v>0</v>
      </c>
      <c r="AW153" s="71">
        <v>0</v>
      </c>
      <c r="AX153" s="71"/>
      <c r="AY153" s="72"/>
      <c r="AZ153" s="71">
        <v>997.08000000000015</v>
      </c>
      <c r="BA153" s="71">
        <v>49593.460000000014</v>
      </c>
      <c r="BB153" s="71">
        <v>19.8</v>
      </c>
      <c r="BC153" s="71">
        <v>990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1903</v>
      </c>
      <c r="B154" s="70">
        <v>85</v>
      </c>
      <c r="C154" s="70">
        <v>20</v>
      </c>
      <c r="D154" s="70">
        <v>5</v>
      </c>
      <c r="E154" s="70">
        <v>2023</v>
      </c>
      <c r="F154" s="70" t="s">
        <v>1539</v>
      </c>
      <c r="G154" s="70" t="s">
        <v>1883</v>
      </c>
      <c r="H154" s="70" t="s">
        <v>1884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197</v>
      </c>
      <c r="AS154" s="71">
        <v>66</v>
      </c>
      <c r="AT154" s="71">
        <v>1</v>
      </c>
      <c r="AU154" s="71">
        <v>1</v>
      </c>
      <c r="AV154" s="71">
        <v>0</v>
      </c>
      <c r="AW154" s="71">
        <v>0</v>
      </c>
      <c r="AX154" s="71"/>
      <c r="AY154" s="72"/>
      <c r="AZ154" s="71">
        <v>1025.48</v>
      </c>
      <c r="BA154" s="71">
        <v>49593.460000000014</v>
      </c>
      <c r="BB154" s="71">
        <v>19.8</v>
      </c>
      <c r="BC154" s="71">
        <v>990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1904</v>
      </c>
      <c r="B155" s="70">
        <v>85</v>
      </c>
      <c r="C155" s="70">
        <v>21</v>
      </c>
      <c r="D155" s="70">
        <v>5</v>
      </c>
      <c r="E155" s="70">
        <v>2024</v>
      </c>
      <c r="F155" s="70" t="s">
        <v>1554</v>
      </c>
      <c r="G155" s="70" t="s">
        <v>1883</v>
      </c>
      <c r="H155" s="70" t="s">
        <v>1884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1905</v>
      </c>
      <c r="B156" s="70">
        <v>1</v>
      </c>
      <c r="C156" s="70">
        <v>1</v>
      </c>
      <c r="D156" s="70">
        <v>1</v>
      </c>
      <c r="E156" s="70">
        <v>1990</v>
      </c>
      <c r="F156" s="70" t="s">
        <v>787</v>
      </c>
      <c r="G156" s="70" t="s">
        <v>1906</v>
      </c>
      <c r="H156" s="70" t="s">
        <v>1907</v>
      </c>
      <c r="I156" s="148" t="s">
        <v>793</v>
      </c>
      <c r="J156" s="71">
        <v>70.516014350352123</v>
      </c>
      <c r="K156" s="71">
        <v>3.1588122960407872</v>
      </c>
      <c r="L156" s="71">
        <v>17.99984189863693</v>
      </c>
      <c r="M156" s="71">
        <v>8.2182683339483145</v>
      </c>
      <c r="N156" s="71">
        <v>11.31675789036221</v>
      </c>
      <c r="O156" s="71">
        <v>8.7767988484787836</v>
      </c>
      <c r="P156" s="71">
        <v>9.3817789292555389</v>
      </c>
      <c r="Q156" s="71">
        <v>0.86335766579359996</v>
      </c>
      <c r="R156" s="71">
        <v>6.5001691706978741</v>
      </c>
      <c r="S156" s="71">
        <v>0.93582053303494961</v>
      </c>
      <c r="T156" s="72"/>
      <c r="U156" s="71">
        <v>4929166</v>
      </c>
      <c r="V156" s="71">
        <v>1046</v>
      </c>
      <c r="W156" s="71">
        <v>158</v>
      </c>
      <c r="X156" s="71">
        <v>3374</v>
      </c>
      <c r="Y156" s="71">
        <v>4357</v>
      </c>
      <c r="Z156" s="71">
        <v>3610</v>
      </c>
      <c r="AA156" s="71">
        <v>2278</v>
      </c>
      <c r="AB156" s="71">
        <v>14018</v>
      </c>
      <c r="AC156" s="71">
        <v>1125841</v>
      </c>
      <c r="AD156" s="71">
        <v>0.93582053303494961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1908</v>
      </c>
      <c r="B157" s="70">
        <v>2</v>
      </c>
      <c r="C157" s="70">
        <v>2</v>
      </c>
      <c r="D157" s="70">
        <v>1</v>
      </c>
      <c r="E157" s="70">
        <v>2005</v>
      </c>
      <c r="F157" s="70" t="s">
        <v>789</v>
      </c>
      <c r="G157" s="70" t="s">
        <v>1906</v>
      </c>
      <c r="H157" s="70" t="s">
        <v>1907</v>
      </c>
      <c r="I157" s="148"/>
      <c r="J157" s="71">
        <v>51.871158328854868</v>
      </c>
      <c r="K157" s="71">
        <v>2.2062187437167999</v>
      </c>
      <c r="L157" s="71">
        <v>6.2908504240266216</v>
      </c>
      <c r="M157" s="71">
        <v>14.29227705672748</v>
      </c>
      <c r="N157" s="71">
        <v>15.385856507155539</v>
      </c>
      <c r="O157" s="71">
        <v>11.078521145924141</v>
      </c>
      <c r="P157" s="71">
        <v>8.6040432622465524</v>
      </c>
      <c r="Q157" s="71">
        <v>0.64028079650910297</v>
      </c>
      <c r="R157" s="71">
        <v>3.3902923325125802</v>
      </c>
      <c r="S157" s="71">
        <v>2.2683654486303029</v>
      </c>
      <c r="T157" s="72"/>
      <c r="U157" s="71">
        <v>3005894</v>
      </c>
      <c r="V157" s="71">
        <v>830</v>
      </c>
      <c r="W157" s="71">
        <v>53</v>
      </c>
      <c r="X157" s="71">
        <v>2546</v>
      </c>
      <c r="Y157" s="71">
        <v>3870</v>
      </c>
      <c r="Z157" s="71">
        <v>5273</v>
      </c>
      <c r="AA157" s="71">
        <v>1711</v>
      </c>
      <c r="AB157" s="71">
        <v>10868</v>
      </c>
      <c r="AC157" s="71">
        <v>599503</v>
      </c>
      <c r="AD157" s="71">
        <v>2.2683654486303029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1909</v>
      </c>
      <c r="B158" s="70">
        <v>3</v>
      </c>
      <c r="C158" s="70">
        <v>3</v>
      </c>
      <c r="D158" s="70">
        <v>1</v>
      </c>
      <c r="E158" s="70">
        <v>2006</v>
      </c>
      <c r="F158" s="70" t="s">
        <v>790</v>
      </c>
      <c r="G158" s="1064" t="s">
        <v>1906</v>
      </c>
      <c r="H158" s="70" t="s">
        <v>1907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1910</v>
      </c>
      <c r="B159" s="70">
        <v>4</v>
      </c>
      <c r="C159" s="70">
        <v>4</v>
      </c>
      <c r="D159" s="70">
        <v>1</v>
      </c>
      <c r="E159" s="70">
        <v>2007</v>
      </c>
      <c r="F159" s="70" t="s">
        <v>791</v>
      </c>
      <c r="G159" s="1064" t="s">
        <v>1906</v>
      </c>
      <c r="H159" s="70" t="s">
        <v>1907</v>
      </c>
      <c r="I159" s="148"/>
      <c r="J159" s="71">
        <v>62.660243722611291</v>
      </c>
      <c r="K159" s="71">
        <v>1.9460396335494601</v>
      </c>
      <c r="L159" s="71">
        <v>5.595747260321235</v>
      </c>
      <c r="M159" s="71">
        <v>14.842237702313231</v>
      </c>
      <c r="N159" s="71">
        <v>14.462220568540131</v>
      </c>
      <c r="O159" s="71">
        <v>10.481187139745741</v>
      </c>
      <c r="P159" s="71">
        <v>8.4972183468852727</v>
      </c>
      <c r="Q159" s="71">
        <v>0.65767893385543297</v>
      </c>
      <c r="R159" s="71">
        <v>2.3787075757024678</v>
      </c>
      <c r="S159" s="71">
        <v>2.6848572405561462</v>
      </c>
      <c r="T159" s="72"/>
      <c r="U159" s="71">
        <v>3479363</v>
      </c>
      <c r="V159" s="71">
        <v>793</v>
      </c>
      <c r="W159" s="71">
        <v>53</v>
      </c>
      <c r="X159" s="71">
        <v>3204</v>
      </c>
      <c r="Y159" s="71">
        <v>3905</v>
      </c>
      <c r="Z159" s="71">
        <v>5186</v>
      </c>
      <c r="AA159" s="71">
        <v>1664</v>
      </c>
      <c r="AB159" s="71">
        <v>10573</v>
      </c>
      <c r="AC159" s="71">
        <v>432694</v>
      </c>
      <c r="AD159" s="71">
        <v>2.6848572405561462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1911</v>
      </c>
      <c r="B160" s="70">
        <v>5</v>
      </c>
      <c r="C160" s="70">
        <v>5</v>
      </c>
      <c r="D160" s="70">
        <v>1</v>
      </c>
      <c r="E160" s="70">
        <v>2008</v>
      </c>
      <c r="F160" s="70" t="s">
        <v>792</v>
      </c>
      <c r="G160" s="70" t="s">
        <v>1906</v>
      </c>
      <c r="H160" s="70" t="s">
        <v>1907</v>
      </c>
      <c r="I160" s="148"/>
      <c r="J160" s="71">
        <v>63.919196548276041</v>
      </c>
      <c r="K160" s="71">
        <v>1.460381688232776</v>
      </c>
      <c r="L160" s="71">
        <v>4.6873578447510704</v>
      </c>
      <c r="M160" s="71">
        <v>15.341017003374921</v>
      </c>
      <c r="N160" s="71">
        <v>12.909644233314451</v>
      </c>
      <c r="O160" s="71">
        <v>10.19022296097552</v>
      </c>
      <c r="P160" s="71">
        <v>8.2631045097817832</v>
      </c>
      <c r="Q160" s="71">
        <v>0.63712263780548495</v>
      </c>
      <c r="R160" s="71">
        <v>2.3216672522474822</v>
      </c>
      <c r="S160" s="71">
        <v>1.896305490796903</v>
      </c>
      <c r="T160" s="72"/>
      <c r="U160" s="71">
        <v>3778714</v>
      </c>
      <c r="V160" s="71">
        <v>793</v>
      </c>
      <c r="W160" s="71">
        <v>53</v>
      </c>
      <c r="X160" s="71">
        <v>3204</v>
      </c>
      <c r="Y160" s="71">
        <v>3897</v>
      </c>
      <c r="Z160" s="71">
        <v>5219</v>
      </c>
      <c r="AA160" s="71">
        <v>1620</v>
      </c>
      <c r="AB160" s="71">
        <v>10411</v>
      </c>
      <c r="AC160" s="71">
        <v>438531</v>
      </c>
      <c r="AD160" s="71">
        <v>1.896305490796903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1912</v>
      </c>
      <c r="B161" s="70">
        <v>6</v>
      </c>
      <c r="C161" s="70">
        <v>6</v>
      </c>
      <c r="D161" s="70">
        <v>1</v>
      </c>
      <c r="E161" s="70">
        <v>2009</v>
      </c>
      <c r="F161" s="70" t="s">
        <v>176</v>
      </c>
      <c r="G161" s="70" t="s">
        <v>1906</v>
      </c>
      <c r="H161" s="70" t="s">
        <v>1907</v>
      </c>
      <c r="I161" s="148"/>
      <c r="J161" s="71">
        <v>68.418354293527827</v>
      </c>
      <c r="K161" s="71">
        <v>0.93426625440022504</v>
      </c>
      <c r="L161" s="71">
        <v>9.056162237225184</v>
      </c>
      <c r="M161" s="71">
        <v>17.47389044066334</v>
      </c>
      <c r="N161" s="71">
        <v>15.16413598007269</v>
      </c>
      <c r="O161" s="71">
        <v>10.42481777118542</v>
      </c>
      <c r="P161" s="71">
        <v>7.9197202641360818</v>
      </c>
      <c r="Q161" s="71">
        <v>0.59649857070467405</v>
      </c>
      <c r="R161" s="71">
        <v>2.1352426737448669</v>
      </c>
      <c r="S161" s="71">
        <v>1.651906857073653</v>
      </c>
      <c r="T161" s="72"/>
      <c r="U161" s="71">
        <v>3526492</v>
      </c>
      <c r="V161" s="71">
        <v>517</v>
      </c>
      <c r="W161" s="71">
        <v>118</v>
      </c>
      <c r="X161" s="71">
        <v>3651</v>
      </c>
      <c r="Y161" s="71">
        <v>3883</v>
      </c>
      <c r="Z161" s="71">
        <v>5270</v>
      </c>
      <c r="AA161" s="71">
        <v>1594</v>
      </c>
      <c r="AB161" s="71">
        <v>10232</v>
      </c>
      <c r="AC161" s="71">
        <v>393469</v>
      </c>
      <c r="AD161" s="71">
        <v>1.651906857073653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12.9</v>
      </c>
      <c r="BL161" s="71">
        <v>0</v>
      </c>
      <c r="BM161" s="71">
        <v>0</v>
      </c>
      <c r="BN161" s="72"/>
      <c r="BO161" s="71">
        <v>0</v>
      </c>
      <c r="BP161" s="71">
        <v>0</v>
      </c>
      <c r="BQ161" s="71">
        <v>0</v>
      </c>
      <c r="BR161" s="71">
        <v>1</v>
      </c>
      <c r="BS161" s="71">
        <v>0</v>
      </c>
      <c r="BT161" s="71">
        <v>0</v>
      </c>
      <c r="BU161"/>
      <c r="BV161" s="70">
        <v>12.9</v>
      </c>
      <c r="BW161" s="70">
        <v>0</v>
      </c>
      <c r="BX161" s="70">
        <v>0</v>
      </c>
      <c r="BY161" s="70">
        <v>0</v>
      </c>
      <c r="BZ161" s="70">
        <v>0</v>
      </c>
      <c r="CA161" s="70">
        <v>0</v>
      </c>
      <c r="CB161" s="70">
        <v>0</v>
      </c>
      <c r="CC161" s="70">
        <v>0</v>
      </c>
      <c r="CD161" s="70">
        <v>0</v>
      </c>
    </row>
    <row r="162" spans="1:82">
      <c r="A162" s="70" t="s">
        <v>1913</v>
      </c>
      <c r="B162" s="70">
        <v>7</v>
      </c>
      <c r="C162" s="70">
        <v>7</v>
      </c>
      <c r="D162" s="70">
        <v>1</v>
      </c>
      <c r="E162" s="70">
        <v>2010</v>
      </c>
      <c r="F162" s="70" t="s">
        <v>177</v>
      </c>
      <c r="G162" s="70" t="s">
        <v>1906</v>
      </c>
      <c r="H162" s="70" t="s">
        <v>1907</v>
      </c>
      <c r="I162" s="148"/>
      <c r="J162" s="71">
        <v>49.845293488877992</v>
      </c>
      <c r="K162" s="71">
        <v>0.94757042120262835</v>
      </c>
      <c r="L162" s="71">
        <v>7.8835293952645129</v>
      </c>
      <c r="M162" s="71">
        <v>16.99782718134772</v>
      </c>
      <c r="N162" s="71">
        <v>13.753792644899519</v>
      </c>
      <c r="O162" s="71">
        <v>10.41597967747683</v>
      </c>
      <c r="P162" s="71">
        <v>7.7913493054263876</v>
      </c>
      <c r="Q162" s="71">
        <v>0.59001629421767399</v>
      </c>
      <c r="R162" s="71">
        <v>2.2464079573436302</v>
      </c>
      <c r="S162" s="71">
        <v>1.778653916468838</v>
      </c>
      <c r="T162" s="72"/>
      <c r="U162" s="71">
        <v>3351006</v>
      </c>
      <c r="V162" s="71">
        <v>517</v>
      </c>
      <c r="W162" s="71">
        <v>118</v>
      </c>
      <c r="X162" s="71">
        <v>3651</v>
      </c>
      <c r="Y162" s="71">
        <v>3794</v>
      </c>
      <c r="Z162" s="71">
        <v>5290</v>
      </c>
      <c r="AA162" s="71">
        <v>1529</v>
      </c>
      <c r="AB162" s="71">
        <v>9698</v>
      </c>
      <c r="AC162" s="71">
        <v>392287</v>
      </c>
      <c r="AD162" s="71">
        <v>1.778653916468838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12.8</v>
      </c>
      <c r="BL162" s="71">
        <v>0</v>
      </c>
      <c r="BM162" s="71">
        <v>0</v>
      </c>
      <c r="BN162" s="72"/>
      <c r="BO162" s="71">
        <v>0</v>
      </c>
      <c r="BP162" s="71">
        <v>0</v>
      </c>
      <c r="BQ162" s="71">
        <v>0</v>
      </c>
      <c r="BR162" s="71">
        <v>1</v>
      </c>
      <c r="BS162" s="71">
        <v>0</v>
      </c>
      <c r="BT162" s="71">
        <v>0</v>
      </c>
      <c r="BU162"/>
      <c r="BV162" s="70">
        <v>12.8</v>
      </c>
      <c r="BW162" s="70">
        <v>0</v>
      </c>
      <c r="BX162" s="70">
        <v>0</v>
      </c>
      <c r="BY162" s="70">
        <v>0</v>
      </c>
      <c r="BZ162" s="70">
        <v>0</v>
      </c>
      <c r="CA162" s="70">
        <v>0</v>
      </c>
      <c r="CB162" s="70">
        <v>0</v>
      </c>
      <c r="CC162" s="70">
        <v>0</v>
      </c>
      <c r="CD162" s="70">
        <v>0</v>
      </c>
    </row>
    <row r="163" spans="1:82">
      <c r="A163" s="70" t="s">
        <v>1914</v>
      </c>
      <c r="B163" s="70">
        <v>8</v>
      </c>
      <c r="C163" s="70">
        <v>8</v>
      </c>
      <c r="D163" s="70">
        <v>1</v>
      </c>
      <c r="E163" s="70">
        <v>2011</v>
      </c>
      <c r="F163" s="70" t="s">
        <v>178</v>
      </c>
      <c r="G163" s="70" t="s">
        <v>1906</v>
      </c>
      <c r="H163" s="70" t="s">
        <v>1907</v>
      </c>
      <c r="I163" s="148"/>
      <c r="J163" s="71">
        <v>8.7780183131023168</v>
      </c>
      <c r="K163" s="71">
        <v>1.316118930434881</v>
      </c>
      <c r="L163" s="71">
        <v>6.6608029135997997</v>
      </c>
      <c r="M163" s="71">
        <v>17.934400986692111</v>
      </c>
      <c r="N163" s="71">
        <v>14.913655448650101</v>
      </c>
      <c r="O163" s="71">
        <v>9.5681876778011485</v>
      </c>
      <c r="P163" s="71">
        <v>7.4276350650279754</v>
      </c>
      <c r="Q163" s="71">
        <v>0.58492564343338305</v>
      </c>
      <c r="R163" s="71">
        <v>0.89049111449447238</v>
      </c>
      <c r="S163" s="71">
        <v>1.5519213869092039</v>
      </c>
      <c r="T163" s="72"/>
      <c r="U163" s="71">
        <v>674075</v>
      </c>
      <c r="V163" s="71">
        <v>517</v>
      </c>
      <c r="W163" s="71">
        <v>118</v>
      </c>
      <c r="X163" s="71">
        <v>3651</v>
      </c>
      <c r="Y163" s="71">
        <v>3426</v>
      </c>
      <c r="Z163" s="71">
        <v>4965</v>
      </c>
      <c r="AA163" s="71">
        <v>1501</v>
      </c>
      <c r="AB163" s="71">
        <v>8335</v>
      </c>
      <c r="AC163" s="71">
        <v>155248</v>
      </c>
      <c r="AD163" s="71">
        <v>1.5519213869092039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77.5</v>
      </c>
      <c r="BL163" s="71">
        <v>0</v>
      </c>
      <c r="BM163" s="71">
        <v>0</v>
      </c>
      <c r="BN163" s="72"/>
      <c r="BO163" s="71">
        <v>0</v>
      </c>
      <c r="BP163" s="71">
        <v>0</v>
      </c>
      <c r="BQ163" s="71">
        <v>0</v>
      </c>
      <c r="BR163" s="71">
        <v>1</v>
      </c>
      <c r="BS163" s="71">
        <v>0</v>
      </c>
      <c r="BT163" s="71">
        <v>0</v>
      </c>
      <c r="BU163"/>
      <c r="BV163" s="70">
        <v>77.5</v>
      </c>
      <c r="BW163" s="70">
        <v>0</v>
      </c>
      <c r="BX163" s="70">
        <v>0</v>
      </c>
      <c r="BY163" s="70">
        <v>0</v>
      </c>
      <c r="BZ163" s="70">
        <v>0</v>
      </c>
      <c r="CA163" s="70">
        <v>0</v>
      </c>
      <c r="CB163" s="70">
        <v>0</v>
      </c>
      <c r="CC163" s="70">
        <v>0</v>
      </c>
      <c r="CD163" s="70">
        <v>0</v>
      </c>
    </row>
    <row r="164" spans="1:82">
      <c r="A164" s="70" t="s">
        <v>1915</v>
      </c>
      <c r="B164" s="70">
        <v>9</v>
      </c>
      <c r="C164" s="70">
        <v>9</v>
      </c>
      <c r="D164" s="70">
        <v>1</v>
      </c>
      <c r="E164" s="70">
        <v>2012</v>
      </c>
      <c r="F164" s="70" t="s">
        <v>179</v>
      </c>
      <c r="G164" s="70" t="s">
        <v>1906</v>
      </c>
      <c r="H164" s="70" t="s">
        <v>1907</v>
      </c>
      <c r="I164" s="148"/>
      <c r="J164" s="71">
        <v>10.243488750775301</v>
      </c>
      <c r="K164" s="71">
        <v>1.2324914810395009</v>
      </c>
      <c r="L164" s="71">
        <v>6.6430444453345654</v>
      </c>
      <c r="M164" s="71">
        <v>20.105900756049412</v>
      </c>
      <c r="N164" s="71">
        <v>15.414739177282449</v>
      </c>
      <c r="O164" s="71">
        <v>9.3284653624505012</v>
      </c>
      <c r="P164" s="71">
        <v>7.5694268668210434</v>
      </c>
      <c r="Q164" s="71">
        <v>0.60119925151097997</v>
      </c>
      <c r="R164" s="71">
        <v>1.367113665269903</v>
      </c>
      <c r="S164" s="71">
        <v>1.140536390020239</v>
      </c>
      <c r="T164" s="72"/>
      <c r="U164" s="71">
        <v>640256</v>
      </c>
      <c r="V164" s="71">
        <v>517</v>
      </c>
      <c r="W164" s="71">
        <v>118</v>
      </c>
      <c r="X164" s="71">
        <v>3651</v>
      </c>
      <c r="Y164" s="71">
        <v>3372</v>
      </c>
      <c r="Z164" s="71">
        <v>4879</v>
      </c>
      <c r="AA164" s="71">
        <v>1521</v>
      </c>
      <c r="AB164" s="71">
        <v>7885</v>
      </c>
      <c r="AC164" s="71">
        <v>232169</v>
      </c>
      <c r="AD164" s="71">
        <v>1.140536390020239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94.6</v>
      </c>
      <c r="BL164" s="71">
        <v>0</v>
      </c>
      <c r="BM164" s="71">
        <v>0</v>
      </c>
      <c r="BN164" s="72"/>
      <c r="BO164" s="71">
        <v>0</v>
      </c>
      <c r="BP164" s="71">
        <v>0</v>
      </c>
      <c r="BQ164" s="71">
        <v>0</v>
      </c>
      <c r="BR164" s="71">
        <v>1</v>
      </c>
      <c r="BS164" s="71">
        <v>0</v>
      </c>
      <c r="BT164" s="71">
        <v>0</v>
      </c>
      <c r="BU164"/>
      <c r="BV164" s="70">
        <v>94.6</v>
      </c>
      <c r="BW164" s="70">
        <v>0</v>
      </c>
      <c r="BX164" s="70">
        <v>0</v>
      </c>
      <c r="BY164" s="70">
        <v>0</v>
      </c>
      <c r="BZ164" s="70">
        <v>0</v>
      </c>
      <c r="CA164" s="70">
        <v>0</v>
      </c>
      <c r="CB164" s="70">
        <v>0</v>
      </c>
      <c r="CC164" s="70">
        <v>0</v>
      </c>
      <c r="CD164" s="70">
        <v>0</v>
      </c>
    </row>
    <row r="165" spans="1:82">
      <c r="A165" s="70" t="s">
        <v>1916</v>
      </c>
      <c r="B165" s="70">
        <v>10</v>
      </c>
      <c r="C165" s="70">
        <v>10</v>
      </c>
      <c r="D165" s="70">
        <v>1</v>
      </c>
      <c r="E165" s="70">
        <v>2013</v>
      </c>
      <c r="F165" s="70" t="s">
        <v>180</v>
      </c>
      <c r="G165" s="70" t="s">
        <v>1906</v>
      </c>
      <c r="H165" s="70" t="s">
        <v>1907</v>
      </c>
      <c r="I165" s="148"/>
      <c r="J165" s="71">
        <v>12.49644872892965</v>
      </c>
      <c r="K165" s="71">
        <v>1.1122296257430859</v>
      </c>
      <c r="L165" s="71">
        <v>4.6986267759040938</v>
      </c>
      <c r="M165" s="71">
        <v>19.715638457031371</v>
      </c>
      <c r="N165" s="71">
        <v>14.697827833302449</v>
      </c>
      <c r="O165" s="71">
        <v>8.7796875634815272</v>
      </c>
      <c r="P165" s="71">
        <v>7.8227398985435599</v>
      </c>
      <c r="Q165" s="71">
        <v>0.58108996221058695</v>
      </c>
      <c r="R165" s="71">
        <v>1.4630171462722801</v>
      </c>
      <c r="S165" s="71">
        <v>1.127346353352618</v>
      </c>
      <c r="T165" s="72"/>
      <c r="U165" s="71">
        <v>803846</v>
      </c>
      <c r="V165" s="71">
        <v>517</v>
      </c>
      <c r="W165" s="71">
        <v>118</v>
      </c>
      <c r="X165" s="71">
        <v>3651</v>
      </c>
      <c r="Y165" s="71">
        <v>3273</v>
      </c>
      <c r="Z165" s="71">
        <v>4797</v>
      </c>
      <c r="AA165" s="71">
        <v>1566</v>
      </c>
      <c r="AB165" s="71">
        <v>7512</v>
      </c>
      <c r="AC165" s="71">
        <v>242527</v>
      </c>
      <c r="AD165" s="71">
        <v>1.127346353352618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96.6</v>
      </c>
      <c r="BL165" s="71">
        <v>0</v>
      </c>
      <c r="BM165" s="71">
        <v>0</v>
      </c>
      <c r="BN165" s="72"/>
      <c r="BO165" s="71">
        <v>0</v>
      </c>
      <c r="BP165" s="71">
        <v>0</v>
      </c>
      <c r="BQ165" s="71">
        <v>0</v>
      </c>
      <c r="BR165" s="71">
        <v>1</v>
      </c>
      <c r="BS165" s="71">
        <v>0</v>
      </c>
      <c r="BT165" s="71">
        <v>0</v>
      </c>
      <c r="BU165"/>
      <c r="BV165" s="70">
        <v>96.6</v>
      </c>
      <c r="BW165" s="70">
        <v>0</v>
      </c>
      <c r="BX165" s="70">
        <v>0</v>
      </c>
      <c r="BY165" s="70">
        <v>0</v>
      </c>
      <c r="BZ165" s="70">
        <v>0</v>
      </c>
      <c r="CA165" s="70">
        <v>0</v>
      </c>
      <c r="CB165" s="70">
        <v>0</v>
      </c>
      <c r="CC165" s="70">
        <v>0</v>
      </c>
      <c r="CD165" s="70">
        <v>0</v>
      </c>
    </row>
    <row r="166" spans="1:82">
      <c r="A166" s="70" t="s">
        <v>1917</v>
      </c>
      <c r="B166" s="70">
        <v>11</v>
      </c>
      <c r="C166" s="70">
        <v>11</v>
      </c>
      <c r="D166" s="70">
        <v>1</v>
      </c>
      <c r="E166" s="70">
        <v>2014</v>
      </c>
      <c r="F166" s="70" t="s">
        <v>181</v>
      </c>
      <c r="G166" s="70" t="s">
        <v>1906</v>
      </c>
      <c r="H166" s="70" t="s">
        <v>1907</v>
      </c>
      <c r="I166" s="148"/>
      <c r="J166" s="71">
        <v>15.34153788725086</v>
      </c>
      <c r="K166" s="71">
        <v>1.416092939223871</v>
      </c>
      <c r="L166" s="71">
        <v>1.440648921550417</v>
      </c>
      <c r="M166" s="71">
        <v>11.277083215831359</v>
      </c>
      <c r="N166" s="71">
        <v>12.430867528874479</v>
      </c>
      <c r="O166" s="71">
        <v>8.2265444450598295</v>
      </c>
      <c r="P166" s="71">
        <v>7.858379976717937</v>
      </c>
      <c r="Q166" s="71">
        <v>0.52872485082529397</v>
      </c>
      <c r="R166" s="71">
        <v>1.435249325728412</v>
      </c>
      <c r="S166" s="71">
        <v>1.1950146268796289</v>
      </c>
      <c r="T166" s="72"/>
      <c r="U166" s="71">
        <v>1090228</v>
      </c>
      <c r="V166" s="71">
        <v>666</v>
      </c>
      <c r="W166" s="71">
        <v>29</v>
      </c>
      <c r="X166" s="71">
        <v>2137</v>
      </c>
      <c r="Y166" s="71">
        <v>3204</v>
      </c>
      <c r="Z166" s="71">
        <v>4734</v>
      </c>
      <c r="AA166" s="71">
        <v>1565</v>
      </c>
      <c r="AB166" s="71">
        <v>7124</v>
      </c>
      <c r="AC166" s="71">
        <v>238672</v>
      </c>
      <c r="AD166" s="71">
        <v>1.1950146268796289</v>
      </c>
      <c r="AE166" s="72"/>
      <c r="AF166" s="71"/>
      <c r="AG166" s="71"/>
      <c r="AH166" s="71"/>
      <c r="AI166" s="71"/>
      <c r="AJ166" s="71"/>
      <c r="AK166" s="71"/>
      <c r="AL166" s="71"/>
      <c r="AM166" s="71"/>
      <c r="AN166" s="71"/>
      <c r="AO166" s="71"/>
      <c r="AP166" s="71"/>
      <c r="AQ166" s="72"/>
      <c r="AR166" s="71">
        <v>47</v>
      </c>
      <c r="AS166" s="71">
        <v>11</v>
      </c>
      <c r="AT166" s="71">
        <v>0</v>
      </c>
      <c r="AU166" s="71">
        <v>0</v>
      </c>
      <c r="AV166" s="71">
        <v>0</v>
      </c>
      <c r="AW166" s="71">
        <v>0</v>
      </c>
      <c r="AX166" s="71"/>
      <c r="AY166" s="72"/>
      <c r="AZ166" s="71">
        <v>200.4</v>
      </c>
      <c r="BA166" s="71">
        <v>482.6</v>
      </c>
      <c r="BB166" s="71">
        <v>0</v>
      </c>
      <c r="BC166" s="71">
        <v>0</v>
      </c>
      <c r="BD166" s="71">
        <v>0</v>
      </c>
      <c r="BE166" s="71">
        <v>0</v>
      </c>
      <c r="BF166" s="71"/>
      <c r="BG166" s="72"/>
      <c r="BH166" s="71">
        <v>0</v>
      </c>
      <c r="BI166" s="71">
        <v>0</v>
      </c>
      <c r="BJ166" s="71">
        <v>0</v>
      </c>
      <c r="BK166" s="71">
        <v>106.274</v>
      </c>
      <c r="BL166" s="71">
        <v>0</v>
      </c>
      <c r="BM166" s="71">
        <v>0</v>
      </c>
      <c r="BN166" s="72"/>
      <c r="BO166" s="71">
        <v>0</v>
      </c>
      <c r="BP166" s="71">
        <v>0</v>
      </c>
      <c r="BQ166" s="71">
        <v>0</v>
      </c>
      <c r="BR166" s="71">
        <v>1</v>
      </c>
      <c r="BS166" s="71">
        <v>0</v>
      </c>
      <c r="BT166" s="71">
        <v>0</v>
      </c>
      <c r="BU166"/>
      <c r="BV166" s="70">
        <v>106.274</v>
      </c>
      <c r="BW166" s="70">
        <v>0</v>
      </c>
      <c r="BX166" s="70">
        <v>0</v>
      </c>
      <c r="BY166" s="70">
        <v>0</v>
      </c>
      <c r="BZ166" s="70">
        <v>0</v>
      </c>
      <c r="CA166" s="70">
        <v>0</v>
      </c>
      <c r="CB166" s="70">
        <v>0</v>
      </c>
      <c r="CC166" s="70">
        <v>0</v>
      </c>
      <c r="CD166" s="70">
        <v>0</v>
      </c>
    </row>
    <row r="167" spans="1:82">
      <c r="A167" s="70" t="s">
        <v>1918</v>
      </c>
      <c r="B167" s="70">
        <v>12</v>
      </c>
      <c r="C167" s="70">
        <v>12</v>
      </c>
      <c r="D167" s="70">
        <v>1</v>
      </c>
      <c r="E167" s="70">
        <v>2015</v>
      </c>
      <c r="F167" s="70" t="s">
        <v>182</v>
      </c>
      <c r="G167" s="70" t="s">
        <v>1906</v>
      </c>
      <c r="H167" s="70" t="s">
        <v>1907</v>
      </c>
      <c r="I167" s="148"/>
      <c r="J167" s="71">
        <v>16.726355544519759</v>
      </c>
      <c r="K167" s="71">
        <v>1.583869535313124</v>
      </c>
      <c r="L167" s="71">
        <v>1.8630475411608209</v>
      </c>
      <c r="M167" s="71">
        <v>10.794545426192959</v>
      </c>
      <c r="N167" s="71">
        <v>10.51199673575081</v>
      </c>
      <c r="O167" s="71">
        <v>8.0723950553974131</v>
      </c>
      <c r="P167" s="71">
        <v>7.9449932953450721</v>
      </c>
      <c r="Q167" s="71">
        <v>0.49833422625304902</v>
      </c>
      <c r="R167" s="71">
        <v>1.5246907175005553</v>
      </c>
      <c r="S167" s="71">
        <v>1.017712889827608</v>
      </c>
      <c r="T167" s="72"/>
      <c r="U167" s="71">
        <v>1290004</v>
      </c>
      <c r="V167" s="71">
        <v>666</v>
      </c>
      <c r="W167" s="71">
        <v>29</v>
      </c>
      <c r="X167" s="71">
        <v>2137</v>
      </c>
      <c r="Y167" s="71">
        <v>3152</v>
      </c>
      <c r="Z167" s="71">
        <v>4690</v>
      </c>
      <c r="AA167" s="71">
        <v>1581</v>
      </c>
      <c r="AB167" s="71">
        <v>6859</v>
      </c>
      <c r="AC167" s="71">
        <v>260621</v>
      </c>
      <c r="AD167" s="71">
        <v>1.017712889827608</v>
      </c>
      <c r="AE167" s="72"/>
      <c r="AF167" s="71">
        <v>9438864.2267643232</v>
      </c>
      <c r="AG167" s="71">
        <v>1201275.9363886099</v>
      </c>
      <c r="AH167" s="71">
        <v>277068.16669472208</v>
      </c>
      <c r="AI167" s="71">
        <v>13192910.47982637</v>
      </c>
      <c r="AJ167" s="71">
        <v>13637157.713703159</v>
      </c>
      <c r="AK167" s="71">
        <v>0</v>
      </c>
      <c r="AL167" s="71">
        <v>0</v>
      </c>
      <c r="AM167" s="71">
        <v>939997.17757715145</v>
      </c>
      <c r="AN167" s="71">
        <v>0</v>
      </c>
      <c r="AO167" s="71">
        <v>0</v>
      </c>
      <c r="AP167" s="71">
        <v>38687273.700954333</v>
      </c>
      <c r="AQ167" s="72"/>
      <c r="AR167" s="71">
        <v>60</v>
      </c>
      <c r="AS167" s="71">
        <v>18</v>
      </c>
      <c r="AT167" s="71">
        <v>0</v>
      </c>
      <c r="AU167" s="71">
        <v>0</v>
      </c>
      <c r="AV167" s="71">
        <v>0</v>
      </c>
      <c r="AW167" s="71">
        <v>0</v>
      </c>
      <c r="AX167" s="71"/>
      <c r="AY167" s="72"/>
      <c r="AZ167" s="71">
        <v>262.10000000000002</v>
      </c>
      <c r="BA167" s="71">
        <v>670.4</v>
      </c>
      <c r="BB167" s="71">
        <v>0</v>
      </c>
      <c r="BC167" s="71">
        <v>0</v>
      </c>
      <c r="BD167" s="71">
        <v>0</v>
      </c>
      <c r="BE167" s="71">
        <v>0</v>
      </c>
      <c r="BF167" s="71"/>
      <c r="BG167" s="72"/>
      <c r="BH167" s="71">
        <v>0</v>
      </c>
      <c r="BI167" s="71">
        <v>0</v>
      </c>
      <c r="BJ167" s="71">
        <v>0</v>
      </c>
      <c r="BK167" s="71">
        <v>96.963999999999999</v>
      </c>
      <c r="BL167" s="71">
        <v>0</v>
      </c>
      <c r="BM167" s="71">
        <v>0</v>
      </c>
      <c r="BN167" s="72"/>
      <c r="BO167" s="71">
        <v>0</v>
      </c>
      <c r="BP167" s="71">
        <v>0</v>
      </c>
      <c r="BQ167" s="71">
        <v>0</v>
      </c>
      <c r="BR167" s="71">
        <v>1</v>
      </c>
      <c r="BS167" s="71">
        <v>0</v>
      </c>
      <c r="BT167" s="71">
        <v>0</v>
      </c>
      <c r="BU167"/>
      <c r="BV167" s="70">
        <v>96.963999999999999</v>
      </c>
      <c r="BW167" s="70">
        <v>0</v>
      </c>
      <c r="BX167" s="70">
        <v>0</v>
      </c>
      <c r="BY167" s="70">
        <v>0</v>
      </c>
      <c r="BZ167" s="70">
        <v>0</v>
      </c>
      <c r="CA167" s="70">
        <v>0</v>
      </c>
      <c r="CB167" s="70">
        <v>0</v>
      </c>
      <c r="CC167" s="70">
        <v>0</v>
      </c>
      <c r="CD167" s="70">
        <v>0</v>
      </c>
    </row>
    <row r="168" spans="1:82">
      <c r="A168" s="70" t="s">
        <v>1919</v>
      </c>
      <c r="B168" s="70">
        <v>13</v>
      </c>
      <c r="C168" s="70">
        <v>13</v>
      </c>
      <c r="D168" s="70">
        <v>1</v>
      </c>
      <c r="E168" s="70">
        <v>2016</v>
      </c>
      <c r="F168" s="70" t="s">
        <v>155</v>
      </c>
      <c r="G168" s="70" t="s">
        <v>1906</v>
      </c>
      <c r="H168" s="70" t="s">
        <v>1907</v>
      </c>
      <c r="I168" s="148"/>
      <c r="J168" s="71">
        <v>21.512162541976856</v>
      </c>
      <c r="K168" s="71">
        <v>1.6007288814766831</v>
      </c>
      <c r="L168" s="71">
        <v>1.626291924536418</v>
      </c>
      <c r="M168" s="71">
        <v>8.8865219460577496</v>
      </c>
      <c r="N168" s="71">
        <v>10.454525649298265</v>
      </c>
      <c r="O168" s="71">
        <v>7.9267599106125202</v>
      </c>
      <c r="P168" s="71">
        <v>7.7350853190246642</v>
      </c>
      <c r="Q168" s="71">
        <v>0.47570670757854649</v>
      </c>
      <c r="R168" s="71">
        <v>1.2042473498625041</v>
      </c>
      <c r="S168" s="71">
        <v>1.0734883699653988</v>
      </c>
      <c r="T168" s="72"/>
      <c r="U168" s="71">
        <v>1637735</v>
      </c>
      <c r="V168" s="71">
        <v>666</v>
      </c>
      <c r="W168" s="71">
        <v>29</v>
      </c>
      <c r="X168" s="71">
        <v>2137</v>
      </c>
      <c r="Y168" s="71">
        <v>3151</v>
      </c>
      <c r="Z168" s="71">
        <v>4662</v>
      </c>
      <c r="AA168" s="71">
        <v>1592</v>
      </c>
      <c r="AB168" s="71">
        <v>6735</v>
      </c>
      <c r="AC168" s="71">
        <v>205673.59337175521</v>
      </c>
      <c r="AD168" s="71">
        <v>1.073488369965399</v>
      </c>
      <c r="AE168" s="72"/>
      <c r="AF168" s="71">
        <v>12084542.600045189</v>
      </c>
      <c r="AG168" s="71">
        <v>1162177.837967064</v>
      </c>
      <c r="AH168" s="71">
        <v>188217.2144852315</v>
      </c>
      <c r="AI168" s="71">
        <v>12410185.02324464</v>
      </c>
      <c r="AJ168" s="71">
        <v>12451377.510730971</v>
      </c>
      <c r="AK168" s="71">
        <v>0</v>
      </c>
      <c r="AL168" s="71">
        <v>0</v>
      </c>
      <c r="AM168" s="71">
        <v>923720.58089103864</v>
      </c>
      <c r="AN168" s="71">
        <v>0</v>
      </c>
      <c r="AO168" s="71">
        <v>0</v>
      </c>
      <c r="AP168" s="71">
        <v>39220220.767364137</v>
      </c>
      <c r="AQ168" s="72"/>
      <c r="AR168" s="71">
        <v>115</v>
      </c>
      <c r="AS168" s="71">
        <v>29</v>
      </c>
      <c r="AT168" s="71">
        <v>0</v>
      </c>
      <c r="AU168" s="71">
        <v>0</v>
      </c>
      <c r="AV168" s="71">
        <v>0</v>
      </c>
      <c r="AW168" s="71">
        <v>0</v>
      </c>
      <c r="AX168" s="71"/>
      <c r="AY168" s="72"/>
      <c r="AZ168" s="71">
        <v>500.1</v>
      </c>
      <c r="BA168" s="71">
        <v>802.5</v>
      </c>
      <c r="BB168" s="71">
        <v>0</v>
      </c>
      <c r="BC168" s="71">
        <v>0</v>
      </c>
      <c r="BD168" s="71">
        <v>0</v>
      </c>
      <c r="BE168" s="71">
        <v>0</v>
      </c>
      <c r="BF168" s="71"/>
      <c r="BG168" s="72"/>
      <c r="BH168" s="71">
        <v>0</v>
      </c>
      <c r="BI168" s="71">
        <v>0</v>
      </c>
      <c r="BJ168" s="71">
        <v>0</v>
      </c>
      <c r="BK168" s="71">
        <v>95.040999999999997</v>
      </c>
      <c r="BL168" s="71">
        <v>0</v>
      </c>
      <c r="BM168" s="71">
        <v>0</v>
      </c>
      <c r="BN168" s="72"/>
      <c r="BO168" s="71">
        <v>0</v>
      </c>
      <c r="BP168" s="71">
        <v>0</v>
      </c>
      <c r="BQ168" s="71">
        <v>0</v>
      </c>
      <c r="BR168" s="71">
        <v>1</v>
      </c>
      <c r="BS168" s="71">
        <v>0</v>
      </c>
      <c r="BT168" s="71">
        <v>0</v>
      </c>
      <c r="BU168"/>
      <c r="BV168" s="70">
        <v>95.040999999999997</v>
      </c>
      <c r="BW168" s="70">
        <v>0</v>
      </c>
      <c r="BX168" s="70">
        <v>0</v>
      </c>
      <c r="BY168" s="70">
        <v>0</v>
      </c>
      <c r="BZ168" s="70">
        <v>0</v>
      </c>
      <c r="CA168" s="70">
        <v>0</v>
      </c>
      <c r="CB168" s="70">
        <v>0</v>
      </c>
      <c r="CC168" s="70">
        <v>0</v>
      </c>
      <c r="CD168" s="70">
        <v>0</v>
      </c>
    </row>
    <row r="169" spans="1:82">
      <c r="A169" s="70" t="s">
        <v>1920</v>
      </c>
      <c r="B169" s="70">
        <v>14</v>
      </c>
      <c r="C169" s="70">
        <v>14</v>
      </c>
      <c r="D169" s="70">
        <v>1</v>
      </c>
      <c r="E169" s="70">
        <v>2017</v>
      </c>
      <c r="F169" s="70" t="s">
        <v>156</v>
      </c>
      <c r="G169" s="70" t="s">
        <v>1906</v>
      </c>
      <c r="H169" s="70" t="s">
        <v>1907</v>
      </c>
      <c r="I169" s="148"/>
      <c r="J169" s="71">
        <v>20.116650939382914</v>
      </c>
      <c r="K169" s="71">
        <v>1.6374775776697108</v>
      </c>
      <c r="L169" s="71">
        <v>1.7320465598400494</v>
      </c>
      <c r="M169" s="71">
        <v>8.6291559634874613</v>
      </c>
      <c r="N169" s="71">
        <v>11.318563180069878</v>
      </c>
      <c r="O169" s="71">
        <v>7.6853534278512043</v>
      </c>
      <c r="P169" s="71">
        <v>7.5267641746631453</v>
      </c>
      <c r="Q169" s="71">
        <v>0.45332530615529498</v>
      </c>
      <c r="R169" s="71">
        <v>1.2852353862782684</v>
      </c>
      <c r="S169" s="71">
        <v>1.2553522335817109</v>
      </c>
      <c r="T169" s="72"/>
      <c r="U169" s="71">
        <v>1667854</v>
      </c>
      <c r="V169" s="71">
        <v>666</v>
      </c>
      <c r="W169" s="71">
        <v>29</v>
      </c>
      <c r="X169" s="71">
        <v>2137</v>
      </c>
      <c r="Y169" s="71">
        <v>3154</v>
      </c>
      <c r="Z169" s="71">
        <v>4595</v>
      </c>
      <c r="AA169" s="71">
        <v>1559</v>
      </c>
      <c r="AB169" s="71">
        <v>6637</v>
      </c>
      <c r="AC169" s="71">
        <v>223861</v>
      </c>
      <c r="AD169" s="71">
        <v>1.2553522335817111</v>
      </c>
      <c r="AE169" s="72"/>
      <c r="AF169" s="71">
        <v>11923648.686904101</v>
      </c>
      <c r="AG169" s="71">
        <v>1179761.0827935401</v>
      </c>
      <c r="AH169" s="71">
        <v>280927.12011482002</v>
      </c>
      <c r="AI169" s="71">
        <v>12678767.38773763</v>
      </c>
      <c r="AJ169" s="71">
        <v>14193379.975685479</v>
      </c>
      <c r="AK169" s="71">
        <v>0</v>
      </c>
      <c r="AL169" s="71">
        <v>0</v>
      </c>
      <c r="AM169" s="71">
        <v>911703.99699832289</v>
      </c>
      <c r="AN169" s="71">
        <v>0</v>
      </c>
      <c r="AO169" s="71">
        <v>0</v>
      </c>
      <c r="AP169" s="71">
        <v>41168188.250233896</v>
      </c>
      <c r="AQ169" s="72"/>
      <c r="AR169" s="71">
        <v>145</v>
      </c>
      <c r="AS169" s="71">
        <v>39</v>
      </c>
      <c r="AT169" s="71">
        <v>0</v>
      </c>
      <c r="AU169" s="71">
        <v>0</v>
      </c>
      <c r="AV169" s="71">
        <v>0</v>
      </c>
      <c r="AW169" s="71">
        <v>0</v>
      </c>
      <c r="AX169" s="71"/>
      <c r="AY169" s="72"/>
      <c r="AZ169" s="71">
        <v>654.59999999999991</v>
      </c>
      <c r="BA169" s="71">
        <v>948.50000000000011</v>
      </c>
      <c r="BB169" s="71">
        <v>0</v>
      </c>
      <c r="BC169" s="71">
        <v>0</v>
      </c>
      <c r="BD169" s="71">
        <v>0</v>
      </c>
      <c r="BE169" s="71">
        <v>0</v>
      </c>
      <c r="BF169" s="71"/>
      <c r="BG169" s="72"/>
      <c r="BH169" s="71">
        <v>0</v>
      </c>
      <c r="BI169" s="71">
        <v>0</v>
      </c>
      <c r="BJ169" s="71">
        <v>0</v>
      </c>
      <c r="BK169" s="71">
        <v>92.668000000000006</v>
      </c>
      <c r="BL169" s="71">
        <v>0</v>
      </c>
      <c r="BM169" s="71">
        <v>0</v>
      </c>
      <c r="BN169" s="72"/>
      <c r="BO169" s="71">
        <v>0</v>
      </c>
      <c r="BP169" s="71">
        <v>0</v>
      </c>
      <c r="BQ169" s="71">
        <v>0</v>
      </c>
      <c r="BR169" s="71">
        <v>1</v>
      </c>
      <c r="BS169" s="71">
        <v>0</v>
      </c>
      <c r="BT169" s="71">
        <v>0</v>
      </c>
      <c r="BU169"/>
      <c r="BV169" s="70">
        <v>92.668000000000006</v>
      </c>
      <c r="BW169" s="70">
        <v>0</v>
      </c>
      <c r="BX169" s="70">
        <v>0</v>
      </c>
      <c r="BY169" s="70">
        <v>0</v>
      </c>
      <c r="BZ169" s="70">
        <v>0</v>
      </c>
      <c r="CA169" s="70">
        <v>0</v>
      </c>
      <c r="CB169" s="70">
        <v>0</v>
      </c>
      <c r="CC169" s="70">
        <v>0</v>
      </c>
      <c r="CD169" s="70">
        <v>0</v>
      </c>
    </row>
    <row r="170" spans="1:82">
      <c r="A170" s="70" t="s">
        <v>1921</v>
      </c>
      <c r="B170" s="70">
        <v>15</v>
      </c>
      <c r="C170" s="70">
        <v>15</v>
      </c>
      <c r="D170" s="70">
        <v>1</v>
      </c>
      <c r="E170" s="70">
        <v>2018</v>
      </c>
      <c r="F170" s="70" t="s">
        <v>183</v>
      </c>
      <c r="G170" s="70" t="s">
        <v>1906</v>
      </c>
      <c r="H170" s="70" t="s">
        <v>1907</v>
      </c>
      <c r="I170" s="148"/>
      <c r="J170" s="71">
        <v>18.177564287050966</v>
      </c>
      <c r="K170" s="71">
        <v>1.5191846135340794</v>
      </c>
      <c r="L170" s="71">
        <v>1.6044171125302154</v>
      </c>
      <c r="M170" s="71">
        <v>9.2012663013005724</v>
      </c>
      <c r="N170" s="71">
        <v>10.488981610153486</v>
      </c>
      <c r="O170" s="71">
        <v>7.4441361242248307</v>
      </c>
      <c r="P170" s="71">
        <v>7.3371237334975019</v>
      </c>
      <c r="Q170" s="71">
        <v>0.41197541697129503</v>
      </c>
      <c r="R170" s="71">
        <v>1.0970720253401742</v>
      </c>
      <c r="S170" s="71">
        <v>1.1462399692315897</v>
      </c>
      <c r="T170" s="72"/>
      <c r="U170" s="71">
        <v>1603872</v>
      </c>
      <c r="V170" s="71">
        <v>666</v>
      </c>
      <c r="W170" s="71">
        <v>29</v>
      </c>
      <c r="X170" s="71">
        <v>2137</v>
      </c>
      <c r="Y170" s="71">
        <v>3132</v>
      </c>
      <c r="Z170" s="71">
        <v>4536</v>
      </c>
      <c r="AA170" s="71">
        <v>1535</v>
      </c>
      <c r="AB170" s="71">
        <v>6500</v>
      </c>
      <c r="AC170" s="71">
        <v>190338</v>
      </c>
      <c r="AD170" s="71">
        <v>1.1462399692315901</v>
      </c>
      <c r="AE170" s="72"/>
      <c r="AF170" s="71">
        <v>10318869.01471472</v>
      </c>
      <c r="AG170" s="71">
        <v>1041321.614968002</v>
      </c>
      <c r="AH170" s="71">
        <v>263891.74480299762</v>
      </c>
      <c r="AI170" s="71">
        <v>12065512.62064972</v>
      </c>
      <c r="AJ170" s="71">
        <v>13612063.661172651</v>
      </c>
      <c r="AK170" s="71">
        <v>0</v>
      </c>
      <c r="AL170" s="71">
        <v>0</v>
      </c>
      <c r="AM170" s="71">
        <v>894732.21962571761</v>
      </c>
      <c r="AN170" s="71">
        <v>0</v>
      </c>
      <c r="AO170" s="71">
        <v>0</v>
      </c>
      <c r="AP170" s="71">
        <v>38196390.875933811</v>
      </c>
      <c r="AQ170" s="72"/>
      <c r="AR170" s="71">
        <v>176</v>
      </c>
      <c r="AS170" s="71">
        <v>47</v>
      </c>
      <c r="AT170" s="71">
        <v>0</v>
      </c>
      <c r="AU170" s="71">
        <v>0</v>
      </c>
      <c r="AV170" s="71">
        <v>0</v>
      </c>
      <c r="AW170" s="71">
        <v>0</v>
      </c>
      <c r="AX170" s="71"/>
      <c r="AY170" s="72"/>
      <c r="AZ170" s="71">
        <v>800.3</v>
      </c>
      <c r="BA170" s="71">
        <v>1150</v>
      </c>
      <c r="BB170" s="71">
        <v>0</v>
      </c>
      <c r="BC170" s="71">
        <v>0</v>
      </c>
      <c r="BD170" s="71">
        <v>0</v>
      </c>
      <c r="BE170" s="71">
        <v>0</v>
      </c>
      <c r="BF170" s="71"/>
      <c r="BG170" s="72"/>
      <c r="BH170" s="71">
        <v>0</v>
      </c>
      <c r="BI170" s="71">
        <v>0</v>
      </c>
      <c r="BJ170" s="71">
        <v>0</v>
      </c>
      <c r="BK170" s="71">
        <v>86.283000000000001</v>
      </c>
      <c r="BL170" s="71">
        <v>0</v>
      </c>
      <c r="BM170" s="71">
        <v>0</v>
      </c>
      <c r="BN170" s="72"/>
      <c r="BO170" s="71">
        <v>0</v>
      </c>
      <c r="BP170" s="71">
        <v>0</v>
      </c>
      <c r="BQ170" s="71">
        <v>0</v>
      </c>
      <c r="BR170" s="71">
        <v>1</v>
      </c>
      <c r="BS170" s="71">
        <v>0</v>
      </c>
      <c r="BT170" s="71">
        <v>0</v>
      </c>
      <c r="BU170"/>
      <c r="BV170" s="70">
        <v>86.283000000000001</v>
      </c>
      <c r="BW170" s="70">
        <v>0</v>
      </c>
      <c r="BX170" s="70">
        <v>0</v>
      </c>
      <c r="BY170" s="70">
        <v>0</v>
      </c>
      <c r="BZ170" s="70">
        <v>0</v>
      </c>
      <c r="CA170" s="70">
        <v>0</v>
      </c>
      <c r="CB170" s="70">
        <v>0</v>
      </c>
      <c r="CC170" s="70">
        <v>0</v>
      </c>
      <c r="CD170" s="70">
        <v>0</v>
      </c>
    </row>
    <row r="171" spans="1:82">
      <c r="A171" s="70" t="s">
        <v>1922</v>
      </c>
      <c r="B171" s="70">
        <v>16</v>
      </c>
      <c r="C171" s="70">
        <v>16</v>
      </c>
      <c r="D171" s="70">
        <v>1</v>
      </c>
      <c r="E171" s="70">
        <v>2019</v>
      </c>
      <c r="F171" s="70" t="s">
        <v>158</v>
      </c>
      <c r="G171" s="70" t="s">
        <v>1906</v>
      </c>
      <c r="H171" s="70" t="s">
        <v>1907</v>
      </c>
      <c r="I171" s="148"/>
      <c r="J171" s="71">
        <v>17.258231701324231</v>
      </c>
      <c r="K171" s="71">
        <v>1.4146453253081028</v>
      </c>
      <c r="L171" s="71">
        <v>1.6218558744729779</v>
      </c>
      <c r="M171" s="71">
        <v>8.7977480063695257</v>
      </c>
      <c r="N171" s="71">
        <v>9.1729036485885409</v>
      </c>
      <c r="O171" s="71">
        <v>7.1158516538467005</v>
      </c>
      <c r="P171" s="71">
        <v>7.1468442197693749</v>
      </c>
      <c r="Q171" s="71">
        <v>0.39593276859413901</v>
      </c>
      <c r="R171" s="71">
        <v>1.0684196150596015</v>
      </c>
      <c r="S171" s="71">
        <v>1.2102895701894369</v>
      </c>
      <c r="T171" s="72"/>
      <c r="U171" s="71">
        <v>1566498</v>
      </c>
      <c r="V171" s="71">
        <v>666</v>
      </c>
      <c r="W171" s="71">
        <v>29</v>
      </c>
      <c r="X171" s="71">
        <v>2137</v>
      </c>
      <c r="Y171" s="71">
        <v>3137</v>
      </c>
      <c r="Z171" s="71">
        <v>4455</v>
      </c>
      <c r="AA171" s="71">
        <v>1484</v>
      </c>
      <c r="AB171" s="71">
        <v>6416</v>
      </c>
      <c r="AC171" s="71">
        <v>188403</v>
      </c>
      <c r="AD171" s="71">
        <v>1.2102895701894369</v>
      </c>
      <c r="AE171" s="72"/>
      <c r="AF171" s="71">
        <v>10198989.623729469</v>
      </c>
      <c r="AG171" s="71">
        <v>1015697.373295765</v>
      </c>
      <c r="AH171" s="71">
        <v>286312.7544418663</v>
      </c>
      <c r="AI171" s="71">
        <v>12046543.292094391</v>
      </c>
      <c r="AJ171" s="71">
        <v>12200678.822839931</v>
      </c>
      <c r="AK171" s="71">
        <v>0</v>
      </c>
      <c r="AL171" s="71">
        <v>0</v>
      </c>
      <c r="AM171" s="71">
        <v>873810.90037785948</v>
      </c>
      <c r="AN171" s="71">
        <v>0</v>
      </c>
      <c r="AO171" s="71">
        <v>0</v>
      </c>
      <c r="AP171" s="71">
        <v>36622032.766779281</v>
      </c>
      <c r="AQ171" s="72"/>
      <c r="AR171" s="71">
        <v>192</v>
      </c>
      <c r="AS171" s="71">
        <v>48</v>
      </c>
      <c r="AT171" s="71">
        <v>0</v>
      </c>
      <c r="AU171" s="71">
        <v>0</v>
      </c>
      <c r="AV171" s="71">
        <v>0</v>
      </c>
      <c r="AW171" s="71">
        <v>0</v>
      </c>
      <c r="AX171" s="71"/>
      <c r="AY171" s="72"/>
      <c r="AZ171" s="71">
        <v>895.90000000000009</v>
      </c>
      <c r="BA171" s="71">
        <v>1199.5</v>
      </c>
      <c r="BB171" s="71">
        <v>0</v>
      </c>
      <c r="BC171" s="71">
        <v>0</v>
      </c>
      <c r="BD171" s="71">
        <v>0</v>
      </c>
      <c r="BE171" s="71">
        <v>0</v>
      </c>
      <c r="BF171" s="71"/>
      <c r="BG171" s="72"/>
      <c r="BH171" s="71">
        <v>0</v>
      </c>
      <c r="BI171" s="71">
        <v>0</v>
      </c>
      <c r="BJ171" s="71">
        <v>0</v>
      </c>
      <c r="BK171" s="71">
        <v>86.218999999999994</v>
      </c>
      <c r="BL171" s="71">
        <v>0</v>
      </c>
      <c r="BM171" s="71">
        <v>0</v>
      </c>
      <c r="BN171" s="72"/>
      <c r="BO171" s="71">
        <v>0</v>
      </c>
      <c r="BP171" s="71">
        <v>0</v>
      </c>
      <c r="BQ171" s="71">
        <v>0</v>
      </c>
      <c r="BR171" s="71">
        <v>1</v>
      </c>
      <c r="BS171" s="71">
        <v>0</v>
      </c>
      <c r="BT171" s="71">
        <v>0</v>
      </c>
      <c r="BU171"/>
      <c r="BV171" s="70">
        <v>86.218999999999994</v>
      </c>
      <c r="BW171" s="70">
        <v>0</v>
      </c>
      <c r="BX171" s="70">
        <v>0</v>
      </c>
      <c r="BY171" s="70">
        <v>0</v>
      </c>
      <c r="BZ171" s="70">
        <v>0</v>
      </c>
      <c r="CA171" s="70">
        <v>0</v>
      </c>
      <c r="CB171" s="70">
        <v>0</v>
      </c>
      <c r="CC171" s="70">
        <v>0</v>
      </c>
      <c r="CD171" s="70">
        <v>0</v>
      </c>
    </row>
    <row r="172" spans="1:82">
      <c r="A172" s="70" t="s">
        <v>1923</v>
      </c>
      <c r="B172" s="70">
        <v>17</v>
      </c>
      <c r="C172" s="70">
        <v>17</v>
      </c>
      <c r="D172" s="70">
        <v>1</v>
      </c>
      <c r="E172" s="70">
        <v>2020</v>
      </c>
      <c r="F172" s="70" t="s">
        <v>159</v>
      </c>
      <c r="G172" s="70" t="s">
        <v>1906</v>
      </c>
      <c r="H172" s="70" t="s">
        <v>1907</v>
      </c>
      <c r="I172" s="148"/>
      <c r="J172" s="71">
        <v>10.580192045404759</v>
      </c>
      <c r="K172" s="71">
        <v>1.4267705176403023</v>
      </c>
      <c r="L172" s="71">
        <v>3.3344675622662368</v>
      </c>
      <c r="M172" s="71">
        <v>9.6741254834113555</v>
      </c>
      <c r="N172" s="71">
        <v>9.1982732618026954</v>
      </c>
      <c r="O172" s="71">
        <v>6.2442881685569658</v>
      </c>
      <c r="P172" s="71">
        <v>6.6876963111991534</v>
      </c>
      <c r="Q172" s="71">
        <v>0.36744322822206799</v>
      </c>
      <c r="R172" s="71">
        <v>1.0612413137331007</v>
      </c>
      <c r="S172" s="71">
        <v>1.1845635146412441</v>
      </c>
      <c r="T172" s="72"/>
      <c r="U172" s="71">
        <v>1032199</v>
      </c>
      <c r="V172" s="71">
        <v>645</v>
      </c>
      <c r="W172" s="71">
        <v>82</v>
      </c>
      <c r="X172" s="71">
        <v>2758</v>
      </c>
      <c r="Y172" s="71">
        <v>3057</v>
      </c>
      <c r="Z172" s="71">
        <v>4462</v>
      </c>
      <c r="AA172" s="71">
        <v>1476</v>
      </c>
      <c r="AB172" s="71">
        <v>6232</v>
      </c>
      <c r="AC172" s="71">
        <v>188125.99999999997</v>
      </c>
      <c r="AD172" s="71">
        <v>1.1845635146412441</v>
      </c>
      <c r="AE172" s="72"/>
      <c r="AF172" s="71">
        <v>6487934.3644098779</v>
      </c>
      <c r="AG172" s="71">
        <v>997275.86740307417</v>
      </c>
      <c r="AH172" s="71">
        <v>634731.17641194409</v>
      </c>
      <c r="AI172" s="71">
        <v>13988069.456430867</v>
      </c>
      <c r="AJ172" s="71">
        <v>12633141.978321191</v>
      </c>
      <c r="AK172" s="71"/>
      <c r="AL172" s="71"/>
      <c r="AM172" s="71">
        <v>813345.23896412028</v>
      </c>
      <c r="AN172" s="71"/>
      <c r="AO172" s="71"/>
      <c r="AP172" s="71">
        <v>35554498.081941076</v>
      </c>
      <c r="AQ172" s="72"/>
      <c r="AR172" s="71">
        <v>199</v>
      </c>
      <c r="AS172" s="71">
        <v>49</v>
      </c>
      <c r="AT172" s="71">
        <v>0</v>
      </c>
      <c r="AU172" s="71">
        <v>0</v>
      </c>
      <c r="AV172" s="71">
        <v>0</v>
      </c>
      <c r="AW172" s="71">
        <v>0</v>
      </c>
      <c r="AX172" s="71"/>
      <c r="AY172" s="72"/>
      <c r="AZ172" s="71">
        <v>938.5</v>
      </c>
      <c r="BA172" s="71">
        <v>1210.5</v>
      </c>
      <c r="BB172" s="71">
        <v>0</v>
      </c>
      <c r="BC172" s="71">
        <v>0</v>
      </c>
      <c r="BD172" s="71">
        <v>0</v>
      </c>
      <c r="BE172" s="71">
        <v>0</v>
      </c>
      <c r="BF172" s="71"/>
      <c r="BG172" s="72"/>
      <c r="BH172" s="71">
        <v>0</v>
      </c>
      <c r="BI172" s="71">
        <v>0</v>
      </c>
      <c r="BJ172" s="71">
        <v>0</v>
      </c>
      <c r="BK172" s="71">
        <v>84.867999999999995</v>
      </c>
      <c r="BL172" s="71">
        <v>0</v>
      </c>
      <c r="BM172" s="71">
        <v>0</v>
      </c>
      <c r="BN172" s="72"/>
      <c r="BO172" s="71">
        <v>0</v>
      </c>
      <c r="BP172" s="71">
        <v>0</v>
      </c>
      <c r="BQ172" s="71">
        <v>0</v>
      </c>
      <c r="BR172" s="71">
        <v>1</v>
      </c>
      <c r="BS172" s="71">
        <v>0</v>
      </c>
      <c r="BT172" s="71">
        <v>0</v>
      </c>
      <c r="BU172"/>
      <c r="BV172" s="70">
        <v>84.867999999999995</v>
      </c>
      <c r="BW172" s="70">
        <v>0</v>
      </c>
      <c r="BX172" s="70">
        <v>0</v>
      </c>
      <c r="BY172" s="70">
        <v>0</v>
      </c>
      <c r="BZ172" s="70">
        <v>0</v>
      </c>
      <c r="CA172" s="70">
        <v>0</v>
      </c>
      <c r="CB172" s="70">
        <v>0</v>
      </c>
      <c r="CC172" s="70">
        <v>0</v>
      </c>
      <c r="CD172" s="70">
        <v>0</v>
      </c>
    </row>
    <row r="173" spans="1:82">
      <c r="A173" s="70" t="s">
        <v>1924</v>
      </c>
      <c r="B173" s="70">
        <v>17</v>
      </c>
      <c r="C173" s="70">
        <v>18</v>
      </c>
      <c r="D173" s="70">
        <v>1</v>
      </c>
      <c r="E173" s="70">
        <v>2021</v>
      </c>
      <c r="F173" s="70" t="s">
        <v>160</v>
      </c>
      <c r="G173" s="70" t="s">
        <v>1906</v>
      </c>
      <c r="H173" s="70" t="s">
        <v>1907</v>
      </c>
      <c r="I173" s="148"/>
      <c r="J173" s="71">
        <v>14.471373519052177</v>
      </c>
      <c r="K173" s="71">
        <v>1.526494227717762</v>
      </c>
      <c r="L173" s="71">
        <v>3.3255080839314175</v>
      </c>
      <c r="M173" s="71">
        <v>10.961715679461655</v>
      </c>
      <c r="N173" s="71">
        <v>8.6387134907040917</v>
      </c>
      <c r="O173" s="71">
        <v>6.000583970898365</v>
      </c>
      <c r="P173" s="71">
        <v>6.7840504563768009</v>
      </c>
      <c r="Q173" s="71">
        <v>0.35604458090956498</v>
      </c>
      <c r="R173" s="71">
        <v>0.97895323026288816</v>
      </c>
      <c r="S173" s="71">
        <v>1.1311953490575699</v>
      </c>
      <c r="T173" s="72"/>
      <c r="U173" s="71">
        <v>1488195</v>
      </c>
      <c r="V173" s="71">
        <v>645</v>
      </c>
      <c r="W173" s="71">
        <v>82</v>
      </c>
      <c r="X173" s="71">
        <v>2758</v>
      </c>
      <c r="Y173" s="71">
        <v>2991</v>
      </c>
      <c r="Z173" s="71">
        <v>4415</v>
      </c>
      <c r="AA173" s="71">
        <v>1460</v>
      </c>
      <c r="AB173" s="71">
        <v>6098</v>
      </c>
      <c r="AC173" s="71">
        <v>168352.99999999997</v>
      </c>
      <c r="AD173" s="71">
        <v>1.1311953490575699</v>
      </c>
      <c r="AE173" s="72"/>
      <c r="AF173" s="71">
        <v>9303134.1680018213</v>
      </c>
      <c r="AG173" s="71">
        <v>1060735.8379655841</v>
      </c>
      <c r="AH173" s="71">
        <v>532013.78133924399</v>
      </c>
      <c r="AI173" s="71">
        <v>16127088.750219947</v>
      </c>
      <c r="AJ173" s="71">
        <v>11550778.228911029</v>
      </c>
      <c r="AK173" s="71">
        <v>0</v>
      </c>
      <c r="AL173" s="71">
        <v>0</v>
      </c>
      <c r="AM173" s="71">
        <v>800447.18785198219</v>
      </c>
      <c r="AN173" s="71">
        <v>0</v>
      </c>
      <c r="AO173" s="71">
        <v>0</v>
      </c>
      <c r="AP173" s="71">
        <v>39374197.954289608</v>
      </c>
      <c r="AQ173" s="72"/>
      <c r="AR173" s="71">
        <v>207</v>
      </c>
      <c r="AS173" s="71">
        <v>49</v>
      </c>
      <c r="AT173" s="71">
        <v>0</v>
      </c>
      <c r="AU173" s="71">
        <v>0</v>
      </c>
      <c r="AV173" s="71">
        <v>0</v>
      </c>
      <c r="AW173" s="71">
        <v>0</v>
      </c>
      <c r="AX173" s="71"/>
      <c r="AY173" s="72"/>
      <c r="AZ173" s="71">
        <v>987.5</v>
      </c>
      <c r="BA173" s="71">
        <v>1210.5</v>
      </c>
      <c r="BB173" s="71">
        <v>0</v>
      </c>
      <c r="BC173" s="71">
        <v>0</v>
      </c>
      <c r="BD173" s="71">
        <v>0</v>
      </c>
      <c r="BE173" s="71">
        <v>0</v>
      </c>
      <c r="BF173" s="71"/>
      <c r="BG173" s="72"/>
      <c r="BH173" s="71">
        <v>0</v>
      </c>
      <c r="BI173" s="71">
        <v>0</v>
      </c>
      <c r="BJ173" s="71">
        <v>0</v>
      </c>
      <c r="BK173" s="71">
        <v>78.876000000000005</v>
      </c>
      <c r="BL173" s="71">
        <v>0</v>
      </c>
      <c r="BM173" s="71">
        <v>0</v>
      </c>
      <c r="BN173" s="72"/>
      <c r="BO173" s="71">
        <v>0</v>
      </c>
      <c r="BP173" s="71">
        <v>0</v>
      </c>
      <c r="BQ173" s="71">
        <v>0</v>
      </c>
      <c r="BR173" s="71">
        <v>1</v>
      </c>
      <c r="BS173" s="71">
        <v>0</v>
      </c>
      <c r="BT173" s="71">
        <v>0</v>
      </c>
      <c r="BU173"/>
      <c r="BV173" s="70">
        <v>78.876000000000005</v>
      </c>
      <c r="BW173" s="70">
        <v>0</v>
      </c>
      <c r="BX173" s="70">
        <v>0</v>
      </c>
      <c r="BY173" s="70">
        <v>0</v>
      </c>
      <c r="BZ173" s="70">
        <v>0</v>
      </c>
      <c r="CA173" s="70">
        <v>0</v>
      </c>
      <c r="CB173" s="70">
        <v>0</v>
      </c>
      <c r="CC173" s="70">
        <v>0</v>
      </c>
      <c r="CD173" s="70">
        <v>0</v>
      </c>
    </row>
    <row r="174" spans="1:82">
      <c r="A174" s="70" t="s">
        <v>1925</v>
      </c>
      <c r="B174" s="70">
        <v>17</v>
      </c>
      <c r="C174" s="70">
        <v>19</v>
      </c>
      <c r="D174" s="70">
        <v>1</v>
      </c>
      <c r="E174" s="70">
        <v>2022</v>
      </c>
      <c r="F174" s="70" t="s">
        <v>161</v>
      </c>
      <c r="G174" s="70" t="s">
        <v>1906</v>
      </c>
      <c r="H174" s="70" t="s">
        <v>1907</v>
      </c>
      <c r="I174" s="148"/>
      <c r="J174" s="71">
        <v>12.800044866583708</v>
      </c>
      <c r="K174" s="71">
        <v>1.3942504754329155</v>
      </c>
      <c r="L174" s="71">
        <v>3.3725552119293396</v>
      </c>
      <c r="M174" s="71">
        <v>10.123264348243669</v>
      </c>
      <c r="N174" s="71">
        <v>8.9768039405107398</v>
      </c>
      <c r="O174" s="71">
        <v>6.2870769717005368</v>
      </c>
      <c r="P174" s="71">
        <v>6.4075741035417462</v>
      </c>
      <c r="Q174" s="71">
        <v>0.3521593978773781</v>
      </c>
      <c r="R174" s="71">
        <v>0.90114218191987205</v>
      </c>
      <c r="S174" s="71">
        <v>0.98301653794704047</v>
      </c>
      <c r="T174" s="72"/>
      <c r="U174" s="71">
        <v>1481972</v>
      </c>
      <c r="V174" s="71">
        <v>645</v>
      </c>
      <c r="W174" s="71">
        <v>82</v>
      </c>
      <c r="X174" s="71">
        <v>2758</v>
      </c>
      <c r="Y174" s="71">
        <v>3019</v>
      </c>
      <c r="Z174" s="71">
        <v>4395</v>
      </c>
      <c r="AA174" s="71">
        <v>1400</v>
      </c>
      <c r="AB174" s="71">
        <v>5982</v>
      </c>
      <c r="AC174" s="71">
        <v>156917.99999999997</v>
      </c>
      <c r="AD174" s="71">
        <v>0.98301653794704047</v>
      </c>
      <c r="AE174" s="72"/>
      <c r="AF174" s="71">
        <v>8331308.503490245</v>
      </c>
      <c r="AG174" s="71">
        <v>1042087.3238973994</v>
      </c>
      <c r="AH174" s="71">
        <v>757366.69166308129</v>
      </c>
      <c r="AI174" s="71">
        <v>15391881.908015147</v>
      </c>
      <c r="AJ174" s="71">
        <v>13092673.635295136</v>
      </c>
      <c r="AK174" s="71">
        <v>0</v>
      </c>
      <c r="AL174" s="71">
        <v>0</v>
      </c>
      <c r="AM174" s="71">
        <v>772439.47514336533</v>
      </c>
      <c r="AN174" s="71">
        <v>0</v>
      </c>
      <c r="AO174" s="71">
        <v>0</v>
      </c>
      <c r="AP174" s="71">
        <v>39387757.537504375</v>
      </c>
      <c r="AQ174" s="72"/>
      <c r="AR174" s="71">
        <v>215</v>
      </c>
      <c r="AS174" s="71">
        <v>49</v>
      </c>
      <c r="AT174" s="71">
        <v>0</v>
      </c>
      <c r="AU174" s="71">
        <v>0</v>
      </c>
      <c r="AV174" s="71">
        <v>0</v>
      </c>
      <c r="AW174" s="71">
        <v>0</v>
      </c>
      <c r="AX174" s="71"/>
      <c r="AY174" s="72"/>
      <c r="AZ174" s="71">
        <v>1045.6000000000001</v>
      </c>
      <c r="BA174" s="71">
        <v>1210.4999999999998</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1926</v>
      </c>
      <c r="B175" s="70">
        <v>17</v>
      </c>
      <c r="C175" s="70">
        <v>20</v>
      </c>
      <c r="D175" s="70">
        <v>1</v>
      </c>
      <c r="E175" s="70">
        <v>2023</v>
      </c>
      <c r="F175" s="70" t="s">
        <v>1539</v>
      </c>
      <c r="G175" s="70" t="s">
        <v>1906</v>
      </c>
      <c r="H175" s="70" t="s">
        <v>1907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221</v>
      </c>
      <c r="AS175" s="71">
        <v>49</v>
      </c>
      <c r="AT175" s="71">
        <v>0</v>
      </c>
      <c r="AU175" s="71">
        <v>0</v>
      </c>
      <c r="AV175" s="71">
        <v>0</v>
      </c>
      <c r="AW175" s="71">
        <v>0</v>
      </c>
      <c r="AX175" s="71"/>
      <c r="AY175" s="72"/>
      <c r="AZ175" s="71">
        <v>1078</v>
      </c>
      <c r="BA175" s="71">
        <v>1210.4999999999998</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1927</v>
      </c>
      <c r="B176" s="70">
        <v>17</v>
      </c>
      <c r="C176" s="70">
        <v>21</v>
      </c>
      <c r="D176" s="70">
        <v>1</v>
      </c>
      <c r="E176" s="70">
        <v>2024</v>
      </c>
      <c r="F176" s="70" t="s">
        <v>1554</v>
      </c>
      <c r="G176" s="70" t="s">
        <v>1906</v>
      </c>
      <c r="H176" s="70" t="s">
        <v>1907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1928</v>
      </c>
      <c r="B177" s="70">
        <v>290</v>
      </c>
      <c r="C177" s="70">
        <v>1</v>
      </c>
      <c r="D177" s="70">
        <v>18</v>
      </c>
      <c r="E177" s="70">
        <v>1990</v>
      </c>
      <c r="F177" s="70" t="s">
        <v>787</v>
      </c>
      <c r="G177" s="70" t="s">
        <v>1929</v>
      </c>
      <c r="H177" s="70" t="s">
        <v>1930</v>
      </c>
      <c r="I177" s="148"/>
      <c r="J177" s="71">
        <v>9.5654171800714263</v>
      </c>
      <c r="K177" s="71">
        <v>1.1153942732216731</v>
      </c>
      <c r="L177" s="71">
        <v>6.4012668556460524</v>
      </c>
      <c r="M177" s="71">
        <v>5.8600486060111754</v>
      </c>
      <c r="N177" s="71">
        <v>9.0255378167793552</v>
      </c>
      <c r="O177" s="71">
        <v>6.0124718981407286</v>
      </c>
      <c r="P177" s="71">
        <v>10.48551762681501</v>
      </c>
      <c r="Q177" s="71">
        <v>0.64711791942455099</v>
      </c>
      <c r="R177" s="71">
        <v>2.2952417367276849</v>
      </c>
      <c r="S177" s="71">
        <v>0.51938351065057875</v>
      </c>
      <c r="T177" s="72"/>
      <c r="U177" s="71">
        <v>441036</v>
      </c>
      <c r="V177" s="71">
        <v>383</v>
      </c>
      <c r="W177" s="71">
        <v>67</v>
      </c>
      <c r="X177" s="71">
        <v>2492</v>
      </c>
      <c r="Y177" s="71">
        <v>3423</v>
      </c>
      <c r="Z177" s="71">
        <v>2473</v>
      </c>
      <c r="AA177" s="71">
        <v>2546</v>
      </c>
      <c r="AB177" s="71">
        <v>10507</v>
      </c>
      <c r="AC177" s="71">
        <v>397540</v>
      </c>
      <c r="AD177" s="71">
        <v>0.51938351065057875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1931</v>
      </c>
      <c r="B178" s="70">
        <v>291</v>
      </c>
      <c r="C178" s="70">
        <v>2</v>
      </c>
      <c r="D178" s="70">
        <v>18</v>
      </c>
      <c r="E178" s="70">
        <v>2005</v>
      </c>
      <c r="F178" s="70" t="s">
        <v>789</v>
      </c>
      <c r="G178" s="1064" t="s">
        <v>1929</v>
      </c>
      <c r="H178" s="70" t="s">
        <v>1930</v>
      </c>
      <c r="I178" s="148"/>
      <c r="J178" s="71">
        <v>4.2228017268439997</v>
      </c>
      <c r="K178" s="71">
        <v>0.68993798760307934</v>
      </c>
      <c r="L178" s="71">
        <v>1.9282491776286901</v>
      </c>
      <c r="M178" s="71">
        <v>7.2341782468459401</v>
      </c>
      <c r="N178" s="71">
        <v>13.28916169372603</v>
      </c>
      <c r="O178" s="71">
        <v>8.2989111561540607</v>
      </c>
      <c r="P178" s="71">
        <v>9.7455498785703192</v>
      </c>
      <c r="Q178" s="71">
        <v>0.52127387628933897</v>
      </c>
      <c r="R178" s="71">
        <v>0.55998074581399615</v>
      </c>
      <c r="S178" s="71">
        <v>0.52579970456479119</v>
      </c>
      <c r="T178" s="72"/>
      <c r="U178" s="71">
        <v>279853</v>
      </c>
      <c r="V178" s="71">
        <v>299</v>
      </c>
      <c r="W178" s="71">
        <v>23</v>
      </c>
      <c r="X178" s="71">
        <v>1539</v>
      </c>
      <c r="Y178" s="71">
        <v>3612</v>
      </c>
      <c r="Z178" s="71">
        <v>3950</v>
      </c>
      <c r="AA178" s="71">
        <v>1938</v>
      </c>
      <c r="AB178" s="71">
        <v>8848</v>
      </c>
      <c r="AC178" s="71">
        <v>99021</v>
      </c>
      <c r="AD178" s="71">
        <v>0.52579970456479119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1932</v>
      </c>
      <c r="B179" s="70">
        <v>292</v>
      </c>
      <c r="C179" s="70">
        <v>3</v>
      </c>
      <c r="D179" s="70">
        <v>18</v>
      </c>
      <c r="E179" s="70">
        <v>2006</v>
      </c>
      <c r="F179" s="70" t="s">
        <v>790</v>
      </c>
      <c r="G179" s="1064" t="s">
        <v>1929</v>
      </c>
      <c r="H179" s="70" t="s">
        <v>1930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1933</v>
      </c>
      <c r="B180" s="70">
        <v>293</v>
      </c>
      <c r="C180" s="70">
        <v>4</v>
      </c>
      <c r="D180" s="70">
        <v>18</v>
      </c>
      <c r="E180" s="70">
        <v>2007</v>
      </c>
      <c r="F180" s="70" t="s">
        <v>791</v>
      </c>
      <c r="G180" s="70" t="s">
        <v>1929</v>
      </c>
      <c r="H180" s="70" t="s">
        <v>1930</v>
      </c>
      <c r="I180" s="148"/>
      <c r="J180" s="71">
        <v>3.500357645350209</v>
      </c>
      <c r="K180" s="71">
        <v>0.56939412494172481</v>
      </c>
      <c r="L180" s="71">
        <v>0.46240391646310752</v>
      </c>
      <c r="M180" s="71">
        <v>8.7719547204597106</v>
      </c>
      <c r="N180" s="71">
        <v>12.41447536365817</v>
      </c>
      <c r="O180" s="71">
        <v>7.9649746466907008</v>
      </c>
      <c r="P180" s="71">
        <v>9.3857495922927487</v>
      </c>
      <c r="Q180" s="71">
        <v>0.52885522516210104</v>
      </c>
      <c r="R180" s="71">
        <v>0.7276846094019892</v>
      </c>
      <c r="S180" s="71">
        <v>0.95508292320120791</v>
      </c>
      <c r="T180" s="72"/>
      <c r="U180" s="71">
        <v>251119</v>
      </c>
      <c r="V180" s="71">
        <v>250</v>
      </c>
      <c r="W180" s="71">
        <v>6</v>
      </c>
      <c r="X180" s="71">
        <v>2245</v>
      </c>
      <c r="Y180" s="71">
        <v>3584</v>
      </c>
      <c r="Z180" s="71">
        <v>3941</v>
      </c>
      <c r="AA180" s="71">
        <v>1838</v>
      </c>
      <c r="AB180" s="71">
        <v>8502</v>
      </c>
      <c r="AC180" s="71">
        <v>132368</v>
      </c>
      <c r="AD180" s="71">
        <v>0.95508292320120791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1934</v>
      </c>
      <c r="B181" s="70">
        <v>294</v>
      </c>
      <c r="C181" s="70">
        <v>5</v>
      </c>
      <c r="D181" s="70">
        <v>18</v>
      </c>
      <c r="E181" s="70">
        <v>2008</v>
      </c>
      <c r="F181" s="70" t="s">
        <v>792</v>
      </c>
      <c r="G181" s="70" t="s">
        <v>1929</v>
      </c>
      <c r="H181" s="70" t="s">
        <v>1930</v>
      </c>
      <c r="I181" s="148"/>
      <c r="J181" s="71">
        <v>3.0620702270383959</v>
      </c>
      <c r="K181" s="71">
        <v>0.42148403744062007</v>
      </c>
      <c r="L181" s="71">
        <v>0.39661662564628269</v>
      </c>
      <c r="M181" s="71">
        <v>9.5825705030047921</v>
      </c>
      <c r="N181" s="71">
        <v>12.168298155293741</v>
      </c>
      <c r="O181" s="71">
        <v>7.6343689935647232</v>
      </c>
      <c r="P181" s="71">
        <v>9.2322340510524867</v>
      </c>
      <c r="Q181" s="71">
        <v>0.50652810230679102</v>
      </c>
      <c r="R181" s="71">
        <v>0.51000538482058677</v>
      </c>
      <c r="S181" s="71">
        <v>1.221145966213836</v>
      </c>
      <c r="T181" s="72"/>
      <c r="U181" s="71">
        <v>249090</v>
      </c>
      <c r="V181" s="71">
        <v>250</v>
      </c>
      <c r="W181" s="71">
        <v>6</v>
      </c>
      <c r="X181" s="71">
        <v>2245</v>
      </c>
      <c r="Y181" s="71">
        <v>3529</v>
      </c>
      <c r="Z181" s="71">
        <v>3910</v>
      </c>
      <c r="AA181" s="71">
        <v>1810</v>
      </c>
      <c r="AB181" s="71">
        <v>8277</v>
      </c>
      <c r="AC181" s="71">
        <v>96333</v>
      </c>
      <c r="AD181" s="71">
        <v>1.221145966213836</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1935</v>
      </c>
      <c r="B182" s="70">
        <v>295</v>
      </c>
      <c r="C182" s="70">
        <v>6</v>
      </c>
      <c r="D182" s="70">
        <v>18</v>
      </c>
      <c r="E182" s="70">
        <v>2009</v>
      </c>
      <c r="F182" s="70" t="s">
        <v>176</v>
      </c>
      <c r="G182" s="70" t="s">
        <v>1929</v>
      </c>
      <c r="H182" s="70" t="s">
        <v>1930</v>
      </c>
      <c r="I182" s="148"/>
      <c r="J182" s="71">
        <v>2.5587980362629801</v>
      </c>
      <c r="K182" s="71">
        <v>0.48112566355698488</v>
      </c>
      <c r="L182" s="71">
        <v>1.472721375141095</v>
      </c>
      <c r="M182" s="71">
        <v>9.1958925322089691</v>
      </c>
      <c r="N182" s="71">
        <v>12.14156127448744</v>
      </c>
      <c r="O182" s="71">
        <v>7.6831104788015461</v>
      </c>
      <c r="P182" s="71">
        <v>8.8289478728794357</v>
      </c>
      <c r="Q182" s="71">
        <v>0.47570644418981101</v>
      </c>
      <c r="R182" s="71">
        <v>0.4264038414449498</v>
      </c>
      <c r="S182" s="71">
        <v>1.107651459348834</v>
      </c>
      <c r="T182" s="72"/>
      <c r="U182" s="71">
        <v>218268</v>
      </c>
      <c r="V182" s="71">
        <v>243</v>
      </c>
      <c r="W182" s="71">
        <v>39</v>
      </c>
      <c r="X182" s="71">
        <v>2195</v>
      </c>
      <c r="Y182" s="71">
        <v>3537</v>
      </c>
      <c r="Z182" s="71">
        <v>3884</v>
      </c>
      <c r="AA182" s="71">
        <v>1777</v>
      </c>
      <c r="AB182" s="71">
        <v>8160</v>
      </c>
      <c r="AC182" s="71">
        <v>78575</v>
      </c>
      <c r="AD182" s="71">
        <v>1.107651459348834</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1936</v>
      </c>
      <c r="B183" s="70">
        <v>296</v>
      </c>
      <c r="C183" s="70">
        <v>7</v>
      </c>
      <c r="D183" s="70">
        <v>18</v>
      </c>
      <c r="E183" s="70">
        <v>2010</v>
      </c>
      <c r="F183" s="70" t="s">
        <v>177</v>
      </c>
      <c r="G183" s="70" t="s">
        <v>1929</v>
      </c>
      <c r="H183" s="70" t="s">
        <v>1930</v>
      </c>
      <c r="I183" s="148"/>
      <c r="J183" s="71">
        <v>2.4554040951709948</v>
      </c>
      <c r="K183" s="71">
        <v>0.47059395843573731</v>
      </c>
      <c r="L183" s="71">
        <v>1.2600197024252371</v>
      </c>
      <c r="M183" s="71">
        <v>8.5909903813146968</v>
      </c>
      <c r="N183" s="71">
        <v>9.9934032618558231</v>
      </c>
      <c r="O183" s="71">
        <v>7.6239458055180123</v>
      </c>
      <c r="P183" s="71">
        <v>8.8563538867436638</v>
      </c>
      <c r="Q183" s="71">
        <v>0.485434111318088</v>
      </c>
      <c r="R183" s="71">
        <v>0.66864776334476794</v>
      </c>
      <c r="S183" s="71">
        <v>1.4239809723404271</v>
      </c>
      <c r="T183" s="72"/>
      <c r="U183" s="71">
        <v>243983</v>
      </c>
      <c r="V183" s="71">
        <v>243</v>
      </c>
      <c r="W183" s="71">
        <v>39</v>
      </c>
      <c r="X183" s="71">
        <v>2195</v>
      </c>
      <c r="Y183" s="71">
        <v>3500</v>
      </c>
      <c r="Z183" s="71">
        <v>3872</v>
      </c>
      <c r="AA183" s="71">
        <v>1738</v>
      </c>
      <c r="AB183" s="71">
        <v>7979</v>
      </c>
      <c r="AC183" s="71">
        <v>116765</v>
      </c>
      <c r="AD183" s="71">
        <v>1.4239809723404271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1937</v>
      </c>
      <c r="B184" s="70">
        <v>297</v>
      </c>
      <c r="C184" s="70">
        <v>8</v>
      </c>
      <c r="D184" s="70">
        <v>18</v>
      </c>
      <c r="E184" s="70">
        <v>2011</v>
      </c>
      <c r="F184" s="70" t="s">
        <v>178</v>
      </c>
      <c r="G184" s="70" t="s">
        <v>1929</v>
      </c>
      <c r="H184" s="70" t="s">
        <v>1930</v>
      </c>
      <c r="I184" s="148"/>
      <c r="J184" s="71">
        <v>2.9677886098792952</v>
      </c>
      <c r="K184" s="71">
        <v>0.67037881915080078</v>
      </c>
      <c r="L184" s="71">
        <v>1.747193552832039</v>
      </c>
      <c r="M184" s="71">
        <v>11.74391669027265</v>
      </c>
      <c r="N184" s="71">
        <v>15.024821585400341</v>
      </c>
      <c r="O184" s="71">
        <v>7.4348576154998662</v>
      </c>
      <c r="P184" s="71">
        <v>8.4222750704048064</v>
      </c>
      <c r="Q184" s="71">
        <v>0.54948623732254298</v>
      </c>
      <c r="R184" s="71">
        <v>0.4956987665838678</v>
      </c>
      <c r="S184" s="71">
        <v>1.102143169766882</v>
      </c>
      <c r="T184" s="72"/>
      <c r="U184" s="71">
        <v>232737</v>
      </c>
      <c r="V184" s="71">
        <v>243</v>
      </c>
      <c r="W184" s="71">
        <v>39</v>
      </c>
      <c r="X184" s="71">
        <v>2195</v>
      </c>
      <c r="Y184" s="71">
        <v>3489</v>
      </c>
      <c r="Z184" s="71">
        <v>3858</v>
      </c>
      <c r="AA184" s="71">
        <v>1702</v>
      </c>
      <c r="AB184" s="71">
        <v>7830</v>
      </c>
      <c r="AC184" s="71">
        <v>86420</v>
      </c>
      <c r="AD184" s="71">
        <v>1.102143169766882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1938</v>
      </c>
      <c r="B185" s="70">
        <v>298</v>
      </c>
      <c r="C185" s="70">
        <v>9</v>
      </c>
      <c r="D185" s="70">
        <v>18</v>
      </c>
      <c r="E185" s="70">
        <v>2012</v>
      </c>
      <c r="F185" s="70" t="s">
        <v>179</v>
      </c>
      <c r="G185" s="70" t="s">
        <v>1929</v>
      </c>
      <c r="H185" s="70" t="s">
        <v>1930</v>
      </c>
      <c r="I185" s="148"/>
      <c r="J185" s="71">
        <v>3.1205168813781681</v>
      </c>
      <c r="K185" s="71">
        <v>0.68675887344833364</v>
      </c>
      <c r="L185" s="71">
        <v>1.746250852042504</v>
      </c>
      <c r="M185" s="71">
        <v>13.65561525322974</v>
      </c>
      <c r="N185" s="71">
        <v>17.952897542774949</v>
      </c>
      <c r="O185" s="71">
        <v>7.4528300846140709</v>
      </c>
      <c r="P185" s="71">
        <v>8.1915033680390774</v>
      </c>
      <c r="Q185" s="71">
        <v>0.58838993327967404</v>
      </c>
      <c r="R185" s="71">
        <v>0.57883972627567293</v>
      </c>
      <c r="S185" s="71">
        <v>1.0321338609220001</v>
      </c>
      <c r="T185" s="72"/>
      <c r="U185" s="71">
        <v>223653</v>
      </c>
      <c r="V185" s="71">
        <v>243</v>
      </c>
      <c r="W185" s="71">
        <v>39</v>
      </c>
      <c r="X185" s="71">
        <v>2195</v>
      </c>
      <c r="Y185" s="71">
        <v>3482</v>
      </c>
      <c r="Z185" s="71">
        <v>3898</v>
      </c>
      <c r="AA185" s="71">
        <v>1646</v>
      </c>
      <c r="AB185" s="71">
        <v>7717</v>
      </c>
      <c r="AC185" s="71">
        <v>98301</v>
      </c>
      <c r="AD185" s="71">
        <v>1.0321338609220001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1939</v>
      </c>
      <c r="B186" s="70">
        <v>299</v>
      </c>
      <c r="C186" s="70">
        <v>10</v>
      </c>
      <c r="D186" s="70">
        <v>18</v>
      </c>
      <c r="E186" s="70">
        <v>2013</v>
      </c>
      <c r="F186" s="70" t="s">
        <v>180</v>
      </c>
      <c r="G186" s="70" t="s">
        <v>1929</v>
      </c>
      <c r="H186" s="70" t="s">
        <v>1930</v>
      </c>
      <c r="I186" s="148"/>
      <c r="J186" s="71">
        <v>3.102476581086802</v>
      </c>
      <c r="K186" s="71">
        <v>0.58218307438163175</v>
      </c>
      <c r="L186" s="71">
        <v>1.567229787880861</v>
      </c>
      <c r="M186" s="71">
        <v>12.78650981137498</v>
      </c>
      <c r="N186" s="71">
        <v>18.0053544328164</v>
      </c>
      <c r="O186" s="71">
        <v>7.1525993325173669</v>
      </c>
      <c r="P186" s="71">
        <v>8.0225544553390531</v>
      </c>
      <c r="Q186" s="71">
        <v>0.58542183626327504</v>
      </c>
      <c r="R186" s="71">
        <v>0.44487057311615541</v>
      </c>
      <c r="S186" s="71">
        <v>1.0371703666916521</v>
      </c>
      <c r="T186" s="72"/>
      <c r="U186" s="71">
        <v>221566</v>
      </c>
      <c r="V186" s="71">
        <v>243</v>
      </c>
      <c r="W186" s="71">
        <v>39</v>
      </c>
      <c r="X186" s="71">
        <v>2195</v>
      </c>
      <c r="Y186" s="71">
        <v>3469</v>
      </c>
      <c r="Z186" s="71">
        <v>3908</v>
      </c>
      <c r="AA186" s="71">
        <v>1606</v>
      </c>
      <c r="AB186" s="71">
        <v>7568</v>
      </c>
      <c r="AC186" s="71">
        <v>73747</v>
      </c>
      <c r="AD186" s="71">
        <v>1.0371703666916521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1940</v>
      </c>
      <c r="B187" s="70">
        <v>300</v>
      </c>
      <c r="C187" s="70">
        <v>11</v>
      </c>
      <c r="D187" s="70">
        <v>18</v>
      </c>
      <c r="E187" s="70">
        <v>2014</v>
      </c>
      <c r="F187" s="70" t="s">
        <v>181</v>
      </c>
      <c r="G187" s="70" t="s">
        <v>1929</v>
      </c>
      <c r="H187" s="70" t="s">
        <v>1930</v>
      </c>
      <c r="I187" s="148"/>
      <c r="J187" s="71">
        <v>3.0617536210715062</v>
      </c>
      <c r="K187" s="71">
        <v>0.52820787206882358</v>
      </c>
      <c r="L187" s="71">
        <v>2.5714330050771541</v>
      </c>
      <c r="M187" s="71">
        <v>12.359998458152649</v>
      </c>
      <c r="N187" s="71">
        <v>16.035303979107098</v>
      </c>
      <c r="O187" s="71">
        <v>6.8450271586587803</v>
      </c>
      <c r="P187" s="71">
        <v>7.848337318600727</v>
      </c>
      <c r="Q187" s="71">
        <v>0.55566577177554399</v>
      </c>
      <c r="R187" s="71">
        <v>0.32632751185718478</v>
      </c>
      <c r="S187" s="71">
        <v>0.87898436733223462</v>
      </c>
      <c r="T187" s="72"/>
      <c r="U187" s="71">
        <v>226561</v>
      </c>
      <c r="V187" s="71">
        <v>186</v>
      </c>
      <c r="W187" s="71">
        <v>58</v>
      </c>
      <c r="X187" s="71">
        <v>1979</v>
      </c>
      <c r="Y187" s="71">
        <v>3466</v>
      </c>
      <c r="Z187" s="71">
        <v>3939</v>
      </c>
      <c r="AA187" s="71">
        <v>1563</v>
      </c>
      <c r="AB187" s="71">
        <v>7487</v>
      </c>
      <c r="AC187" s="71">
        <v>54266</v>
      </c>
      <c r="AD187" s="71">
        <v>0.87898436733223462</v>
      </c>
      <c r="AE187" s="72"/>
      <c r="AF187" s="71"/>
      <c r="AG187" s="71"/>
      <c r="AH187" s="71"/>
      <c r="AI187" s="71"/>
      <c r="AJ187" s="71"/>
      <c r="AK187" s="71"/>
      <c r="AL187" s="71"/>
      <c r="AM187" s="71"/>
      <c r="AN187" s="71"/>
      <c r="AO187" s="71"/>
      <c r="AP187" s="71"/>
      <c r="AQ187" s="72"/>
      <c r="AR187" s="71">
        <v>102</v>
      </c>
      <c r="AS187" s="71">
        <v>16</v>
      </c>
      <c r="AT187" s="71">
        <v>0</v>
      </c>
      <c r="AU187" s="71">
        <v>0</v>
      </c>
      <c r="AV187" s="71">
        <v>0</v>
      </c>
      <c r="AW187" s="71">
        <v>0</v>
      </c>
      <c r="AX187" s="71"/>
      <c r="AY187" s="72"/>
      <c r="AZ187" s="71">
        <v>455.339</v>
      </c>
      <c r="BA187" s="71">
        <v>698.40199999999993</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1941</v>
      </c>
      <c r="B188" s="70">
        <v>301</v>
      </c>
      <c r="C188" s="70">
        <v>12</v>
      </c>
      <c r="D188" s="70">
        <v>18</v>
      </c>
      <c r="E188" s="70">
        <v>2015</v>
      </c>
      <c r="F188" s="70" t="s">
        <v>182</v>
      </c>
      <c r="G188" s="70" t="s">
        <v>1929</v>
      </c>
      <c r="H188" s="70" t="s">
        <v>1930</v>
      </c>
      <c r="I188" s="148"/>
      <c r="J188" s="71">
        <v>3.704099751770674</v>
      </c>
      <c r="K188" s="71">
        <v>0.47146684410959322</v>
      </c>
      <c r="L188" s="71">
        <v>2.483315408918878</v>
      </c>
      <c r="M188" s="71">
        <v>11.253601534663471</v>
      </c>
      <c r="N188" s="71">
        <v>14.16981260275911</v>
      </c>
      <c r="O188" s="71">
        <v>6.8038758324063924</v>
      </c>
      <c r="P188" s="71">
        <v>7.7088043738515761</v>
      </c>
      <c r="Q188" s="71">
        <v>0.53146447952194997</v>
      </c>
      <c r="R188" s="71">
        <v>0.28841594642326351</v>
      </c>
      <c r="S188" s="71">
        <v>1.333349899639769</v>
      </c>
      <c r="T188" s="72"/>
      <c r="U188" s="71">
        <v>281601</v>
      </c>
      <c r="V188" s="71">
        <v>186</v>
      </c>
      <c r="W188" s="71">
        <v>58</v>
      </c>
      <c r="X188" s="71">
        <v>1979</v>
      </c>
      <c r="Y188" s="71">
        <v>3448</v>
      </c>
      <c r="Z188" s="71">
        <v>3953</v>
      </c>
      <c r="AA188" s="71">
        <v>1534</v>
      </c>
      <c r="AB188" s="71">
        <v>7315</v>
      </c>
      <c r="AC188" s="71">
        <v>49300</v>
      </c>
      <c r="AD188" s="71">
        <v>1.333349899639769</v>
      </c>
      <c r="AE188" s="72"/>
      <c r="AF188" s="71">
        <v>3302927.658427686</v>
      </c>
      <c r="AG188" s="71">
        <v>319114.3797407063</v>
      </c>
      <c r="AH188" s="71">
        <v>454668.56209279707</v>
      </c>
      <c r="AI188" s="71">
        <v>12096391.293847449</v>
      </c>
      <c r="AJ188" s="71">
        <v>19062229.879232369</v>
      </c>
      <c r="AK188" s="71">
        <v>0</v>
      </c>
      <c r="AL188" s="71">
        <v>0</v>
      </c>
      <c r="AM188" s="71">
        <v>1002490.064729095</v>
      </c>
      <c r="AN188" s="71">
        <v>0</v>
      </c>
      <c r="AO188" s="71">
        <v>0</v>
      </c>
      <c r="AP188" s="71">
        <v>36237821.838070102</v>
      </c>
      <c r="AQ188" s="72"/>
      <c r="AR188" s="71">
        <v>106</v>
      </c>
      <c r="AS188" s="71">
        <v>19</v>
      </c>
      <c r="AT188" s="71">
        <v>0</v>
      </c>
      <c r="AU188" s="71">
        <v>0</v>
      </c>
      <c r="AV188" s="71">
        <v>0</v>
      </c>
      <c r="AW188" s="71">
        <v>0</v>
      </c>
      <c r="AX188" s="71"/>
      <c r="AY188" s="72"/>
      <c r="AZ188" s="71">
        <v>479.13900000000001</v>
      </c>
      <c r="BA188" s="71">
        <v>844.202</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1942</v>
      </c>
      <c r="B189" s="70">
        <v>302</v>
      </c>
      <c r="C189" s="70">
        <v>13</v>
      </c>
      <c r="D189" s="70">
        <v>18</v>
      </c>
      <c r="E189" s="70">
        <v>2016</v>
      </c>
      <c r="F189" s="70" t="s">
        <v>155</v>
      </c>
      <c r="G189" s="70" t="s">
        <v>1929</v>
      </c>
      <c r="H189" s="70" t="s">
        <v>1930</v>
      </c>
      <c r="I189" s="148"/>
      <c r="J189" s="71">
        <v>2.5530174730966713</v>
      </c>
      <c r="K189" s="71">
        <v>0.44724019178684243</v>
      </c>
      <c r="L189" s="71">
        <v>2.6792028241626431</v>
      </c>
      <c r="M189" s="71">
        <v>8.0117183437029453</v>
      </c>
      <c r="N189" s="71">
        <v>11.662822578460624</v>
      </c>
      <c r="O189" s="71">
        <v>6.6600425932795462</v>
      </c>
      <c r="P189" s="71">
        <v>7.4241271152447785</v>
      </c>
      <c r="Q189" s="71">
        <v>0.5024762461341914</v>
      </c>
      <c r="R189" s="71">
        <v>5.85512680194144E-6</v>
      </c>
      <c r="S189" s="71">
        <v>1.2970161155622713</v>
      </c>
      <c r="T189" s="72"/>
      <c r="U189" s="71">
        <v>229061</v>
      </c>
      <c r="V189" s="71">
        <v>186</v>
      </c>
      <c r="W189" s="71">
        <v>58</v>
      </c>
      <c r="X189" s="71">
        <v>1979</v>
      </c>
      <c r="Y189" s="71">
        <v>3397</v>
      </c>
      <c r="Z189" s="71">
        <v>3917</v>
      </c>
      <c r="AA189" s="71">
        <v>1528</v>
      </c>
      <c r="AB189" s="71">
        <v>7114</v>
      </c>
      <c r="AC189" s="71">
        <v>0.99999802294774798</v>
      </c>
      <c r="AD189" s="71">
        <v>1.297016115562271</v>
      </c>
      <c r="AE189" s="72"/>
      <c r="AF189" s="71">
        <v>2531068.9852337139</v>
      </c>
      <c r="AG189" s="71">
        <v>318121.50158440857</v>
      </c>
      <c r="AH189" s="71">
        <v>423014.88944419398</v>
      </c>
      <c r="AI189" s="71">
        <v>11653753.415587381</v>
      </c>
      <c r="AJ189" s="71">
        <v>20042874.33625805</v>
      </c>
      <c r="AK189" s="71">
        <v>0</v>
      </c>
      <c r="AL189" s="71">
        <v>0</v>
      </c>
      <c r="AM189" s="71">
        <v>975701.29360933159</v>
      </c>
      <c r="AN189" s="71">
        <v>0</v>
      </c>
      <c r="AO189" s="71">
        <v>0</v>
      </c>
      <c r="AP189" s="71">
        <v>35944534.421717077</v>
      </c>
      <c r="AQ189" s="72"/>
      <c r="AR189" s="71">
        <v>111</v>
      </c>
      <c r="AS189" s="71">
        <v>23</v>
      </c>
      <c r="AT189" s="71">
        <v>0</v>
      </c>
      <c r="AU189" s="71">
        <v>0</v>
      </c>
      <c r="AV189" s="71">
        <v>0</v>
      </c>
      <c r="AW189" s="71">
        <v>0</v>
      </c>
      <c r="AX189" s="71"/>
      <c r="AY189" s="72"/>
      <c r="AZ189" s="71">
        <v>501.23899999999998</v>
      </c>
      <c r="BA189" s="71">
        <v>949.90199999999993</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1943</v>
      </c>
      <c r="B190" s="70">
        <v>303</v>
      </c>
      <c r="C190" s="70">
        <v>14</v>
      </c>
      <c r="D190" s="70">
        <v>18</v>
      </c>
      <c r="E190" s="70">
        <v>2017</v>
      </c>
      <c r="F190" s="70" t="s">
        <v>156</v>
      </c>
      <c r="G190" s="70" t="s">
        <v>1929</v>
      </c>
      <c r="H190" s="70" t="s">
        <v>1930</v>
      </c>
      <c r="I190" s="148"/>
      <c r="J190" s="71">
        <v>2.5521755286251344</v>
      </c>
      <c r="K190" s="71">
        <v>0.4532240187173423</v>
      </c>
      <c r="L190" s="71">
        <v>2.5326529030610461</v>
      </c>
      <c r="M190" s="71">
        <v>8.1045338862730638</v>
      </c>
      <c r="N190" s="71">
        <v>11.454889682913066</v>
      </c>
      <c r="O190" s="71">
        <v>6.5246058154619266</v>
      </c>
      <c r="P190" s="71">
        <v>7.1888081180714707</v>
      </c>
      <c r="Q190" s="71">
        <v>0.47559200041574801</v>
      </c>
      <c r="R190" s="71">
        <v>0.25086263441791529</v>
      </c>
      <c r="S190" s="71">
        <v>1.0132075314707469</v>
      </c>
      <c r="T190" s="72"/>
      <c r="U190" s="71">
        <v>229791</v>
      </c>
      <c r="V190" s="71">
        <v>186</v>
      </c>
      <c r="W190" s="71">
        <v>58</v>
      </c>
      <c r="X190" s="71">
        <v>1979</v>
      </c>
      <c r="Y190" s="71">
        <v>3347</v>
      </c>
      <c r="Z190" s="71">
        <v>3901</v>
      </c>
      <c r="AA190" s="71">
        <v>1489</v>
      </c>
      <c r="AB190" s="71">
        <v>6963</v>
      </c>
      <c r="AC190" s="71">
        <v>43694.999999999993</v>
      </c>
      <c r="AD190" s="71">
        <v>1.0132075314707469</v>
      </c>
      <c r="AE190" s="72"/>
      <c r="AF190" s="71">
        <v>2615008.1253877082</v>
      </c>
      <c r="AG190" s="71">
        <v>324157.70476274739</v>
      </c>
      <c r="AH190" s="71">
        <v>528548.16063737858</v>
      </c>
      <c r="AI190" s="71">
        <v>12112781.078761481</v>
      </c>
      <c r="AJ190" s="71">
        <v>18636983.13269601</v>
      </c>
      <c r="AK190" s="71">
        <v>0</v>
      </c>
      <c r="AL190" s="71">
        <v>0</v>
      </c>
      <c r="AM190" s="71">
        <v>956485.60058751283</v>
      </c>
      <c r="AN190" s="71">
        <v>0</v>
      </c>
      <c r="AO190" s="71">
        <v>0</v>
      </c>
      <c r="AP190" s="71">
        <v>35173963.802832834</v>
      </c>
      <c r="AQ190" s="72"/>
      <c r="AR190" s="71">
        <v>113</v>
      </c>
      <c r="AS190" s="71">
        <v>24</v>
      </c>
      <c r="AT190" s="71">
        <v>0</v>
      </c>
      <c r="AU190" s="71">
        <v>0</v>
      </c>
      <c r="AV190" s="71">
        <v>0</v>
      </c>
      <c r="AW190" s="71">
        <v>0</v>
      </c>
      <c r="AX190" s="71"/>
      <c r="AY190" s="72"/>
      <c r="AZ190" s="71">
        <v>509.63900000000001</v>
      </c>
      <c r="BA190" s="71">
        <v>960.50199999999995</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1944</v>
      </c>
      <c r="B191" s="70">
        <v>304</v>
      </c>
      <c r="C191" s="70">
        <v>15</v>
      </c>
      <c r="D191" s="70">
        <v>18</v>
      </c>
      <c r="E191" s="70">
        <v>2018</v>
      </c>
      <c r="F191" s="70" t="s">
        <v>183</v>
      </c>
      <c r="G191" s="70" t="s">
        <v>1929</v>
      </c>
      <c r="H191" s="70" t="s">
        <v>1930</v>
      </c>
      <c r="I191" s="148"/>
      <c r="J191" s="71">
        <v>2.0322105670592334</v>
      </c>
      <c r="K191" s="71">
        <v>0.42937487401306573</v>
      </c>
      <c r="L191" s="71">
        <v>2.3135512624749652</v>
      </c>
      <c r="M191" s="71">
        <v>8.017430562073649</v>
      </c>
      <c r="N191" s="71">
        <v>10.800280130253403</v>
      </c>
      <c r="O191" s="71">
        <v>6.3183254140797187</v>
      </c>
      <c r="P191" s="71">
        <v>7.0598903937301705</v>
      </c>
      <c r="Q191" s="71">
        <v>0.42915162281732899</v>
      </c>
      <c r="R191" s="71">
        <v>0.23667355706437096</v>
      </c>
      <c r="S191" s="71">
        <v>1.0662191572418507</v>
      </c>
      <c r="T191" s="72"/>
      <c r="U191" s="71">
        <v>196675</v>
      </c>
      <c r="V191" s="71">
        <v>186</v>
      </c>
      <c r="W191" s="71">
        <v>58</v>
      </c>
      <c r="X191" s="71">
        <v>1979</v>
      </c>
      <c r="Y191" s="71">
        <v>3285</v>
      </c>
      <c r="Z191" s="71">
        <v>3850</v>
      </c>
      <c r="AA191" s="71">
        <v>1477</v>
      </c>
      <c r="AB191" s="71">
        <v>6771</v>
      </c>
      <c r="AC191" s="71">
        <v>41062</v>
      </c>
      <c r="AD191" s="71">
        <v>1.0662191572418509</v>
      </c>
      <c r="AE191" s="72"/>
      <c r="AF191" s="71">
        <v>2192237.6208049492</v>
      </c>
      <c r="AG191" s="71">
        <v>289032.8333373114</v>
      </c>
      <c r="AH191" s="71">
        <v>486931.91530843457</v>
      </c>
      <c r="AI191" s="71">
        <v>11504220.73965114</v>
      </c>
      <c r="AJ191" s="71">
        <v>17571080.766126011</v>
      </c>
      <c r="AK191" s="71">
        <v>0</v>
      </c>
      <c r="AL191" s="71">
        <v>0</v>
      </c>
      <c r="AM191" s="71">
        <v>932035.67062857444</v>
      </c>
      <c r="AN191" s="71">
        <v>0</v>
      </c>
      <c r="AO191" s="71">
        <v>0</v>
      </c>
      <c r="AP191" s="71">
        <v>32975539.54585642</v>
      </c>
      <c r="AQ191" s="72"/>
      <c r="AR191" s="71">
        <v>120</v>
      </c>
      <c r="AS191" s="71">
        <v>27</v>
      </c>
      <c r="AT191" s="71">
        <v>0</v>
      </c>
      <c r="AU191" s="71">
        <v>0</v>
      </c>
      <c r="AV191" s="71">
        <v>0</v>
      </c>
      <c r="AW191" s="71">
        <v>0</v>
      </c>
      <c r="AX191" s="71"/>
      <c r="AY191" s="72"/>
      <c r="AZ191" s="71">
        <v>555.27899999999988</v>
      </c>
      <c r="BA191" s="71">
        <v>1014.002</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1945</v>
      </c>
      <c r="B192" s="70">
        <v>305</v>
      </c>
      <c r="C192" s="70">
        <v>16</v>
      </c>
      <c r="D192" s="70">
        <v>18</v>
      </c>
      <c r="E192" s="70">
        <v>2019</v>
      </c>
      <c r="F192" s="70" t="s">
        <v>158</v>
      </c>
      <c r="G192" s="70" t="s">
        <v>1929</v>
      </c>
      <c r="H192" s="70" t="s">
        <v>1930</v>
      </c>
      <c r="I192" s="148"/>
      <c r="J192" s="71">
        <v>1.7267014220077361</v>
      </c>
      <c r="K192" s="71">
        <v>0.36706473762395975</v>
      </c>
      <c r="L192" s="71">
        <v>2.277577284320373</v>
      </c>
      <c r="M192" s="71">
        <v>6.770805828648097</v>
      </c>
      <c r="N192" s="71">
        <v>8.390349647750682</v>
      </c>
      <c r="O192" s="71">
        <v>6.0744295936204269</v>
      </c>
      <c r="P192" s="71">
        <v>6.9108635143996331</v>
      </c>
      <c r="Q192" s="71">
        <v>0.40895362491791798</v>
      </c>
      <c r="R192" s="71">
        <v>0.21593187838104724</v>
      </c>
      <c r="S192" s="71">
        <v>1.0363497488910478</v>
      </c>
      <c r="T192" s="72"/>
      <c r="U192" s="71">
        <v>204013</v>
      </c>
      <c r="V192" s="71">
        <v>186</v>
      </c>
      <c r="W192" s="71">
        <v>58</v>
      </c>
      <c r="X192" s="71">
        <v>1979</v>
      </c>
      <c r="Y192" s="71">
        <v>3245</v>
      </c>
      <c r="Z192" s="71">
        <v>3803</v>
      </c>
      <c r="AA192" s="71">
        <v>1435</v>
      </c>
      <c r="AB192" s="71">
        <v>6627</v>
      </c>
      <c r="AC192" s="71">
        <v>38077</v>
      </c>
      <c r="AD192" s="71">
        <v>1.036349748891048</v>
      </c>
      <c r="AE192" s="72"/>
      <c r="AF192" s="71">
        <v>2234206.8197340062</v>
      </c>
      <c r="AG192" s="71">
        <v>280866.78279080149</v>
      </c>
      <c r="AH192" s="71">
        <v>535294.45616073767</v>
      </c>
      <c r="AI192" s="71">
        <v>12145209.69173214</v>
      </c>
      <c r="AJ192" s="71">
        <v>16082327.429044001</v>
      </c>
      <c r="AK192" s="71">
        <v>0</v>
      </c>
      <c r="AL192" s="71">
        <v>0</v>
      </c>
      <c r="AM192" s="71">
        <v>902547.51197070989</v>
      </c>
      <c r="AN192" s="71">
        <v>0</v>
      </c>
      <c r="AO192" s="71">
        <v>0</v>
      </c>
      <c r="AP192" s="71">
        <v>32180452.691432398</v>
      </c>
      <c r="AQ192" s="72"/>
      <c r="AR192" s="71">
        <v>123</v>
      </c>
      <c r="AS192" s="71">
        <v>30</v>
      </c>
      <c r="AT192" s="71">
        <v>0</v>
      </c>
      <c r="AU192" s="71">
        <v>0</v>
      </c>
      <c r="AV192" s="71">
        <v>0</v>
      </c>
      <c r="AW192" s="71">
        <v>0</v>
      </c>
      <c r="AX192" s="71"/>
      <c r="AY192" s="72"/>
      <c r="AZ192" s="71">
        <v>568.47900000000004</v>
      </c>
      <c r="BA192" s="71">
        <v>1123.402</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1946</v>
      </c>
      <c r="B193" s="70">
        <v>306</v>
      </c>
      <c r="C193" s="70">
        <v>17</v>
      </c>
      <c r="D193" s="70">
        <v>18</v>
      </c>
      <c r="E193" s="70">
        <v>2020</v>
      </c>
      <c r="F193" s="70" t="s">
        <v>159</v>
      </c>
      <c r="G193" s="70" t="s">
        <v>1929</v>
      </c>
      <c r="H193" s="70" t="s">
        <v>1930</v>
      </c>
      <c r="I193" s="148"/>
      <c r="J193" s="71">
        <v>2.134146921352476</v>
      </c>
      <c r="K193" s="71">
        <v>0.48827869387260503</v>
      </c>
      <c r="L193" s="71">
        <v>1.8698460556796928</v>
      </c>
      <c r="M193" s="71">
        <v>7.937539031401931</v>
      </c>
      <c r="N193" s="71">
        <v>12.109114869685115</v>
      </c>
      <c r="O193" s="71">
        <v>5.2646822254843801</v>
      </c>
      <c r="P193" s="71">
        <v>6.4520864140566356</v>
      </c>
      <c r="Q193" s="71">
        <v>0.37935329434865001</v>
      </c>
      <c r="R193" s="71">
        <v>0.18972778406379434</v>
      </c>
      <c r="S193" s="71">
        <v>0.97155105999752289</v>
      </c>
      <c r="T193" s="72"/>
      <c r="U193" s="71">
        <v>201511</v>
      </c>
      <c r="V193" s="71">
        <v>196</v>
      </c>
      <c r="W193" s="71">
        <v>46</v>
      </c>
      <c r="X193" s="71">
        <v>1997</v>
      </c>
      <c r="Y193" s="71">
        <v>3203</v>
      </c>
      <c r="Z193" s="71">
        <v>3762</v>
      </c>
      <c r="AA193" s="71">
        <v>1424</v>
      </c>
      <c r="AB193" s="71">
        <v>6434</v>
      </c>
      <c r="AC193" s="71">
        <v>33632.999999999993</v>
      </c>
      <c r="AD193" s="71">
        <v>0.97155105999752289</v>
      </c>
      <c r="AE193" s="72"/>
      <c r="AF193" s="71">
        <v>2127693.2814979469</v>
      </c>
      <c r="AG193" s="71">
        <v>314129.73780223692</v>
      </c>
      <c r="AH193" s="71">
        <v>467966.39741058357</v>
      </c>
      <c r="AI193" s="71">
        <v>10949795.035275422</v>
      </c>
      <c r="AJ193" s="71">
        <v>20052864.375626981</v>
      </c>
      <c r="AK193" s="71"/>
      <c r="AL193" s="71"/>
      <c r="AM193" s="71">
        <v>839708.48323092901</v>
      </c>
      <c r="AN193" s="71"/>
      <c r="AO193" s="71"/>
      <c r="AP193" s="71">
        <v>34752157.310844101</v>
      </c>
      <c r="AQ193" s="72"/>
      <c r="AR193" s="71">
        <v>127</v>
      </c>
      <c r="AS193" s="71">
        <v>34</v>
      </c>
      <c r="AT193" s="71">
        <v>0</v>
      </c>
      <c r="AU193" s="71">
        <v>0</v>
      </c>
      <c r="AV193" s="71">
        <v>0</v>
      </c>
      <c r="AW193" s="71">
        <v>0</v>
      </c>
      <c r="AX193" s="71"/>
      <c r="AY193" s="72"/>
      <c r="AZ193" s="71">
        <v>591.71899999999994</v>
      </c>
      <c r="BA193" s="71">
        <v>2009.502</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1947</v>
      </c>
      <c r="B194" s="70">
        <v>306</v>
      </c>
      <c r="C194" s="70">
        <v>18</v>
      </c>
      <c r="D194" s="70">
        <v>18</v>
      </c>
      <c r="E194" s="70">
        <v>2021</v>
      </c>
      <c r="F194" s="70" t="s">
        <v>160</v>
      </c>
      <c r="G194" s="70" t="s">
        <v>1929</v>
      </c>
      <c r="H194" s="70" t="s">
        <v>1930</v>
      </c>
      <c r="I194" s="148"/>
      <c r="J194" s="71">
        <v>2.076180937612325</v>
      </c>
      <c r="K194" s="71">
        <v>0.48389709957485211</v>
      </c>
      <c r="L194" s="71">
        <v>1.9237552298418021</v>
      </c>
      <c r="M194" s="71">
        <v>8.4701525766159556</v>
      </c>
      <c r="N194" s="71">
        <v>10.677781449487155</v>
      </c>
      <c r="O194" s="71">
        <v>5.0505481394922596</v>
      </c>
      <c r="P194" s="71">
        <v>6.6074792801149389</v>
      </c>
      <c r="Q194" s="71">
        <v>0.36375167908602601</v>
      </c>
      <c r="R194" s="71">
        <v>0.11527426797699775</v>
      </c>
      <c r="S194" s="71">
        <v>1.203014728655559</v>
      </c>
      <c r="T194" s="72"/>
      <c r="U194" s="71">
        <v>230305</v>
      </c>
      <c r="V194" s="71">
        <v>196</v>
      </c>
      <c r="W194" s="71">
        <v>46</v>
      </c>
      <c r="X194" s="71">
        <v>1997</v>
      </c>
      <c r="Y194" s="71">
        <v>3147</v>
      </c>
      <c r="Z194" s="71">
        <v>3716</v>
      </c>
      <c r="AA194" s="71">
        <v>1422</v>
      </c>
      <c r="AB194" s="71">
        <v>6230</v>
      </c>
      <c r="AC194" s="71">
        <v>19824</v>
      </c>
      <c r="AD194" s="71">
        <v>1.203014728655559</v>
      </c>
      <c r="AE194" s="72"/>
      <c r="AF194" s="71">
        <v>2221735.2631273977</v>
      </c>
      <c r="AG194" s="71">
        <v>320533.79923647206</v>
      </c>
      <c r="AH194" s="71">
        <v>496612.77273732459</v>
      </c>
      <c r="AI194" s="71">
        <v>12863525.469494978</v>
      </c>
      <c r="AJ194" s="71">
        <v>18321985.087644089</v>
      </c>
      <c r="AK194" s="71">
        <v>0</v>
      </c>
      <c r="AL194" s="71">
        <v>0</v>
      </c>
      <c r="AM194" s="71">
        <v>817774.02104261226</v>
      </c>
      <c r="AN194" s="71">
        <v>0</v>
      </c>
      <c r="AO194" s="71">
        <v>0</v>
      </c>
      <c r="AP194" s="71">
        <v>35042166.413282879</v>
      </c>
      <c r="AQ194" s="72"/>
      <c r="AR194" s="71">
        <v>131</v>
      </c>
      <c r="AS194" s="71">
        <v>34</v>
      </c>
      <c r="AT194" s="71">
        <v>0</v>
      </c>
      <c r="AU194" s="71">
        <v>0</v>
      </c>
      <c r="AV194" s="71">
        <v>0</v>
      </c>
      <c r="AW194" s="71">
        <v>0</v>
      </c>
      <c r="AX194" s="71"/>
      <c r="AY194" s="72"/>
      <c r="AZ194" s="71">
        <v>616.51899999999989</v>
      </c>
      <c r="BA194" s="71">
        <v>2009.502</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1948</v>
      </c>
      <c r="B195" s="70">
        <v>306</v>
      </c>
      <c r="C195" s="70">
        <v>19</v>
      </c>
      <c r="D195" s="70">
        <v>18</v>
      </c>
      <c r="E195" s="70">
        <v>2022</v>
      </c>
      <c r="F195" s="70" t="s">
        <v>161</v>
      </c>
      <c r="G195" s="70" t="s">
        <v>1929</v>
      </c>
      <c r="H195" s="70" t="s">
        <v>1930</v>
      </c>
      <c r="I195" s="148"/>
      <c r="J195" s="71">
        <v>1.7743550328678166</v>
      </c>
      <c r="K195" s="71">
        <v>0.40552204602986064</v>
      </c>
      <c r="L195" s="71">
        <v>1.454742405149982</v>
      </c>
      <c r="M195" s="71">
        <v>7.114433021132534</v>
      </c>
      <c r="N195" s="71">
        <v>8.7404626662614842</v>
      </c>
      <c r="O195" s="71">
        <v>5.2485291033377175</v>
      </c>
      <c r="P195" s="71">
        <v>6.4991108764494863</v>
      </c>
      <c r="Q195" s="71">
        <v>0.35739881386050854</v>
      </c>
      <c r="R195" s="71">
        <v>0.18351559136256793</v>
      </c>
      <c r="S195" s="71">
        <v>0.84211091542665462</v>
      </c>
      <c r="T195" s="72"/>
      <c r="U195" s="71">
        <v>248806</v>
      </c>
      <c r="V195" s="71">
        <v>196</v>
      </c>
      <c r="W195" s="71">
        <v>46</v>
      </c>
      <c r="X195" s="71">
        <v>1997</v>
      </c>
      <c r="Y195" s="71">
        <v>3113</v>
      </c>
      <c r="Z195" s="71">
        <v>3669</v>
      </c>
      <c r="AA195" s="71">
        <v>1420</v>
      </c>
      <c r="AB195" s="71">
        <v>6071</v>
      </c>
      <c r="AC195" s="71">
        <v>31955.999999999996</v>
      </c>
      <c r="AD195" s="71">
        <v>0.84211091542665462</v>
      </c>
      <c r="AE195" s="72"/>
      <c r="AF195" s="71">
        <v>2170145.9308768408</v>
      </c>
      <c r="AG195" s="71">
        <v>315928.29983089271</v>
      </c>
      <c r="AH195" s="71">
        <v>457408.61493602849</v>
      </c>
      <c r="AI195" s="71">
        <v>12504239.185526369</v>
      </c>
      <c r="AJ195" s="71">
        <v>18668970.947472416</v>
      </c>
      <c r="AK195" s="71">
        <v>0</v>
      </c>
      <c r="AL195" s="71">
        <v>0</v>
      </c>
      <c r="AM195" s="71">
        <v>783931.80434559856</v>
      </c>
      <c r="AN195" s="71">
        <v>0</v>
      </c>
      <c r="AO195" s="71">
        <v>0</v>
      </c>
      <c r="AP195" s="71">
        <v>34900624.782988146</v>
      </c>
      <c r="AQ195" s="72"/>
      <c r="AR195" s="71">
        <v>139</v>
      </c>
      <c r="AS195" s="71">
        <v>35</v>
      </c>
      <c r="AT195" s="71">
        <v>0</v>
      </c>
      <c r="AU195" s="71">
        <v>0</v>
      </c>
      <c r="AV195" s="71">
        <v>0</v>
      </c>
      <c r="AW195" s="71">
        <v>0</v>
      </c>
      <c r="AX195" s="71"/>
      <c r="AY195" s="72"/>
      <c r="AZ195" s="71">
        <v>674.11099999999988</v>
      </c>
      <c r="BA195" s="71">
        <v>2059.002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1949</v>
      </c>
      <c r="B196" s="70">
        <v>306</v>
      </c>
      <c r="C196" s="70">
        <v>20</v>
      </c>
      <c r="D196" s="70">
        <v>18</v>
      </c>
      <c r="E196" s="70">
        <v>2023</v>
      </c>
      <c r="F196" s="70" t="s">
        <v>1539</v>
      </c>
      <c r="G196" s="70" t="s">
        <v>1929</v>
      </c>
      <c r="H196" s="70" t="s">
        <v>1930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144</v>
      </c>
      <c r="AS196" s="71">
        <v>36</v>
      </c>
      <c r="AT196" s="71">
        <v>0</v>
      </c>
      <c r="AU196" s="71">
        <v>0</v>
      </c>
      <c r="AV196" s="71">
        <v>0</v>
      </c>
      <c r="AW196" s="71">
        <v>0</v>
      </c>
      <c r="AX196" s="71"/>
      <c r="AY196" s="72"/>
      <c r="AZ196" s="71">
        <v>698.67099999999994</v>
      </c>
      <c r="BA196" s="71">
        <v>2108.502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1950</v>
      </c>
      <c r="B197" s="70">
        <v>306</v>
      </c>
      <c r="C197" s="70">
        <v>21</v>
      </c>
      <c r="D197" s="70">
        <v>18</v>
      </c>
      <c r="E197" s="70">
        <v>2024</v>
      </c>
      <c r="F197" s="70" t="s">
        <v>1554</v>
      </c>
      <c r="G197" s="1064" t="s">
        <v>1929</v>
      </c>
      <c r="H197" s="70" t="s">
        <v>1930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1951</v>
      </c>
      <c r="B198" s="70">
        <v>239</v>
      </c>
      <c r="C198" s="70">
        <v>1</v>
      </c>
      <c r="D198" s="70">
        <v>15</v>
      </c>
      <c r="E198" s="70">
        <v>1990</v>
      </c>
      <c r="F198" s="70" t="s">
        <v>787</v>
      </c>
      <c r="G198" s="1064" t="s">
        <v>1952</v>
      </c>
      <c r="H198" s="70" t="s">
        <v>1953</v>
      </c>
      <c r="I198" s="148"/>
      <c r="J198" s="71">
        <v>9.9706067739776962</v>
      </c>
      <c r="K198" s="71">
        <v>2.8949670963132319</v>
      </c>
      <c r="L198" s="71">
        <v>12.88154960270964</v>
      </c>
      <c r="M198" s="71">
        <v>7.4463555815682057</v>
      </c>
      <c r="N198" s="71">
        <v>10.65226750749456</v>
      </c>
      <c r="O198" s="71">
        <v>7.517413307339722</v>
      </c>
      <c r="P198" s="71">
        <v>14.27858979268172</v>
      </c>
      <c r="Q198" s="71">
        <v>0.68524164571405299</v>
      </c>
      <c r="R198" s="71">
        <v>0</v>
      </c>
      <c r="S198" s="71">
        <v>0.78102220142528689</v>
      </c>
      <c r="T198" s="72"/>
      <c r="U198" s="71">
        <v>1186922</v>
      </c>
      <c r="V198" s="71">
        <v>1033</v>
      </c>
      <c r="W198" s="71">
        <v>127</v>
      </c>
      <c r="X198" s="71">
        <v>2595</v>
      </c>
      <c r="Y198" s="71">
        <v>3390</v>
      </c>
      <c r="Z198" s="71">
        <v>3092</v>
      </c>
      <c r="AA198" s="71">
        <v>3467</v>
      </c>
      <c r="AB198" s="71">
        <v>11126</v>
      </c>
      <c r="AC198" s="71">
        <v>0</v>
      </c>
      <c r="AD198" s="71">
        <v>0.78102220142528689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1954</v>
      </c>
      <c r="B199" s="70">
        <v>240</v>
      </c>
      <c r="C199" s="70">
        <v>2</v>
      </c>
      <c r="D199" s="70">
        <v>15</v>
      </c>
      <c r="E199" s="70">
        <v>2005</v>
      </c>
      <c r="F199" s="70" t="s">
        <v>789</v>
      </c>
      <c r="G199" s="70" t="s">
        <v>1952</v>
      </c>
      <c r="H199" s="70" t="s">
        <v>1953</v>
      </c>
      <c r="I199" s="148"/>
      <c r="J199" s="71">
        <v>7.1642066869044001</v>
      </c>
      <c r="K199" s="71">
        <v>1.576882709379076</v>
      </c>
      <c r="L199" s="71">
        <v>0.91653786236656609</v>
      </c>
      <c r="M199" s="71">
        <v>10.35517535952739</v>
      </c>
      <c r="N199" s="71">
        <v>10.864377821404849</v>
      </c>
      <c r="O199" s="71">
        <v>9.9040676430658845</v>
      </c>
      <c r="P199" s="71">
        <v>14.457407585598389</v>
      </c>
      <c r="Q199" s="71">
        <v>0.54513417465023195</v>
      </c>
      <c r="R199" s="71">
        <v>0</v>
      </c>
      <c r="S199" s="71">
        <v>0.47225423529776578</v>
      </c>
      <c r="T199" s="72"/>
      <c r="U199" s="71">
        <v>959022</v>
      </c>
      <c r="V199" s="71">
        <v>675</v>
      </c>
      <c r="W199" s="71">
        <v>8</v>
      </c>
      <c r="X199" s="71">
        <v>1934</v>
      </c>
      <c r="Y199" s="71">
        <v>3099</v>
      </c>
      <c r="Z199" s="71">
        <v>4714</v>
      </c>
      <c r="AA199" s="71">
        <v>2875</v>
      </c>
      <c r="AB199" s="71">
        <v>9253</v>
      </c>
      <c r="AC199" s="71">
        <v>0</v>
      </c>
      <c r="AD199" s="71">
        <v>0.47225423529776578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1955</v>
      </c>
      <c r="B200" s="70">
        <v>241</v>
      </c>
      <c r="C200" s="70">
        <v>3</v>
      </c>
      <c r="D200" s="70">
        <v>15</v>
      </c>
      <c r="E200" s="70">
        <v>2006</v>
      </c>
      <c r="F200" s="70" t="s">
        <v>790</v>
      </c>
      <c r="G200" s="70" t="s">
        <v>1952</v>
      </c>
      <c r="H200" s="70" t="s">
        <v>1953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1956</v>
      </c>
      <c r="B201" s="70">
        <v>242</v>
      </c>
      <c r="C201" s="70">
        <v>4</v>
      </c>
      <c r="D201" s="70">
        <v>15</v>
      </c>
      <c r="E201" s="70">
        <v>2007</v>
      </c>
      <c r="F201" s="70" t="s">
        <v>791</v>
      </c>
      <c r="G201" s="70" t="s">
        <v>1952</v>
      </c>
      <c r="H201" s="70" t="s">
        <v>1953</v>
      </c>
      <c r="I201" s="148"/>
      <c r="J201" s="71">
        <v>6.6482318437836287</v>
      </c>
      <c r="K201" s="71">
        <v>1.3809531751819919</v>
      </c>
      <c r="L201" s="71">
        <v>2.7643195590941829</v>
      </c>
      <c r="M201" s="71">
        <v>10.02541936888259</v>
      </c>
      <c r="N201" s="71">
        <v>11.006962904509781</v>
      </c>
      <c r="O201" s="71">
        <v>9.6101127746801041</v>
      </c>
      <c r="P201" s="71">
        <v>13.9203228447171</v>
      </c>
      <c r="Q201" s="71">
        <v>0.55379887904236402</v>
      </c>
      <c r="R201" s="71">
        <v>0</v>
      </c>
      <c r="S201" s="71">
        <v>1.9239239762393481</v>
      </c>
      <c r="T201" s="72"/>
      <c r="U201" s="71">
        <v>1048207</v>
      </c>
      <c r="V201" s="71">
        <v>583</v>
      </c>
      <c r="W201" s="71">
        <v>27</v>
      </c>
      <c r="X201" s="71">
        <v>2250</v>
      </c>
      <c r="Y201" s="71">
        <v>3057</v>
      </c>
      <c r="Z201" s="71">
        <v>4755</v>
      </c>
      <c r="AA201" s="71">
        <v>2726</v>
      </c>
      <c r="AB201" s="71">
        <v>8903</v>
      </c>
      <c r="AC201" s="71">
        <v>0</v>
      </c>
      <c r="AD201" s="71">
        <v>1.9239239762393481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1957</v>
      </c>
      <c r="B202" s="70">
        <v>243</v>
      </c>
      <c r="C202" s="70">
        <v>5</v>
      </c>
      <c r="D202" s="70">
        <v>15</v>
      </c>
      <c r="E202" s="70">
        <v>2008</v>
      </c>
      <c r="F202" s="70" t="s">
        <v>792</v>
      </c>
      <c r="G202" s="70" t="s">
        <v>1952</v>
      </c>
      <c r="H202" s="70" t="s">
        <v>1953</v>
      </c>
      <c r="I202" s="148"/>
      <c r="J202" s="71">
        <v>6.4170136026954179</v>
      </c>
      <c r="K202" s="71">
        <v>1.0277292065668671</v>
      </c>
      <c r="L202" s="71">
        <v>2.2549135285539719</v>
      </c>
      <c r="M202" s="71">
        <v>10.993774002770211</v>
      </c>
      <c r="N202" s="71">
        <v>11.28568382196984</v>
      </c>
      <c r="O202" s="71">
        <v>9.2881568548305324</v>
      </c>
      <c r="P202" s="71">
        <v>13.4811019872551</v>
      </c>
      <c r="Q202" s="71">
        <v>0.53216967230395695</v>
      </c>
      <c r="R202" s="71">
        <v>0</v>
      </c>
      <c r="S202" s="71">
        <v>0</v>
      </c>
      <c r="T202" s="72"/>
      <c r="U202" s="71">
        <v>1048567</v>
      </c>
      <c r="V202" s="71">
        <v>583</v>
      </c>
      <c r="W202" s="71">
        <v>27</v>
      </c>
      <c r="X202" s="71">
        <v>2250</v>
      </c>
      <c r="Y202" s="71">
        <v>3036</v>
      </c>
      <c r="Z202" s="71">
        <v>4757</v>
      </c>
      <c r="AA202" s="71">
        <v>2643</v>
      </c>
      <c r="AB202" s="71">
        <v>8696</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1958</v>
      </c>
      <c r="B203" s="70">
        <v>244</v>
      </c>
      <c r="C203" s="70">
        <v>6</v>
      </c>
      <c r="D203" s="70">
        <v>15</v>
      </c>
      <c r="E203" s="70">
        <v>2009</v>
      </c>
      <c r="F203" s="70" t="s">
        <v>176</v>
      </c>
      <c r="G203" s="70" t="s">
        <v>1952</v>
      </c>
      <c r="H203" s="70" t="s">
        <v>1953</v>
      </c>
      <c r="I203" s="148"/>
      <c r="J203" s="71">
        <v>5.5078937521402764</v>
      </c>
      <c r="K203" s="71">
        <v>0.84457773868152108</v>
      </c>
      <c r="L203" s="71">
        <v>4.9640132278025542</v>
      </c>
      <c r="M203" s="71">
        <v>11.090197479574829</v>
      </c>
      <c r="N203" s="71">
        <v>10.04352118605243</v>
      </c>
      <c r="O203" s="71">
        <v>9.4258551574380469</v>
      </c>
      <c r="P203" s="71">
        <v>12.90308251315019</v>
      </c>
      <c r="Q203" s="71">
        <v>0.49558584338940898</v>
      </c>
      <c r="R203" s="71">
        <v>0</v>
      </c>
      <c r="S203" s="71">
        <v>0</v>
      </c>
      <c r="T203" s="72"/>
      <c r="U203" s="71">
        <v>773406</v>
      </c>
      <c r="V203" s="71">
        <v>509</v>
      </c>
      <c r="W203" s="71">
        <v>80</v>
      </c>
      <c r="X203" s="71">
        <v>2434</v>
      </c>
      <c r="Y203" s="71">
        <v>3029</v>
      </c>
      <c r="Z203" s="71">
        <v>4765</v>
      </c>
      <c r="AA203" s="71">
        <v>2597</v>
      </c>
      <c r="AB203" s="71">
        <v>8501</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1959</v>
      </c>
      <c r="B204" s="70">
        <v>245</v>
      </c>
      <c r="C204" s="70">
        <v>7</v>
      </c>
      <c r="D204" s="70">
        <v>15</v>
      </c>
      <c r="E204" s="70">
        <v>2010</v>
      </c>
      <c r="F204" s="70" t="s">
        <v>177</v>
      </c>
      <c r="G204" s="70" t="s">
        <v>1952</v>
      </c>
      <c r="H204" s="70" t="s">
        <v>1953</v>
      </c>
      <c r="I204" s="148"/>
      <c r="J204" s="71">
        <v>6.7912603973385446</v>
      </c>
      <c r="K204" s="71">
        <v>0.9053922252144867</v>
      </c>
      <c r="L204" s="71">
        <v>4.6408001223224122</v>
      </c>
      <c r="M204" s="71">
        <v>11.13766641011755</v>
      </c>
      <c r="N204" s="71">
        <v>10.90588341485136</v>
      </c>
      <c r="O204" s="71">
        <v>9.374381709729148</v>
      </c>
      <c r="P204" s="71">
        <v>12.795342122907559</v>
      </c>
      <c r="Q204" s="71">
        <v>0.50703194431945697</v>
      </c>
      <c r="R204" s="71">
        <v>0</v>
      </c>
      <c r="S204" s="71">
        <v>0</v>
      </c>
      <c r="T204" s="72"/>
      <c r="U204" s="71">
        <v>1036570</v>
      </c>
      <c r="V204" s="71">
        <v>509</v>
      </c>
      <c r="W204" s="71">
        <v>80</v>
      </c>
      <c r="X204" s="71">
        <v>2434</v>
      </c>
      <c r="Y204" s="71">
        <v>3009</v>
      </c>
      <c r="Z204" s="71">
        <v>4761</v>
      </c>
      <c r="AA204" s="71">
        <v>2511</v>
      </c>
      <c r="AB204" s="71">
        <v>8334</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1960</v>
      </c>
      <c r="B205" s="70">
        <v>246</v>
      </c>
      <c r="C205" s="70">
        <v>8</v>
      </c>
      <c r="D205" s="70">
        <v>15</v>
      </c>
      <c r="E205" s="70">
        <v>2011</v>
      </c>
      <c r="F205" s="70" t="s">
        <v>178</v>
      </c>
      <c r="G205" s="70" t="s">
        <v>1952</v>
      </c>
      <c r="H205" s="70" t="s">
        <v>1953</v>
      </c>
      <c r="I205" s="148"/>
      <c r="J205" s="71">
        <v>5.9318423801745466</v>
      </c>
      <c r="K205" s="71">
        <v>1.273999901723498</v>
      </c>
      <c r="L205" s="71">
        <v>4.6540958888892066</v>
      </c>
      <c r="M205" s="71">
        <v>12.64583325167427</v>
      </c>
      <c r="N205" s="71">
        <v>12.034717301425999</v>
      </c>
      <c r="O205" s="71">
        <v>9.175053682580316</v>
      </c>
      <c r="P205" s="71">
        <v>12.252381359766337</v>
      </c>
      <c r="Q205" s="71">
        <v>0.56927616311117002</v>
      </c>
      <c r="R205" s="71">
        <v>0</v>
      </c>
      <c r="S205" s="71">
        <v>0</v>
      </c>
      <c r="T205" s="72"/>
      <c r="U205" s="71">
        <v>835498</v>
      </c>
      <c r="V205" s="71">
        <v>509</v>
      </c>
      <c r="W205" s="71">
        <v>80</v>
      </c>
      <c r="X205" s="71">
        <v>2434</v>
      </c>
      <c r="Y205" s="71">
        <v>2979</v>
      </c>
      <c r="Z205" s="71">
        <v>4761</v>
      </c>
      <c r="AA205" s="71">
        <v>2476</v>
      </c>
      <c r="AB205" s="71">
        <v>8112</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1961</v>
      </c>
      <c r="B206" s="70">
        <v>247</v>
      </c>
      <c r="C206" s="70">
        <v>9</v>
      </c>
      <c r="D206" s="70">
        <v>15</v>
      </c>
      <c r="E206" s="70">
        <v>2012</v>
      </c>
      <c r="F206" s="70" t="s">
        <v>179</v>
      </c>
      <c r="G206" s="70" t="s">
        <v>1952</v>
      </c>
      <c r="H206" s="70" t="s">
        <v>1953</v>
      </c>
      <c r="I206" s="148"/>
      <c r="J206" s="71">
        <v>7.4621027128898314</v>
      </c>
      <c r="K206" s="71">
        <v>1.1745930880856179</v>
      </c>
      <c r="L206" s="71">
        <v>4.6430765641047103</v>
      </c>
      <c r="M206" s="71">
        <v>13.000025422437879</v>
      </c>
      <c r="N206" s="71">
        <v>12.03386933957683</v>
      </c>
      <c r="O206" s="71">
        <v>9.0684384533926465</v>
      </c>
      <c r="P206" s="71">
        <v>12.197676035883218</v>
      </c>
      <c r="Q206" s="71">
        <v>0.60745141874292596</v>
      </c>
      <c r="R206" s="71">
        <v>0</v>
      </c>
      <c r="S206" s="71">
        <v>0</v>
      </c>
      <c r="T206" s="72"/>
      <c r="U206" s="71">
        <v>1075684</v>
      </c>
      <c r="V206" s="71">
        <v>509</v>
      </c>
      <c r="W206" s="71">
        <v>80</v>
      </c>
      <c r="X206" s="71">
        <v>2434</v>
      </c>
      <c r="Y206" s="71">
        <v>2991</v>
      </c>
      <c r="Z206" s="71">
        <v>4743</v>
      </c>
      <c r="AA206" s="71">
        <v>2451</v>
      </c>
      <c r="AB206" s="71">
        <v>7967</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1962</v>
      </c>
      <c r="B207" s="70">
        <v>248</v>
      </c>
      <c r="C207" s="70">
        <v>10</v>
      </c>
      <c r="D207" s="70">
        <v>15</v>
      </c>
      <c r="E207" s="70">
        <v>2013</v>
      </c>
      <c r="F207" s="70" t="s">
        <v>180</v>
      </c>
      <c r="G207" s="70" t="s">
        <v>1952</v>
      </c>
      <c r="H207" s="70" t="s">
        <v>1953</v>
      </c>
      <c r="I207" s="148"/>
      <c r="J207" s="71">
        <v>5.7247747932324664</v>
      </c>
      <c r="K207" s="71">
        <v>1.0150024221199909</v>
      </c>
      <c r="L207" s="71">
        <v>4.5743031140675861</v>
      </c>
      <c r="M207" s="71">
        <v>12.491737911312221</v>
      </c>
      <c r="N207" s="71">
        <v>11.51461369395926</v>
      </c>
      <c r="O207" s="71">
        <v>8.6222864522746452</v>
      </c>
      <c r="P207" s="71">
        <v>12.168706508845537</v>
      </c>
      <c r="Q207" s="71">
        <v>0.60824152993368497</v>
      </c>
      <c r="R207" s="71">
        <v>0</v>
      </c>
      <c r="S207" s="71">
        <v>0</v>
      </c>
      <c r="T207" s="72"/>
      <c r="U207" s="71">
        <v>845267</v>
      </c>
      <c r="V207" s="71">
        <v>509</v>
      </c>
      <c r="W207" s="71">
        <v>80</v>
      </c>
      <c r="X207" s="71">
        <v>2434</v>
      </c>
      <c r="Y207" s="71">
        <v>2974</v>
      </c>
      <c r="Z207" s="71">
        <v>4711</v>
      </c>
      <c r="AA207" s="71">
        <v>2436</v>
      </c>
      <c r="AB207" s="71">
        <v>7863</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1963</v>
      </c>
      <c r="B208" s="70">
        <v>249</v>
      </c>
      <c r="C208" s="70">
        <v>11</v>
      </c>
      <c r="D208" s="70">
        <v>15</v>
      </c>
      <c r="E208" s="70">
        <v>2014</v>
      </c>
      <c r="F208" s="70" t="s">
        <v>181</v>
      </c>
      <c r="G208" s="70" t="s">
        <v>1952</v>
      </c>
      <c r="H208" s="70" t="s">
        <v>1953</v>
      </c>
      <c r="I208" s="148"/>
      <c r="J208" s="71">
        <v>5.4593988992755351</v>
      </c>
      <c r="K208" s="71">
        <v>1.0128527219672869</v>
      </c>
      <c r="L208" s="71">
        <v>2.3937324360939289</v>
      </c>
      <c r="M208" s="71">
        <v>10.433531786657779</v>
      </c>
      <c r="N208" s="71">
        <v>10.6253279398559</v>
      </c>
      <c r="O208" s="71">
        <v>8.1101146863316895</v>
      </c>
      <c r="P208" s="71">
        <v>11.980891133833227</v>
      </c>
      <c r="Q208" s="71">
        <v>0.57459121211249697</v>
      </c>
      <c r="R208" s="71">
        <v>0</v>
      </c>
      <c r="S208" s="71">
        <v>0</v>
      </c>
      <c r="T208" s="72"/>
      <c r="U208" s="71">
        <v>850186</v>
      </c>
      <c r="V208" s="71">
        <v>438</v>
      </c>
      <c r="W208" s="71">
        <v>46</v>
      </c>
      <c r="X208" s="71">
        <v>2165</v>
      </c>
      <c r="Y208" s="71">
        <v>2978</v>
      </c>
      <c r="Z208" s="71">
        <v>4667</v>
      </c>
      <c r="AA208" s="71">
        <v>2386</v>
      </c>
      <c r="AB208" s="71">
        <v>7742</v>
      </c>
      <c r="AC208" s="71">
        <v>0</v>
      </c>
      <c r="AD208" s="71">
        <v>0</v>
      </c>
      <c r="AE208" s="72"/>
      <c r="AF208" s="71"/>
      <c r="AG208" s="71"/>
      <c r="AH208" s="71"/>
      <c r="AI208" s="71"/>
      <c r="AJ208" s="71"/>
      <c r="AK208" s="71"/>
      <c r="AL208" s="71"/>
      <c r="AM208" s="71"/>
      <c r="AN208" s="71"/>
      <c r="AO208" s="71"/>
      <c r="AP208" s="71"/>
      <c r="AQ208" s="72"/>
      <c r="AR208" s="71">
        <v>159</v>
      </c>
      <c r="AS208" s="71">
        <v>57</v>
      </c>
      <c r="AT208" s="71">
        <v>0</v>
      </c>
      <c r="AU208" s="71">
        <v>1</v>
      </c>
      <c r="AV208" s="71">
        <v>0</v>
      </c>
      <c r="AW208" s="71">
        <v>0</v>
      </c>
      <c r="AX208" s="71"/>
      <c r="AY208" s="72"/>
      <c r="AZ208" s="71">
        <v>722.8</v>
      </c>
      <c r="BA208" s="71">
        <v>1754.7</v>
      </c>
      <c r="BB208" s="71">
        <v>0</v>
      </c>
      <c r="BC208" s="71">
        <v>1300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1964</v>
      </c>
      <c r="B209" s="70">
        <v>250</v>
      </c>
      <c r="C209" s="70">
        <v>12</v>
      </c>
      <c r="D209" s="70">
        <v>15</v>
      </c>
      <c r="E209" s="70">
        <v>2015</v>
      </c>
      <c r="F209" s="70" t="s">
        <v>182</v>
      </c>
      <c r="G209" s="70" t="s">
        <v>1952</v>
      </c>
      <c r="H209" s="70" t="s">
        <v>1953</v>
      </c>
      <c r="I209" s="148"/>
      <c r="J209" s="71">
        <v>4.8700135750778992</v>
      </c>
      <c r="K209" s="71">
        <v>0.93774412960687226</v>
      </c>
      <c r="L209" s="71">
        <v>2.5718116168598391</v>
      </c>
      <c r="M209" s="71">
        <v>9.4206601136472177</v>
      </c>
      <c r="N209" s="71">
        <v>9.9338504252724462</v>
      </c>
      <c r="O209" s="71">
        <v>7.9828930206680608</v>
      </c>
      <c r="P209" s="71">
        <v>11.784319593664893</v>
      </c>
      <c r="Q209" s="71">
        <v>0.54417894075453299</v>
      </c>
      <c r="R209" s="71">
        <v>0</v>
      </c>
      <c r="S209" s="71">
        <v>0</v>
      </c>
      <c r="T209" s="72"/>
      <c r="U209" s="71">
        <v>851627</v>
      </c>
      <c r="V209" s="71">
        <v>438</v>
      </c>
      <c r="W209" s="71">
        <v>46</v>
      </c>
      <c r="X209" s="71">
        <v>2165</v>
      </c>
      <c r="Y209" s="71">
        <v>2936</v>
      </c>
      <c r="Z209" s="71">
        <v>4638</v>
      </c>
      <c r="AA209" s="71">
        <v>2345</v>
      </c>
      <c r="AB209" s="71">
        <v>7490</v>
      </c>
      <c r="AC209" s="71">
        <v>0</v>
      </c>
      <c r="AD209" s="71">
        <v>0</v>
      </c>
      <c r="AE209" s="72"/>
      <c r="AF209" s="71">
        <v>5654882.4178113211</v>
      </c>
      <c r="AG209" s="71">
        <v>743422.36225591204</v>
      </c>
      <c r="AH209" s="71">
        <v>353672.01200782438</v>
      </c>
      <c r="AI209" s="71">
        <v>13529139.974946</v>
      </c>
      <c r="AJ209" s="71">
        <v>16100467.41211983</v>
      </c>
      <c r="AK209" s="71">
        <v>0</v>
      </c>
      <c r="AL209" s="71">
        <v>0</v>
      </c>
      <c r="AM209" s="71">
        <v>1026473.080631705</v>
      </c>
      <c r="AN209" s="71">
        <v>0</v>
      </c>
      <c r="AO209" s="71">
        <v>0</v>
      </c>
      <c r="AP209" s="71">
        <v>37408057.259772591</v>
      </c>
      <c r="AQ209" s="72"/>
      <c r="AR209" s="71">
        <v>167</v>
      </c>
      <c r="AS209" s="71">
        <v>68</v>
      </c>
      <c r="AT209" s="71">
        <v>0</v>
      </c>
      <c r="AU209" s="71">
        <v>1</v>
      </c>
      <c r="AV209" s="71">
        <v>0</v>
      </c>
      <c r="AW209" s="71">
        <v>0</v>
      </c>
      <c r="AX209" s="71"/>
      <c r="AY209" s="72"/>
      <c r="AZ209" s="71">
        <v>763.7</v>
      </c>
      <c r="BA209" s="71">
        <v>2451.1</v>
      </c>
      <c r="BB209" s="71">
        <v>0</v>
      </c>
      <c r="BC209" s="71">
        <v>1300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1965</v>
      </c>
      <c r="B210" s="70">
        <v>251</v>
      </c>
      <c r="C210" s="70">
        <v>13</v>
      </c>
      <c r="D210" s="70">
        <v>15</v>
      </c>
      <c r="E210" s="70">
        <v>2016</v>
      </c>
      <c r="F210" s="70" t="s">
        <v>155</v>
      </c>
      <c r="G210" s="70" t="s">
        <v>1952</v>
      </c>
      <c r="H210" s="70" t="s">
        <v>1953</v>
      </c>
      <c r="I210" s="148"/>
      <c r="J210" s="71">
        <v>4.667705040976827</v>
      </c>
      <c r="K210" s="71">
        <v>0.9209764843804582</v>
      </c>
      <c r="L210" s="71">
        <v>2.6982178419608944</v>
      </c>
      <c r="M210" s="71">
        <v>9.0052079315478508</v>
      </c>
      <c r="N210" s="71">
        <v>9.7962291750862409</v>
      </c>
      <c r="O210" s="71">
        <v>7.8536473674644443</v>
      </c>
      <c r="P210" s="71">
        <v>11.447148876647052</v>
      </c>
      <c r="Q210" s="71">
        <v>0.51427179478535956</v>
      </c>
      <c r="R210" s="71">
        <v>0</v>
      </c>
      <c r="S210" s="71">
        <v>0</v>
      </c>
      <c r="T210" s="72"/>
      <c r="U210" s="71">
        <v>830511</v>
      </c>
      <c r="V210" s="71">
        <v>438</v>
      </c>
      <c r="W210" s="71">
        <v>46</v>
      </c>
      <c r="X210" s="71">
        <v>2165</v>
      </c>
      <c r="Y210" s="71">
        <v>2912</v>
      </c>
      <c r="Z210" s="71">
        <v>4619</v>
      </c>
      <c r="AA210" s="71">
        <v>2356</v>
      </c>
      <c r="AB210" s="71">
        <v>7281</v>
      </c>
      <c r="AC210" s="71">
        <v>0</v>
      </c>
      <c r="AD210" s="71">
        <v>0</v>
      </c>
      <c r="AE210" s="72"/>
      <c r="AF210" s="71">
        <v>5471384.8885357818</v>
      </c>
      <c r="AG210" s="71">
        <v>697511.3350461988</v>
      </c>
      <c r="AH210" s="71">
        <v>269882.35232859611</v>
      </c>
      <c r="AI210" s="71">
        <v>13951695.206032589</v>
      </c>
      <c r="AJ210" s="71">
        <v>15337332.19257064</v>
      </c>
      <c r="AK210" s="71">
        <v>0</v>
      </c>
      <c r="AL210" s="71">
        <v>0</v>
      </c>
      <c r="AM210" s="71">
        <v>998605.72375169303</v>
      </c>
      <c r="AN210" s="71">
        <v>0</v>
      </c>
      <c r="AO210" s="71">
        <v>0</v>
      </c>
      <c r="AP210" s="71">
        <v>36726411.6982655</v>
      </c>
      <c r="AQ210" s="72"/>
      <c r="AR210" s="71">
        <v>184</v>
      </c>
      <c r="AS210" s="71">
        <v>81</v>
      </c>
      <c r="AT210" s="71">
        <v>0</v>
      </c>
      <c r="AU210" s="71">
        <v>1</v>
      </c>
      <c r="AV210" s="71">
        <v>0</v>
      </c>
      <c r="AW210" s="71">
        <v>0</v>
      </c>
      <c r="AX210" s="71"/>
      <c r="AY210" s="72"/>
      <c r="AZ210" s="71">
        <v>850.8</v>
      </c>
      <c r="BA210" s="71">
        <v>4593.3</v>
      </c>
      <c r="BB210" s="71">
        <v>0</v>
      </c>
      <c r="BC210" s="71">
        <v>1300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1966</v>
      </c>
      <c r="B211" s="70">
        <v>252</v>
      </c>
      <c r="C211" s="70">
        <v>14</v>
      </c>
      <c r="D211" s="70">
        <v>15</v>
      </c>
      <c r="E211" s="70">
        <v>2017</v>
      </c>
      <c r="F211" s="70" t="s">
        <v>156</v>
      </c>
      <c r="G211" s="70" t="s">
        <v>1952</v>
      </c>
      <c r="H211" s="70" t="s">
        <v>1953</v>
      </c>
      <c r="I211" s="148"/>
      <c r="J211" s="71">
        <v>5.0322623358574878</v>
      </c>
      <c r="K211" s="71">
        <v>0.92183734094921577</v>
      </c>
      <c r="L211" s="71">
        <v>2.4415349152277619</v>
      </c>
      <c r="M211" s="71">
        <v>8.6432667565815926</v>
      </c>
      <c r="N211" s="71">
        <v>9.3244172511006855</v>
      </c>
      <c r="O211" s="71">
        <v>7.6117613602069287</v>
      </c>
      <c r="P211" s="71">
        <v>11.080130712541319</v>
      </c>
      <c r="Q211" s="71">
        <v>0.48235397198564101</v>
      </c>
      <c r="R211" s="71">
        <v>0</v>
      </c>
      <c r="S211" s="71">
        <v>0</v>
      </c>
      <c r="T211" s="72"/>
      <c r="U211" s="71">
        <v>914814</v>
      </c>
      <c r="V211" s="71">
        <v>438</v>
      </c>
      <c r="W211" s="71">
        <v>46</v>
      </c>
      <c r="X211" s="71">
        <v>2165</v>
      </c>
      <c r="Y211" s="71">
        <v>2893</v>
      </c>
      <c r="Z211" s="71">
        <v>4551</v>
      </c>
      <c r="AA211" s="71">
        <v>2295</v>
      </c>
      <c r="AB211" s="71">
        <v>7062</v>
      </c>
      <c r="AC211" s="71">
        <v>0</v>
      </c>
      <c r="AD211" s="71">
        <v>0</v>
      </c>
      <c r="AE211" s="72"/>
      <c r="AF211" s="71">
        <v>6177836.2683461076</v>
      </c>
      <c r="AG211" s="71">
        <v>705125.0321757379</v>
      </c>
      <c r="AH211" s="71">
        <v>335842.08458388591</v>
      </c>
      <c r="AI211" s="71">
        <v>13918472.650188841</v>
      </c>
      <c r="AJ211" s="71">
        <v>14615263.146835251</v>
      </c>
      <c r="AK211" s="71">
        <v>0</v>
      </c>
      <c r="AL211" s="71">
        <v>0</v>
      </c>
      <c r="AM211" s="71">
        <v>970084.92192288022</v>
      </c>
      <c r="AN211" s="71">
        <v>0</v>
      </c>
      <c r="AO211" s="71">
        <v>0</v>
      </c>
      <c r="AP211" s="71">
        <v>36722624.1040527</v>
      </c>
      <c r="AQ211" s="72"/>
      <c r="AR211" s="71">
        <v>192</v>
      </c>
      <c r="AS211" s="71">
        <v>84</v>
      </c>
      <c r="AT211" s="71">
        <v>0</v>
      </c>
      <c r="AU211" s="71">
        <v>1</v>
      </c>
      <c r="AV211" s="71">
        <v>0</v>
      </c>
      <c r="AW211" s="71">
        <v>0</v>
      </c>
      <c r="AX211" s="71"/>
      <c r="AY211" s="72"/>
      <c r="AZ211" s="71">
        <v>885.3</v>
      </c>
      <c r="BA211" s="71">
        <v>4665.3999999999996</v>
      </c>
      <c r="BB211" s="71">
        <v>0</v>
      </c>
      <c r="BC211" s="71">
        <v>1300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1967</v>
      </c>
      <c r="B212" s="70">
        <v>253</v>
      </c>
      <c r="C212" s="70">
        <v>15</v>
      </c>
      <c r="D212" s="70">
        <v>15</v>
      </c>
      <c r="E212" s="70">
        <v>2018</v>
      </c>
      <c r="F212" s="70" t="s">
        <v>183</v>
      </c>
      <c r="G212" s="70" t="s">
        <v>1952</v>
      </c>
      <c r="H212" s="70" t="s">
        <v>1953</v>
      </c>
      <c r="I212" s="148"/>
      <c r="J212" s="71">
        <v>4.6277751972294254</v>
      </c>
      <c r="K212" s="71">
        <v>0.86588401298633466</v>
      </c>
      <c r="L212" s="71">
        <v>2.177301964286209</v>
      </c>
      <c r="M212" s="71">
        <v>8.435343804400274</v>
      </c>
      <c r="N212" s="71">
        <v>8.7487435474043309</v>
      </c>
      <c r="O212" s="71">
        <v>7.298076134133118</v>
      </c>
      <c r="P212" s="71">
        <v>10.802540480589155</v>
      </c>
      <c r="Q212" s="71">
        <v>0.434982659488307</v>
      </c>
      <c r="R212" s="71">
        <v>0</v>
      </c>
      <c r="S212" s="71">
        <v>0</v>
      </c>
      <c r="T212" s="72"/>
      <c r="U212" s="71">
        <v>876951</v>
      </c>
      <c r="V212" s="71">
        <v>438</v>
      </c>
      <c r="W212" s="71">
        <v>46</v>
      </c>
      <c r="X212" s="71">
        <v>2165</v>
      </c>
      <c r="Y212" s="71">
        <v>2902</v>
      </c>
      <c r="Z212" s="71">
        <v>4447</v>
      </c>
      <c r="AA212" s="71">
        <v>2260</v>
      </c>
      <c r="AB212" s="71">
        <v>6863</v>
      </c>
      <c r="AC212" s="71">
        <v>0</v>
      </c>
      <c r="AD212" s="71">
        <v>0</v>
      </c>
      <c r="AE212" s="72"/>
      <c r="AF212" s="71">
        <v>5756937.1500523258</v>
      </c>
      <c r="AG212" s="71">
        <v>626152.22400879755</v>
      </c>
      <c r="AH212" s="71">
        <v>303735.56456226681</v>
      </c>
      <c r="AI212" s="71">
        <v>13387924.94739606</v>
      </c>
      <c r="AJ212" s="71">
        <v>14484785.04244747</v>
      </c>
      <c r="AK212" s="71">
        <v>0</v>
      </c>
      <c r="AL212" s="71">
        <v>0</v>
      </c>
      <c r="AM212" s="71">
        <v>944699.57281404629</v>
      </c>
      <c r="AN212" s="71">
        <v>0</v>
      </c>
      <c r="AO212" s="71">
        <v>0</v>
      </c>
      <c r="AP212" s="71">
        <v>35504234.501280963</v>
      </c>
      <c r="AQ212" s="72"/>
      <c r="AR212" s="71">
        <v>195</v>
      </c>
      <c r="AS212" s="71">
        <v>89</v>
      </c>
      <c r="AT212" s="71">
        <v>0</v>
      </c>
      <c r="AU212" s="71">
        <v>1</v>
      </c>
      <c r="AV212" s="71">
        <v>0</v>
      </c>
      <c r="AW212" s="71">
        <v>0</v>
      </c>
      <c r="AX212" s="71"/>
      <c r="AY212" s="72"/>
      <c r="AZ212" s="71">
        <v>898.50000000000011</v>
      </c>
      <c r="BA212" s="71">
        <v>5379</v>
      </c>
      <c r="BB212" s="71">
        <v>0</v>
      </c>
      <c r="BC212" s="71">
        <v>1300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1968</v>
      </c>
      <c r="B213" s="70">
        <v>254</v>
      </c>
      <c r="C213" s="70">
        <v>16</v>
      </c>
      <c r="D213" s="70">
        <v>15</v>
      </c>
      <c r="E213" s="70">
        <v>2019</v>
      </c>
      <c r="F213" s="70" t="s">
        <v>158</v>
      </c>
      <c r="G213" s="70" t="s">
        <v>1952</v>
      </c>
      <c r="H213" s="70" t="s">
        <v>1953</v>
      </c>
      <c r="I213" s="148"/>
      <c r="J213" s="71">
        <v>4.8930057688938824</v>
      </c>
      <c r="K213" s="71">
        <v>0.78539122190990995</v>
      </c>
      <c r="L213" s="71">
        <v>2.1962518982837529</v>
      </c>
      <c r="M213" s="71">
        <v>7.7672659814238267</v>
      </c>
      <c r="N213" s="71">
        <v>7.5710424898214006</v>
      </c>
      <c r="O213" s="71">
        <v>6.9912643521631885</v>
      </c>
      <c r="P213" s="71">
        <v>10.320543910354294</v>
      </c>
      <c r="Q213" s="71">
        <v>0.41031124974788502</v>
      </c>
      <c r="R213" s="71">
        <v>0</v>
      </c>
      <c r="S213" s="71">
        <v>0</v>
      </c>
      <c r="T213" s="72"/>
      <c r="U213" s="71">
        <v>961108</v>
      </c>
      <c r="V213" s="71">
        <v>438</v>
      </c>
      <c r="W213" s="71">
        <v>46</v>
      </c>
      <c r="X213" s="71">
        <v>2165</v>
      </c>
      <c r="Y213" s="71">
        <v>2869</v>
      </c>
      <c r="Z213" s="71">
        <v>4377</v>
      </c>
      <c r="AA213" s="71">
        <v>2143</v>
      </c>
      <c r="AB213" s="71">
        <v>6649</v>
      </c>
      <c r="AC213" s="71">
        <v>0</v>
      </c>
      <c r="AD213" s="71">
        <v>0</v>
      </c>
      <c r="AE213" s="72"/>
      <c r="AF213" s="71">
        <v>6095815.3205956602</v>
      </c>
      <c r="AG213" s="71">
        <v>604425.34344660712</v>
      </c>
      <c r="AH213" s="71">
        <v>330331.22820363799</v>
      </c>
      <c r="AI213" s="71">
        <v>13065825.207694059</v>
      </c>
      <c r="AJ213" s="71">
        <v>13363060.815222651</v>
      </c>
      <c r="AK213" s="71">
        <v>0</v>
      </c>
      <c r="AL213" s="71">
        <v>0</v>
      </c>
      <c r="AM213" s="71">
        <v>905543.74635479855</v>
      </c>
      <c r="AN213" s="71">
        <v>0</v>
      </c>
      <c r="AO213" s="71">
        <v>0</v>
      </c>
      <c r="AP213" s="71">
        <v>34365001.661517411</v>
      </c>
      <c r="AQ213" s="72"/>
      <c r="AR213" s="71">
        <v>197</v>
      </c>
      <c r="AS213" s="71">
        <v>100</v>
      </c>
      <c r="AT213" s="71">
        <v>0</v>
      </c>
      <c r="AU213" s="71">
        <v>1</v>
      </c>
      <c r="AV213" s="71">
        <v>0</v>
      </c>
      <c r="AW213" s="71">
        <v>0</v>
      </c>
      <c r="AX213" s="71"/>
      <c r="AY213" s="72"/>
      <c r="AZ213" s="71">
        <v>911</v>
      </c>
      <c r="BA213" s="71">
        <v>7004.1</v>
      </c>
      <c r="BB213" s="71">
        <v>0</v>
      </c>
      <c r="BC213" s="71">
        <v>1300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1969</v>
      </c>
      <c r="B214" s="70">
        <v>255</v>
      </c>
      <c r="C214" s="70">
        <v>17</v>
      </c>
      <c r="D214" s="70">
        <v>15</v>
      </c>
      <c r="E214" s="70">
        <v>2020</v>
      </c>
      <c r="F214" s="70" t="s">
        <v>159</v>
      </c>
      <c r="G214" s="70" t="s">
        <v>1952</v>
      </c>
      <c r="H214" s="70" t="s">
        <v>1953</v>
      </c>
      <c r="I214" s="148"/>
      <c r="J214" s="71">
        <v>3.8477444391420872</v>
      </c>
      <c r="K214" s="71">
        <v>0.67704841746280331</v>
      </c>
      <c r="L214" s="71">
        <v>1.282720691800691</v>
      </c>
      <c r="M214" s="71">
        <v>6.8156079865419814</v>
      </c>
      <c r="N214" s="71">
        <v>7.6640432668375782</v>
      </c>
      <c r="O214" s="71">
        <v>6.0469675428809158</v>
      </c>
      <c r="P214" s="71">
        <v>9.6282890659201907</v>
      </c>
      <c r="Q214" s="71">
        <v>0.38141691966761199</v>
      </c>
      <c r="R214" s="71">
        <v>0</v>
      </c>
      <c r="S214" s="71">
        <v>0</v>
      </c>
      <c r="T214" s="72"/>
      <c r="U214" s="71">
        <v>816198</v>
      </c>
      <c r="V214" s="71">
        <v>332</v>
      </c>
      <c r="W214" s="71">
        <v>26</v>
      </c>
      <c r="X214" s="71">
        <v>2061</v>
      </c>
      <c r="Y214" s="71">
        <v>2837</v>
      </c>
      <c r="Z214" s="71">
        <v>4321</v>
      </c>
      <c r="AA214" s="71">
        <v>2125</v>
      </c>
      <c r="AB214" s="71">
        <v>6469</v>
      </c>
      <c r="AC214" s="71">
        <v>0</v>
      </c>
      <c r="AD214" s="71">
        <v>0</v>
      </c>
      <c r="AE214" s="72"/>
      <c r="AF214" s="71">
        <v>5055467.7704152726</v>
      </c>
      <c r="AG214" s="71">
        <v>494350.78633946157</v>
      </c>
      <c r="AH214" s="71">
        <v>189997.53883076005</v>
      </c>
      <c r="AI214" s="71">
        <v>11747994.739534445</v>
      </c>
      <c r="AJ214" s="71">
        <v>13980524.84919239</v>
      </c>
      <c r="AK214" s="71"/>
      <c r="AL214" s="71"/>
      <c r="AM214" s="71">
        <v>844276.37208903953</v>
      </c>
      <c r="AN214" s="71"/>
      <c r="AO214" s="71"/>
      <c r="AP214" s="71">
        <v>32312612.056401368</v>
      </c>
      <c r="AQ214" s="72"/>
      <c r="AR214" s="71">
        <v>202</v>
      </c>
      <c r="AS214" s="71">
        <v>104</v>
      </c>
      <c r="AT214" s="71">
        <v>0</v>
      </c>
      <c r="AU214" s="71">
        <v>1</v>
      </c>
      <c r="AV214" s="71">
        <v>0</v>
      </c>
      <c r="AW214" s="71">
        <v>0</v>
      </c>
      <c r="AX214" s="71"/>
      <c r="AY214" s="72"/>
      <c r="AZ214" s="71">
        <v>933.7</v>
      </c>
      <c r="BA214" s="71">
        <v>7603.0999999999995</v>
      </c>
      <c r="BB214" s="71">
        <v>0</v>
      </c>
      <c r="BC214" s="71">
        <v>1300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1970</v>
      </c>
      <c r="B215" s="70">
        <v>255</v>
      </c>
      <c r="C215" s="70">
        <v>18</v>
      </c>
      <c r="D215" s="70">
        <v>15</v>
      </c>
      <c r="E215" s="70">
        <v>2021</v>
      </c>
      <c r="F215" s="70" t="s">
        <v>160</v>
      </c>
      <c r="G215" s="70" t="s">
        <v>1952</v>
      </c>
      <c r="H215" s="70" t="s">
        <v>1953</v>
      </c>
      <c r="I215" s="148"/>
      <c r="J215" s="71">
        <v>4.3994915797978837</v>
      </c>
      <c r="K215" s="71">
        <v>0.73486591287431979</v>
      </c>
      <c r="L215" s="71">
        <v>1.1563361619425667</v>
      </c>
      <c r="M215" s="71">
        <v>7.8012910615457036</v>
      </c>
      <c r="N215" s="71">
        <v>7.5527191343449225</v>
      </c>
      <c r="O215" s="71">
        <v>5.7763265858025035</v>
      </c>
      <c r="P215" s="71">
        <v>9.7997002825333386</v>
      </c>
      <c r="Q215" s="71">
        <v>0.36538651809315398</v>
      </c>
      <c r="R215" s="71">
        <v>0</v>
      </c>
      <c r="S215" s="71">
        <v>0</v>
      </c>
      <c r="T215" s="72"/>
      <c r="U215" s="71">
        <v>927202</v>
      </c>
      <c r="V215" s="71">
        <v>332</v>
      </c>
      <c r="W215" s="71">
        <v>26</v>
      </c>
      <c r="X215" s="71">
        <v>2061</v>
      </c>
      <c r="Y215" s="71">
        <v>2786</v>
      </c>
      <c r="Z215" s="71">
        <v>4250</v>
      </c>
      <c r="AA215" s="71">
        <v>2109</v>
      </c>
      <c r="AB215" s="71">
        <v>6258</v>
      </c>
      <c r="AC215" s="71">
        <v>0</v>
      </c>
      <c r="AD215" s="71">
        <v>0</v>
      </c>
      <c r="AE215" s="72"/>
      <c r="AF215" s="71">
        <v>5644299.645405909</v>
      </c>
      <c r="AG215" s="71">
        <v>524899.12809292786</v>
      </c>
      <c r="AH215" s="71">
        <v>178542.58418193989</v>
      </c>
      <c r="AI215" s="71">
        <v>12876720.684789332</v>
      </c>
      <c r="AJ215" s="71">
        <v>13349989.184133921</v>
      </c>
      <c r="AK215" s="71">
        <v>0</v>
      </c>
      <c r="AL215" s="71">
        <v>0</v>
      </c>
      <c r="AM215" s="71">
        <v>821449.40990123071</v>
      </c>
      <c r="AN215" s="71">
        <v>0</v>
      </c>
      <c r="AO215" s="71">
        <v>0</v>
      </c>
      <c r="AP215" s="71">
        <v>33395900.636505261</v>
      </c>
      <c r="AQ215" s="72"/>
      <c r="AR215" s="71">
        <v>212</v>
      </c>
      <c r="AS215" s="71">
        <v>107</v>
      </c>
      <c r="AT215" s="71">
        <v>0</v>
      </c>
      <c r="AU215" s="71">
        <v>1</v>
      </c>
      <c r="AV215" s="71">
        <v>0</v>
      </c>
      <c r="AW215" s="71">
        <v>0</v>
      </c>
      <c r="AX215" s="71"/>
      <c r="AY215" s="72"/>
      <c r="AZ215" s="71">
        <v>993.7</v>
      </c>
      <c r="BA215" s="71">
        <v>9077.0999999999985</v>
      </c>
      <c r="BB215" s="71">
        <v>0</v>
      </c>
      <c r="BC215" s="71">
        <v>1300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1971</v>
      </c>
      <c r="B216" s="70">
        <v>255</v>
      </c>
      <c r="C216" s="70">
        <v>19</v>
      </c>
      <c r="D216" s="70">
        <v>15</v>
      </c>
      <c r="E216" s="70">
        <v>2022</v>
      </c>
      <c r="F216" s="70" t="s">
        <v>161</v>
      </c>
      <c r="G216" s="1064" t="s">
        <v>1952</v>
      </c>
      <c r="H216" s="70" t="s">
        <v>1953</v>
      </c>
      <c r="I216" s="148"/>
      <c r="J216" s="71">
        <v>3.4456601055761311</v>
      </c>
      <c r="K216" s="71">
        <v>0.67353305679906572</v>
      </c>
      <c r="L216" s="71">
        <v>1.0714898974896623</v>
      </c>
      <c r="M216" s="71">
        <v>7.4431785218373854</v>
      </c>
      <c r="N216" s="71">
        <v>8.0290331855131125</v>
      </c>
      <c r="O216" s="71">
        <v>5.905131681269582</v>
      </c>
      <c r="P216" s="71">
        <v>9.5655927688587497</v>
      </c>
      <c r="Q216" s="71">
        <v>0.35781090275805816</v>
      </c>
      <c r="R216" s="71">
        <v>0</v>
      </c>
      <c r="S216" s="71">
        <v>0</v>
      </c>
      <c r="T216" s="72"/>
      <c r="U216" s="71">
        <v>878026</v>
      </c>
      <c r="V216" s="71">
        <v>332</v>
      </c>
      <c r="W216" s="71">
        <v>26</v>
      </c>
      <c r="X216" s="71">
        <v>2061</v>
      </c>
      <c r="Y216" s="71">
        <v>2750</v>
      </c>
      <c r="Z216" s="71">
        <v>4128</v>
      </c>
      <c r="AA216" s="71">
        <v>2090</v>
      </c>
      <c r="AB216" s="71">
        <v>6078</v>
      </c>
      <c r="AC216" s="71">
        <v>0</v>
      </c>
      <c r="AD216" s="71">
        <v>0</v>
      </c>
      <c r="AE216" s="72"/>
      <c r="AF216" s="71">
        <v>4457431.3644870613</v>
      </c>
      <c r="AG216" s="71">
        <v>510777.24054268812</v>
      </c>
      <c r="AH216" s="71">
        <v>201740.46009273746</v>
      </c>
      <c r="AI216" s="71">
        <v>12000819.916030683</v>
      </c>
      <c r="AJ216" s="71">
        <v>14900601.562184172</v>
      </c>
      <c r="AK216" s="71">
        <v>0</v>
      </c>
      <c r="AL216" s="71">
        <v>0</v>
      </c>
      <c r="AM216" s="71">
        <v>784835.69540644833</v>
      </c>
      <c r="AN216" s="71">
        <v>0</v>
      </c>
      <c r="AO216" s="71">
        <v>0</v>
      </c>
      <c r="AP216" s="71">
        <v>32856206.238743786</v>
      </c>
      <c r="AQ216" s="72"/>
      <c r="AR216" s="71">
        <v>216</v>
      </c>
      <c r="AS216" s="71">
        <v>113</v>
      </c>
      <c r="AT216" s="71">
        <v>0</v>
      </c>
      <c r="AU216" s="71">
        <v>2</v>
      </c>
      <c r="AV216" s="71">
        <v>0</v>
      </c>
      <c r="AW216" s="71">
        <v>0</v>
      </c>
      <c r="AX216" s="71"/>
      <c r="AY216" s="72"/>
      <c r="AZ216" s="71">
        <v>1013.3000000000002</v>
      </c>
      <c r="BA216" s="71">
        <v>12008.599999999999</v>
      </c>
      <c r="BB216" s="71">
        <v>0</v>
      </c>
      <c r="BC216" s="71">
        <v>1465.7</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1972</v>
      </c>
      <c r="B217" s="70">
        <v>255</v>
      </c>
      <c r="C217" s="70">
        <v>20</v>
      </c>
      <c r="D217" s="70">
        <v>15</v>
      </c>
      <c r="E217" s="70">
        <v>2023</v>
      </c>
      <c r="F217" s="70" t="s">
        <v>1539</v>
      </c>
      <c r="G217" s="1064" t="s">
        <v>1952</v>
      </c>
      <c r="H217" s="70" t="s">
        <v>1953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222</v>
      </c>
      <c r="AS217" s="71">
        <v>113</v>
      </c>
      <c r="AT217" s="71">
        <v>0</v>
      </c>
      <c r="AU217" s="71">
        <v>2</v>
      </c>
      <c r="AV217" s="71">
        <v>0</v>
      </c>
      <c r="AW217" s="71">
        <v>0</v>
      </c>
      <c r="AX217" s="71"/>
      <c r="AY217" s="72"/>
      <c r="AZ217" s="71">
        <v>1047.6000000000001</v>
      </c>
      <c r="BA217" s="71">
        <v>12008.599999999999</v>
      </c>
      <c r="BB217" s="71">
        <v>0</v>
      </c>
      <c r="BC217" s="71">
        <v>1465.7</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1973</v>
      </c>
      <c r="B218" s="70">
        <v>255</v>
      </c>
      <c r="C218" s="70">
        <v>21</v>
      </c>
      <c r="D218" s="70">
        <v>15</v>
      </c>
      <c r="E218" s="70">
        <v>2024</v>
      </c>
      <c r="F218" s="70" t="s">
        <v>1554</v>
      </c>
      <c r="G218" s="70" t="s">
        <v>1952</v>
      </c>
      <c r="H218" s="70" t="s">
        <v>1953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1974</v>
      </c>
      <c r="B219" s="70">
        <v>103</v>
      </c>
      <c r="C219" s="70">
        <v>1</v>
      </c>
      <c r="D219" s="70">
        <v>7</v>
      </c>
      <c r="E219" s="70">
        <v>1990</v>
      </c>
      <c r="F219" s="70" t="s">
        <v>787</v>
      </c>
      <c r="G219" s="70" t="s">
        <v>1975</v>
      </c>
      <c r="H219" s="70" t="s">
        <v>1976</v>
      </c>
      <c r="I219" s="148"/>
      <c r="J219" s="71">
        <v>17.627660703574652</v>
      </c>
      <c r="K219" s="71">
        <v>1.1702277824541529</v>
      </c>
      <c r="L219" s="71">
        <v>0</v>
      </c>
      <c r="M219" s="71">
        <v>2.8098149663175991</v>
      </c>
      <c r="N219" s="71">
        <v>5.5227109653926529</v>
      </c>
      <c r="O219" s="71">
        <v>5.0788733502693013</v>
      </c>
      <c r="P219" s="71">
        <v>7.5531969079256616</v>
      </c>
      <c r="Q219" s="71">
        <v>0.47589989182387998</v>
      </c>
      <c r="R219" s="71">
        <v>0</v>
      </c>
      <c r="S219" s="71">
        <v>0.46883903330611609</v>
      </c>
      <c r="T219" s="72"/>
      <c r="U219" s="71">
        <v>1832984</v>
      </c>
      <c r="V219" s="71">
        <v>360</v>
      </c>
      <c r="W219" s="71">
        <v>0</v>
      </c>
      <c r="X219" s="71">
        <v>969</v>
      </c>
      <c r="Y219" s="71">
        <v>1892</v>
      </c>
      <c r="Z219" s="71">
        <v>2089</v>
      </c>
      <c r="AA219" s="71">
        <v>1834</v>
      </c>
      <c r="AB219" s="71">
        <v>7727</v>
      </c>
      <c r="AC219" s="71">
        <v>0</v>
      </c>
      <c r="AD219" s="71">
        <v>0.46883903330611609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1977</v>
      </c>
      <c r="B220" s="70">
        <v>104</v>
      </c>
      <c r="C220" s="70">
        <v>2</v>
      </c>
      <c r="D220" s="70">
        <v>7</v>
      </c>
      <c r="E220" s="70">
        <v>2005</v>
      </c>
      <c r="F220" s="70" t="s">
        <v>789</v>
      </c>
      <c r="G220" s="70" t="s">
        <v>1975</v>
      </c>
      <c r="H220" s="70" t="s">
        <v>1976</v>
      </c>
      <c r="I220" s="148"/>
      <c r="J220" s="71">
        <v>24.07912090620632</v>
      </c>
      <c r="K220" s="71">
        <v>0.61662758204552026</v>
      </c>
      <c r="L220" s="71">
        <v>0.92134017580922822</v>
      </c>
      <c r="M220" s="71">
        <v>5.2095136946652039</v>
      </c>
      <c r="N220" s="71">
        <v>9.8840045748762417</v>
      </c>
      <c r="O220" s="71">
        <v>8.2926081856557161</v>
      </c>
      <c r="P220" s="71">
        <v>7.9955749777744103</v>
      </c>
      <c r="Q220" s="71">
        <v>0.437674460550802</v>
      </c>
      <c r="R220" s="71">
        <v>0</v>
      </c>
      <c r="S220" s="71">
        <v>0.37355711740980219</v>
      </c>
      <c r="T220" s="72"/>
      <c r="U220" s="71">
        <v>2606222</v>
      </c>
      <c r="V220" s="71">
        <v>235</v>
      </c>
      <c r="W220" s="71">
        <v>11</v>
      </c>
      <c r="X220" s="71">
        <v>843</v>
      </c>
      <c r="Y220" s="71">
        <v>2181</v>
      </c>
      <c r="Z220" s="71">
        <v>3947</v>
      </c>
      <c r="AA220" s="71">
        <v>1590</v>
      </c>
      <c r="AB220" s="71">
        <v>7429</v>
      </c>
      <c r="AC220" s="71">
        <v>0</v>
      </c>
      <c r="AD220" s="71">
        <v>0.37355711740980219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1978</v>
      </c>
      <c r="B221" s="70">
        <v>105</v>
      </c>
      <c r="C221" s="70">
        <v>3</v>
      </c>
      <c r="D221" s="70">
        <v>7</v>
      </c>
      <c r="E221" s="70">
        <v>2006</v>
      </c>
      <c r="F221" s="70" t="s">
        <v>790</v>
      </c>
      <c r="G221" s="70" t="s">
        <v>1975</v>
      </c>
      <c r="H221" s="70" t="s">
        <v>1976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1979</v>
      </c>
      <c r="B222" s="70">
        <v>106</v>
      </c>
      <c r="C222" s="70">
        <v>4</v>
      </c>
      <c r="D222" s="70">
        <v>7</v>
      </c>
      <c r="E222" s="70">
        <v>2007</v>
      </c>
      <c r="F222" s="70" t="s">
        <v>791</v>
      </c>
      <c r="G222" s="70" t="s">
        <v>1975</v>
      </c>
      <c r="H222" s="70" t="s">
        <v>1976</v>
      </c>
      <c r="I222" s="148"/>
      <c r="J222" s="71">
        <v>21.07895902681944</v>
      </c>
      <c r="K222" s="71">
        <v>0.58484162642986925</v>
      </c>
      <c r="L222" s="71">
        <v>0.73509716551520476</v>
      </c>
      <c r="M222" s="71">
        <v>4.5065254329612694</v>
      </c>
      <c r="N222" s="71">
        <v>9.9445486194575121</v>
      </c>
      <c r="O222" s="71">
        <v>8.0357115440858227</v>
      </c>
      <c r="P222" s="71">
        <v>7.7261366339167177</v>
      </c>
      <c r="Q222" s="71">
        <v>0.451100693116391</v>
      </c>
      <c r="R222" s="71">
        <v>0</v>
      </c>
      <c r="S222" s="71">
        <v>0.47104502055890729</v>
      </c>
      <c r="T222" s="72"/>
      <c r="U222" s="71">
        <v>2692029</v>
      </c>
      <c r="V222" s="71">
        <v>233</v>
      </c>
      <c r="W222" s="71">
        <v>11</v>
      </c>
      <c r="X222" s="71">
        <v>982</v>
      </c>
      <c r="Y222" s="71">
        <v>2152</v>
      </c>
      <c r="Z222" s="71">
        <v>3976</v>
      </c>
      <c r="AA222" s="71">
        <v>1513</v>
      </c>
      <c r="AB222" s="71">
        <v>7252</v>
      </c>
      <c r="AC222" s="71">
        <v>0</v>
      </c>
      <c r="AD222" s="71">
        <v>0.47104502055890729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1980</v>
      </c>
      <c r="B223" s="70">
        <v>107</v>
      </c>
      <c r="C223" s="70">
        <v>5</v>
      </c>
      <c r="D223" s="70">
        <v>7</v>
      </c>
      <c r="E223" s="70">
        <v>2008</v>
      </c>
      <c r="F223" s="70" t="s">
        <v>792</v>
      </c>
      <c r="G223" s="70" t="s">
        <v>1975</v>
      </c>
      <c r="H223" s="70" t="s">
        <v>1976</v>
      </c>
      <c r="I223" s="148"/>
      <c r="J223" s="71">
        <v>17.233779501138638</v>
      </c>
      <c r="K223" s="71">
        <v>0.46333731313609122</v>
      </c>
      <c r="L223" s="71">
        <v>0.71813283871432498</v>
      </c>
      <c r="M223" s="71">
        <v>5.0500463832840907</v>
      </c>
      <c r="N223" s="71">
        <v>9.5373915062980963</v>
      </c>
      <c r="O223" s="71">
        <v>7.8530516859635071</v>
      </c>
      <c r="P223" s="71">
        <v>7.5184049675421907</v>
      </c>
      <c r="Q223" s="71">
        <v>0.442454775846091</v>
      </c>
      <c r="R223" s="71">
        <v>0</v>
      </c>
      <c r="S223" s="71">
        <v>0.5411501799719286</v>
      </c>
      <c r="T223" s="72"/>
      <c r="U223" s="71">
        <v>2293613</v>
      </c>
      <c r="V223" s="71">
        <v>233</v>
      </c>
      <c r="W223" s="71">
        <v>11</v>
      </c>
      <c r="X223" s="71">
        <v>982</v>
      </c>
      <c r="Y223" s="71">
        <v>2163</v>
      </c>
      <c r="Z223" s="71">
        <v>4022</v>
      </c>
      <c r="AA223" s="71">
        <v>1474</v>
      </c>
      <c r="AB223" s="71">
        <v>7230</v>
      </c>
      <c r="AC223" s="71">
        <v>0</v>
      </c>
      <c r="AD223" s="71">
        <v>0.5411501799719286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1981</v>
      </c>
      <c r="B224" s="70">
        <v>108</v>
      </c>
      <c r="C224" s="70">
        <v>6</v>
      </c>
      <c r="D224" s="70">
        <v>7</v>
      </c>
      <c r="E224" s="70">
        <v>2009</v>
      </c>
      <c r="F224" s="70" t="s">
        <v>176</v>
      </c>
      <c r="G224" s="70" t="s">
        <v>1975</v>
      </c>
      <c r="H224" s="70" t="s">
        <v>1976</v>
      </c>
      <c r="I224" s="148"/>
      <c r="J224" s="71">
        <v>16.095712239273279</v>
      </c>
      <c r="K224" s="71">
        <v>0.37822740003430971</v>
      </c>
      <c r="L224" s="71">
        <v>1.3267830132588181</v>
      </c>
      <c r="M224" s="71">
        <v>5.3052848591426924</v>
      </c>
      <c r="N224" s="71">
        <v>8.6461178171009347</v>
      </c>
      <c r="O224" s="71">
        <v>8.0273074981917283</v>
      </c>
      <c r="P224" s="71">
        <v>7.1843886461359947</v>
      </c>
      <c r="Q224" s="71">
        <v>0.41653462545786701</v>
      </c>
      <c r="R224" s="71">
        <v>0</v>
      </c>
      <c r="S224" s="71">
        <v>0.45074258929103289</v>
      </c>
      <c r="T224" s="72"/>
      <c r="U224" s="71">
        <v>1854329</v>
      </c>
      <c r="V224" s="71">
        <v>194</v>
      </c>
      <c r="W224" s="71">
        <v>28</v>
      </c>
      <c r="X224" s="71">
        <v>1022</v>
      </c>
      <c r="Y224" s="71">
        <v>2142</v>
      </c>
      <c r="Z224" s="71">
        <v>4058</v>
      </c>
      <c r="AA224" s="71">
        <v>1446</v>
      </c>
      <c r="AB224" s="71">
        <v>7145</v>
      </c>
      <c r="AC224" s="71">
        <v>0</v>
      </c>
      <c r="AD224" s="71">
        <v>0.45074258929103289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1982</v>
      </c>
      <c r="B225" s="70">
        <v>109</v>
      </c>
      <c r="C225" s="70">
        <v>7</v>
      </c>
      <c r="D225" s="70">
        <v>7</v>
      </c>
      <c r="E225" s="70">
        <v>2010</v>
      </c>
      <c r="F225" s="70" t="s">
        <v>177</v>
      </c>
      <c r="G225" s="70" t="s">
        <v>1975</v>
      </c>
      <c r="H225" s="70" t="s">
        <v>1976</v>
      </c>
      <c r="I225" s="148"/>
      <c r="J225" s="71">
        <v>18.59832823728394</v>
      </c>
      <c r="K225" s="71">
        <v>0.38551077381127741</v>
      </c>
      <c r="L225" s="71">
        <v>1.256114749144096</v>
      </c>
      <c r="M225" s="71">
        <v>5.1740857732823846</v>
      </c>
      <c r="N225" s="71">
        <v>8.6126327168007908</v>
      </c>
      <c r="O225" s="71">
        <v>8.0728764986115316</v>
      </c>
      <c r="P225" s="71">
        <v>7.2257248627172128</v>
      </c>
      <c r="Q225" s="71">
        <v>0.42915806758212799</v>
      </c>
      <c r="R225" s="71">
        <v>0</v>
      </c>
      <c r="S225" s="71">
        <v>0.50696934639225089</v>
      </c>
      <c r="T225" s="72"/>
      <c r="U225" s="71">
        <v>2292205</v>
      </c>
      <c r="V225" s="71">
        <v>194</v>
      </c>
      <c r="W225" s="71">
        <v>28</v>
      </c>
      <c r="X225" s="71">
        <v>1022</v>
      </c>
      <c r="Y225" s="71">
        <v>2130</v>
      </c>
      <c r="Z225" s="71">
        <v>4100</v>
      </c>
      <c r="AA225" s="71">
        <v>1418</v>
      </c>
      <c r="AB225" s="71">
        <v>7054</v>
      </c>
      <c r="AC225" s="71">
        <v>0</v>
      </c>
      <c r="AD225" s="71">
        <v>0.50696934639225089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1983</v>
      </c>
      <c r="B226" s="70">
        <v>110</v>
      </c>
      <c r="C226" s="70">
        <v>8</v>
      </c>
      <c r="D226" s="70">
        <v>7</v>
      </c>
      <c r="E226" s="70">
        <v>2011</v>
      </c>
      <c r="F226" s="70" t="s">
        <v>178</v>
      </c>
      <c r="G226" s="70" t="s">
        <v>1975</v>
      </c>
      <c r="H226" s="70" t="s">
        <v>1976</v>
      </c>
      <c r="I226" s="148"/>
      <c r="J226" s="71">
        <v>14.734951139389899</v>
      </c>
      <c r="K226" s="71">
        <v>0.51784284994029939</v>
      </c>
      <c r="L226" s="71">
        <v>1.172645636060009</v>
      </c>
      <c r="M226" s="71">
        <v>6.0216177775838737</v>
      </c>
      <c r="N226" s="71">
        <v>10.0763257329527</v>
      </c>
      <c r="O226" s="71">
        <v>7.9705990403596267</v>
      </c>
      <c r="P226" s="71">
        <v>7.0268099882343282</v>
      </c>
      <c r="Q226" s="71">
        <v>0.48871291912058601</v>
      </c>
      <c r="R226" s="71">
        <v>0</v>
      </c>
      <c r="S226" s="71">
        <v>0.57614382510156026</v>
      </c>
      <c r="T226" s="72"/>
      <c r="U226" s="71">
        <v>1497536</v>
      </c>
      <c r="V226" s="71">
        <v>194</v>
      </c>
      <c r="W226" s="71">
        <v>28</v>
      </c>
      <c r="X226" s="71">
        <v>1022</v>
      </c>
      <c r="Y226" s="71">
        <v>2129</v>
      </c>
      <c r="Z226" s="71">
        <v>4136</v>
      </c>
      <c r="AA226" s="71">
        <v>1420</v>
      </c>
      <c r="AB226" s="71">
        <v>6964</v>
      </c>
      <c r="AC226" s="71">
        <v>0</v>
      </c>
      <c r="AD226" s="71">
        <v>0.57614382510156026</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1984</v>
      </c>
      <c r="B227" s="70">
        <v>111</v>
      </c>
      <c r="C227" s="70">
        <v>9</v>
      </c>
      <c r="D227" s="70">
        <v>7</v>
      </c>
      <c r="E227" s="70">
        <v>2012</v>
      </c>
      <c r="F227" s="70" t="s">
        <v>179</v>
      </c>
      <c r="G227" s="70" t="s">
        <v>1975</v>
      </c>
      <c r="H227" s="70" t="s">
        <v>1976</v>
      </c>
      <c r="I227" s="148"/>
      <c r="J227" s="71">
        <v>23.92360598833314</v>
      </c>
      <c r="K227" s="71">
        <v>0.48613540991106702</v>
      </c>
      <c r="L227" s="71">
        <v>1.176147887373775</v>
      </c>
      <c r="M227" s="71">
        <v>6.7750478658766866</v>
      </c>
      <c r="N227" s="71">
        <v>10.885380461283409</v>
      </c>
      <c r="O227" s="71">
        <v>8.0627461433600676</v>
      </c>
      <c r="P227" s="71">
        <v>7.0369293817784051</v>
      </c>
      <c r="Q227" s="71">
        <v>0.53128172283177</v>
      </c>
      <c r="R227" s="71">
        <v>0</v>
      </c>
      <c r="S227" s="71">
        <v>0.63804851053165412</v>
      </c>
      <c r="T227" s="72"/>
      <c r="U227" s="71">
        <v>2229818</v>
      </c>
      <c r="V227" s="71">
        <v>194</v>
      </c>
      <c r="W227" s="71">
        <v>28</v>
      </c>
      <c r="X227" s="71">
        <v>1022</v>
      </c>
      <c r="Y227" s="71">
        <v>2163</v>
      </c>
      <c r="Z227" s="71">
        <v>4217</v>
      </c>
      <c r="AA227" s="71">
        <v>1414</v>
      </c>
      <c r="AB227" s="71">
        <v>6968</v>
      </c>
      <c r="AC227" s="71">
        <v>0</v>
      </c>
      <c r="AD227" s="71">
        <v>0.63804851053165412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1985</v>
      </c>
      <c r="B228" s="70">
        <v>112</v>
      </c>
      <c r="C228" s="70">
        <v>10</v>
      </c>
      <c r="D228" s="70">
        <v>7</v>
      </c>
      <c r="E228" s="70">
        <v>2013</v>
      </c>
      <c r="F228" s="70" t="s">
        <v>180</v>
      </c>
      <c r="G228" s="70" t="s">
        <v>1975</v>
      </c>
      <c r="H228" s="70" t="s">
        <v>1976</v>
      </c>
      <c r="I228" s="148"/>
      <c r="J228" s="71">
        <v>20.628368714833719</v>
      </c>
      <c r="K228" s="71">
        <v>0.41271652498615607</v>
      </c>
      <c r="L228" s="71">
        <v>0.85323315572104563</v>
      </c>
      <c r="M228" s="71">
        <v>5.8472937666663221</v>
      </c>
      <c r="N228" s="71">
        <v>10.7710629052497</v>
      </c>
      <c r="O228" s="71">
        <v>7.7474291132410462</v>
      </c>
      <c r="P228" s="71">
        <v>7.0434631270411359</v>
      </c>
      <c r="Q228" s="71">
        <v>0.53545057486976599</v>
      </c>
      <c r="R228" s="71">
        <v>0</v>
      </c>
      <c r="S228" s="71">
        <v>0.71736118327659071</v>
      </c>
      <c r="T228" s="72"/>
      <c r="U228" s="71">
        <v>2113875</v>
      </c>
      <c r="V228" s="71">
        <v>194</v>
      </c>
      <c r="W228" s="71">
        <v>28</v>
      </c>
      <c r="X228" s="71">
        <v>1022</v>
      </c>
      <c r="Y228" s="71">
        <v>2176</v>
      </c>
      <c r="Z228" s="71">
        <v>4233</v>
      </c>
      <c r="AA228" s="71">
        <v>1410</v>
      </c>
      <c r="AB228" s="71">
        <v>6922</v>
      </c>
      <c r="AC228" s="71">
        <v>0</v>
      </c>
      <c r="AD228" s="71">
        <v>0.71736118327659071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1986</v>
      </c>
      <c r="B229" s="70">
        <v>113</v>
      </c>
      <c r="C229" s="70">
        <v>11</v>
      </c>
      <c r="D229" s="70">
        <v>7</v>
      </c>
      <c r="E229" s="70">
        <v>2014</v>
      </c>
      <c r="F229" s="70" t="s">
        <v>181</v>
      </c>
      <c r="G229" s="70" t="s">
        <v>1975</v>
      </c>
      <c r="H229" s="70" t="s">
        <v>1976</v>
      </c>
      <c r="I229" s="148"/>
      <c r="J229" s="71">
        <v>20.315965266772061</v>
      </c>
      <c r="K229" s="71">
        <v>0.35356536928779181</v>
      </c>
      <c r="L229" s="71">
        <v>1.3768544769886399</v>
      </c>
      <c r="M229" s="71">
        <v>6.1667226635843084</v>
      </c>
      <c r="N229" s="71">
        <v>10.534513171186671</v>
      </c>
      <c r="O229" s="71">
        <v>7.4080606187769433</v>
      </c>
      <c r="P229" s="71">
        <v>7.0599886563996295</v>
      </c>
      <c r="Q229" s="71">
        <v>0.50883458411822202</v>
      </c>
      <c r="R229" s="71">
        <v>0</v>
      </c>
      <c r="S229" s="71">
        <v>0.77611735104985113</v>
      </c>
      <c r="T229" s="72"/>
      <c r="U229" s="71">
        <v>2239080</v>
      </c>
      <c r="V229" s="71">
        <v>153</v>
      </c>
      <c r="W229" s="71">
        <v>30</v>
      </c>
      <c r="X229" s="71">
        <v>964</v>
      </c>
      <c r="Y229" s="71">
        <v>2179</v>
      </c>
      <c r="Z229" s="71">
        <v>4263</v>
      </c>
      <c r="AA229" s="71">
        <v>1406</v>
      </c>
      <c r="AB229" s="71">
        <v>6856</v>
      </c>
      <c r="AC229" s="71">
        <v>0</v>
      </c>
      <c r="AD229" s="71">
        <v>0.77611735104985113</v>
      </c>
      <c r="AE229" s="72"/>
      <c r="AF229" s="71"/>
      <c r="AG229" s="71"/>
      <c r="AH229" s="71"/>
      <c r="AI229" s="71"/>
      <c r="AJ229" s="71"/>
      <c r="AK229" s="71"/>
      <c r="AL229" s="71"/>
      <c r="AM229" s="71"/>
      <c r="AN229" s="71"/>
      <c r="AO229" s="71"/>
      <c r="AP229" s="71"/>
      <c r="AQ229" s="72"/>
      <c r="AR229" s="71">
        <v>114</v>
      </c>
      <c r="AS229" s="71">
        <v>17</v>
      </c>
      <c r="AT229" s="71">
        <v>0</v>
      </c>
      <c r="AU229" s="71">
        <v>0</v>
      </c>
      <c r="AV229" s="71">
        <v>0</v>
      </c>
      <c r="AW229" s="71">
        <v>0</v>
      </c>
      <c r="AX229" s="71"/>
      <c r="AY229" s="72"/>
      <c r="AZ229" s="71">
        <v>510</v>
      </c>
      <c r="BA229" s="71">
        <v>2531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1987</v>
      </c>
      <c r="B230" s="70">
        <v>114</v>
      </c>
      <c r="C230" s="70">
        <v>12</v>
      </c>
      <c r="D230" s="70">
        <v>7</v>
      </c>
      <c r="E230" s="70">
        <v>2015</v>
      </c>
      <c r="F230" s="70" t="s">
        <v>182</v>
      </c>
      <c r="G230" s="70" t="s">
        <v>1975</v>
      </c>
      <c r="H230" s="70" t="s">
        <v>1976</v>
      </c>
      <c r="I230" s="148"/>
      <c r="J230" s="71">
        <v>19.430566656078309</v>
      </c>
      <c r="K230" s="71">
        <v>0.35731588430604988</v>
      </c>
      <c r="L230" s="71">
        <v>1.400547026933912</v>
      </c>
      <c r="M230" s="71">
        <v>6.0668135765229012</v>
      </c>
      <c r="N230" s="71">
        <v>9.4844418481218895</v>
      </c>
      <c r="O230" s="71">
        <v>7.3839178651716226</v>
      </c>
      <c r="P230" s="71">
        <v>7.0102882017750634</v>
      </c>
      <c r="Q230" s="71">
        <v>0.49310313363164399</v>
      </c>
      <c r="R230" s="71">
        <v>0</v>
      </c>
      <c r="S230" s="71">
        <v>0.63193440541077806</v>
      </c>
      <c r="T230" s="72"/>
      <c r="U230" s="71">
        <v>2371099</v>
      </c>
      <c r="V230" s="71">
        <v>153</v>
      </c>
      <c r="W230" s="71">
        <v>30</v>
      </c>
      <c r="X230" s="71">
        <v>964</v>
      </c>
      <c r="Y230" s="71">
        <v>2188</v>
      </c>
      <c r="Z230" s="71">
        <v>4290</v>
      </c>
      <c r="AA230" s="71">
        <v>1395</v>
      </c>
      <c r="AB230" s="71">
        <v>6787</v>
      </c>
      <c r="AC230" s="71">
        <v>0</v>
      </c>
      <c r="AD230" s="71">
        <v>0.63193440541077806</v>
      </c>
      <c r="AE230" s="72"/>
      <c r="AF230" s="71">
        <v>20668103.23002471</v>
      </c>
      <c r="AG230" s="71">
        <v>262754.32593671413</v>
      </c>
      <c r="AH230" s="71">
        <v>243602.41451610369</v>
      </c>
      <c r="AI230" s="71">
        <v>6792459.8815222327</v>
      </c>
      <c r="AJ230" s="71">
        <v>12622261.17730774</v>
      </c>
      <c r="AK230" s="71">
        <v>0</v>
      </c>
      <c r="AL230" s="71">
        <v>0</v>
      </c>
      <c r="AM230" s="71">
        <v>930129.879605792</v>
      </c>
      <c r="AN230" s="71">
        <v>0</v>
      </c>
      <c r="AO230" s="71">
        <v>0</v>
      </c>
      <c r="AP230" s="71">
        <v>41519310.908913292</v>
      </c>
      <c r="AQ230" s="72"/>
      <c r="AR230" s="71">
        <v>129</v>
      </c>
      <c r="AS230" s="71">
        <v>29</v>
      </c>
      <c r="AT230" s="71">
        <v>0</v>
      </c>
      <c r="AU230" s="71">
        <v>0</v>
      </c>
      <c r="AV230" s="71">
        <v>0</v>
      </c>
      <c r="AW230" s="71">
        <v>0</v>
      </c>
      <c r="AX230" s="71"/>
      <c r="AY230" s="72"/>
      <c r="AZ230" s="71">
        <v>590.29999999999995</v>
      </c>
      <c r="BA230" s="71">
        <v>16956.5</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1988</v>
      </c>
      <c r="B231" s="70">
        <v>115</v>
      </c>
      <c r="C231" s="70">
        <v>13</v>
      </c>
      <c r="D231" s="70">
        <v>7</v>
      </c>
      <c r="E231" s="70">
        <v>2016</v>
      </c>
      <c r="F231" s="70" t="s">
        <v>155</v>
      </c>
      <c r="G231" s="70" t="s">
        <v>1975</v>
      </c>
      <c r="H231" s="70" t="s">
        <v>1976</v>
      </c>
      <c r="I231" s="148"/>
      <c r="J231" s="71">
        <v>20.04503842571463</v>
      </c>
      <c r="K231" s="71">
        <v>0.36704482205246697</v>
      </c>
      <c r="L231" s="71">
        <v>1.5355506850537934</v>
      </c>
      <c r="M231" s="71">
        <v>4.4322588117167028</v>
      </c>
      <c r="N231" s="71">
        <v>8.7477567355349244</v>
      </c>
      <c r="O231" s="71">
        <v>7.3452601488301354</v>
      </c>
      <c r="P231" s="71">
        <v>6.7584822102784594</v>
      </c>
      <c r="Q231" s="71">
        <v>0.46772528843134886</v>
      </c>
      <c r="R231" s="71">
        <v>0</v>
      </c>
      <c r="S231" s="71">
        <v>0.83634812028108818</v>
      </c>
      <c r="T231" s="72"/>
      <c r="U231" s="71">
        <v>2410400</v>
      </c>
      <c r="V231" s="71">
        <v>153</v>
      </c>
      <c r="W231" s="71">
        <v>30</v>
      </c>
      <c r="X231" s="71">
        <v>964</v>
      </c>
      <c r="Y231" s="71">
        <v>2169</v>
      </c>
      <c r="Z231" s="71">
        <v>4320</v>
      </c>
      <c r="AA231" s="71">
        <v>1391</v>
      </c>
      <c r="AB231" s="71">
        <v>6622</v>
      </c>
      <c r="AC231" s="71">
        <v>0</v>
      </c>
      <c r="AD231" s="71">
        <v>0.83634812028108818</v>
      </c>
      <c r="AE231" s="72"/>
      <c r="AF231" s="71">
        <v>22260368.616299219</v>
      </c>
      <c r="AG231" s="71">
        <v>259003.80799114739</v>
      </c>
      <c r="AH231" s="71">
        <v>214323.91094400949</v>
      </c>
      <c r="AI231" s="71">
        <v>6050184.0507274466</v>
      </c>
      <c r="AJ231" s="71">
        <v>11151691.541207191</v>
      </c>
      <c r="AK231" s="71">
        <v>0</v>
      </c>
      <c r="AL231" s="71">
        <v>0</v>
      </c>
      <c r="AM231" s="71">
        <v>908222.37366896181</v>
      </c>
      <c r="AN231" s="71">
        <v>0</v>
      </c>
      <c r="AO231" s="71">
        <v>0</v>
      </c>
      <c r="AP231" s="71">
        <v>40843794.300837971</v>
      </c>
      <c r="AQ231" s="72"/>
      <c r="AR231" s="71">
        <v>143</v>
      </c>
      <c r="AS231" s="71">
        <v>34</v>
      </c>
      <c r="AT231" s="71">
        <v>0</v>
      </c>
      <c r="AU231" s="71">
        <v>0</v>
      </c>
      <c r="AV231" s="71">
        <v>0</v>
      </c>
      <c r="AW231" s="71">
        <v>0</v>
      </c>
      <c r="AX231" s="71"/>
      <c r="AY231" s="72"/>
      <c r="AZ231" s="71">
        <v>673.5</v>
      </c>
      <c r="BA231" s="71">
        <v>17550.7</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1989</v>
      </c>
      <c r="B232" s="70">
        <v>116</v>
      </c>
      <c r="C232" s="70">
        <v>14</v>
      </c>
      <c r="D232" s="70">
        <v>7</v>
      </c>
      <c r="E232" s="70">
        <v>2017</v>
      </c>
      <c r="F232" s="70" t="s">
        <v>156</v>
      </c>
      <c r="G232" s="70" t="s">
        <v>1975</v>
      </c>
      <c r="H232" s="70" t="s">
        <v>1976</v>
      </c>
      <c r="I232" s="148"/>
      <c r="J232" s="71">
        <v>18.094521482539495</v>
      </c>
      <c r="K232" s="71">
        <v>0.37727081808108209</v>
      </c>
      <c r="L232" s="71">
        <v>1.5908783194010212</v>
      </c>
      <c r="M232" s="71">
        <v>4.108182932861677</v>
      </c>
      <c r="N232" s="71">
        <v>9.2828812431931169</v>
      </c>
      <c r="O232" s="71">
        <v>7.2304206460502201</v>
      </c>
      <c r="P232" s="71">
        <v>6.7349814135055084</v>
      </c>
      <c r="Q232" s="71">
        <v>0.447997692191138</v>
      </c>
      <c r="R232" s="71">
        <v>0</v>
      </c>
      <c r="S232" s="71">
        <v>0.9554954172947967</v>
      </c>
      <c r="T232" s="72"/>
      <c r="U232" s="71">
        <v>2300327</v>
      </c>
      <c r="V232" s="71">
        <v>153</v>
      </c>
      <c r="W232" s="71">
        <v>30</v>
      </c>
      <c r="X232" s="71">
        <v>964</v>
      </c>
      <c r="Y232" s="71">
        <v>2169</v>
      </c>
      <c r="Z232" s="71">
        <v>4323</v>
      </c>
      <c r="AA232" s="71">
        <v>1395</v>
      </c>
      <c r="AB232" s="71">
        <v>6559</v>
      </c>
      <c r="AC232" s="71">
        <v>0</v>
      </c>
      <c r="AD232" s="71">
        <v>0.9554954172947967</v>
      </c>
      <c r="AE232" s="72"/>
      <c r="AF232" s="71">
        <v>20535970.02761475</v>
      </c>
      <c r="AG232" s="71">
        <v>271311.04500805872</v>
      </c>
      <c r="AH232" s="71">
        <v>300129.84593916958</v>
      </c>
      <c r="AI232" s="71">
        <v>5934901.5030925861</v>
      </c>
      <c r="AJ232" s="71">
        <v>12269924.65580559</v>
      </c>
      <c r="AK232" s="71">
        <v>0</v>
      </c>
      <c r="AL232" s="71">
        <v>0</v>
      </c>
      <c r="AM232" s="71">
        <v>900989.38018863951</v>
      </c>
      <c r="AN232" s="71">
        <v>0</v>
      </c>
      <c r="AO232" s="71">
        <v>0</v>
      </c>
      <c r="AP232" s="71">
        <v>40213226.457648791</v>
      </c>
      <c r="AQ232" s="72"/>
      <c r="AR232" s="71">
        <v>151</v>
      </c>
      <c r="AS232" s="71">
        <v>35</v>
      </c>
      <c r="AT232" s="71">
        <v>0</v>
      </c>
      <c r="AU232" s="71">
        <v>0</v>
      </c>
      <c r="AV232" s="71">
        <v>0</v>
      </c>
      <c r="AW232" s="71">
        <v>0</v>
      </c>
      <c r="AX232" s="71"/>
      <c r="AY232" s="72"/>
      <c r="AZ232" s="71">
        <v>718.3</v>
      </c>
      <c r="BA232" s="71">
        <v>17561.2</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1990</v>
      </c>
      <c r="B233" s="70">
        <v>117</v>
      </c>
      <c r="C233" s="70">
        <v>15</v>
      </c>
      <c r="D233" s="70">
        <v>7</v>
      </c>
      <c r="E233" s="70">
        <v>2018</v>
      </c>
      <c r="F233" s="70" t="s">
        <v>183</v>
      </c>
      <c r="G233" s="70" t="s">
        <v>1975</v>
      </c>
      <c r="H233" s="70" t="s">
        <v>1976</v>
      </c>
      <c r="I233" s="148"/>
      <c r="J233" s="71">
        <v>19.872246303294116</v>
      </c>
      <c r="K233" s="71">
        <v>0.35859278896969765</v>
      </c>
      <c r="L233" s="71">
        <v>1.4425986434368299</v>
      </c>
      <c r="M233" s="71">
        <v>4.3573649483308374</v>
      </c>
      <c r="N233" s="71">
        <v>8.4931681959043637</v>
      </c>
      <c r="O233" s="71">
        <v>7.084730081190167</v>
      </c>
      <c r="P233" s="71">
        <v>6.687059350594792</v>
      </c>
      <c r="Q233" s="71">
        <v>0.40817256696848297</v>
      </c>
      <c r="R233" s="71">
        <v>0</v>
      </c>
      <c r="S233" s="71">
        <v>0.96977925068898663</v>
      </c>
      <c r="T233" s="72"/>
      <c r="U233" s="71">
        <v>2436391</v>
      </c>
      <c r="V233" s="71">
        <v>153</v>
      </c>
      <c r="W233" s="71">
        <v>30</v>
      </c>
      <c r="X233" s="71">
        <v>964</v>
      </c>
      <c r="Y233" s="71">
        <v>2162</v>
      </c>
      <c r="Z233" s="71">
        <v>4317</v>
      </c>
      <c r="AA233" s="71">
        <v>1399</v>
      </c>
      <c r="AB233" s="71">
        <v>6440</v>
      </c>
      <c r="AC233" s="71">
        <v>0</v>
      </c>
      <c r="AD233" s="71">
        <v>0.96977925068898663</v>
      </c>
      <c r="AE233" s="72"/>
      <c r="AF233" s="71">
        <v>22759025.990955882</v>
      </c>
      <c r="AG233" s="71">
        <v>241136.0579911267</v>
      </c>
      <c r="AH233" s="71">
        <v>284562.7383722259</v>
      </c>
      <c r="AI233" s="71">
        <v>5919881.9853728451</v>
      </c>
      <c r="AJ233" s="71">
        <v>10750039.821372461</v>
      </c>
      <c r="AK233" s="71">
        <v>0</v>
      </c>
      <c r="AL233" s="71">
        <v>0</v>
      </c>
      <c r="AM233" s="71">
        <v>886473.15298301855</v>
      </c>
      <c r="AN233" s="71">
        <v>0</v>
      </c>
      <c r="AO233" s="71">
        <v>0</v>
      </c>
      <c r="AP233" s="71">
        <v>40841119.747047558</v>
      </c>
      <c r="AQ233" s="72"/>
      <c r="AR233" s="71">
        <v>161</v>
      </c>
      <c r="AS233" s="71">
        <v>38</v>
      </c>
      <c r="AT233" s="71">
        <v>0</v>
      </c>
      <c r="AU233" s="71">
        <v>0</v>
      </c>
      <c r="AV233" s="71">
        <v>0</v>
      </c>
      <c r="AW233" s="71">
        <v>0</v>
      </c>
      <c r="AX233" s="71"/>
      <c r="AY233" s="72"/>
      <c r="AZ233" s="71">
        <v>775.6</v>
      </c>
      <c r="BA233" s="71">
        <v>17638</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1991</v>
      </c>
      <c r="B234" s="70">
        <v>118</v>
      </c>
      <c r="C234" s="70">
        <v>16</v>
      </c>
      <c r="D234" s="70">
        <v>7</v>
      </c>
      <c r="E234" s="70">
        <v>2019</v>
      </c>
      <c r="F234" s="70" t="s">
        <v>158</v>
      </c>
      <c r="G234" s="70" t="s">
        <v>1975</v>
      </c>
      <c r="H234" s="70" t="s">
        <v>1976</v>
      </c>
      <c r="I234" s="148"/>
      <c r="J234" s="71">
        <v>20.276275154621807</v>
      </c>
      <c r="K234" s="71">
        <v>0.33193880089784206</v>
      </c>
      <c r="L234" s="71">
        <v>1.4568119786206204</v>
      </c>
      <c r="M234" s="71">
        <v>4.3623775675808405</v>
      </c>
      <c r="N234" s="71">
        <v>8.2618470661999517</v>
      </c>
      <c r="O234" s="71">
        <v>6.8730661428737037</v>
      </c>
      <c r="P234" s="71">
        <v>6.6796987417925369</v>
      </c>
      <c r="Q234" s="71">
        <v>0.391304502128341</v>
      </c>
      <c r="R234" s="71">
        <v>0</v>
      </c>
      <c r="S234" s="71">
        <v>0.94821999725942929</v>
      </c>
      <c r="T234" s="72"/>
      <c r="U234" s="71">
        <v>2490308</v>
      </c>
      <c r="V234" s="71">
        <v>153</v>
      </c>
      <c r="W234" s="71">
        <v>30</v>
      </c>
      <c r="X234" s="71">
        <v>964</v>
      </c>
      <c r="Y234" s="71">
        <v>2160</v>
      </c>
      <c r="Z234" s="71">
        <v>4303</v>
      </c>
      <c r="AA234" s="71">
        <v>1387</v>
      </c>
      <c r="AB234" s="71">
        <v>6341</v>
      </c>
      <c r="AC234" s="71">
        <v>0</v>
      </c>
      <c r="AD234" s="71">
        <v>0.94821999725942929</v>
      </c>
      <c r="AE234" s="72"/>
      <c r="AF234" s="71">
        <v>24570776.373494349</v>
      </c>
      <c r="AG234" s="71">
        <v>233490.9058949769</v>
      </c>
      <c r="AH234" s="71">
        <v>298722.40729868429</v>
      </c>
      <c r="AI234" s="71">
        <v>6324439.8149992134</v>
      </c>
      <c r="AJ234" s="71">
        <v>11170469.75242047</v>
      </c>
      <c r="AK234" s="71">
        <v>0</v>
      </c>
      <c r="AL234" s="71">
        <v>0</v>
      </c>
      <c r="AM234" s="71">
        <v>863596.46497755719</v>
      </c>
      <c r="AN234" s="71">
        <v>0</v>
      </c>
      <c r="AO234" s="71">
        <v>0</v>
      </c>
      <c r="AP234" s="71">
        <v>43461495.719085246</v>
      </c>
      <c r="AQ234" s="72"/>
      <c r="AR234" s="71">
        <v>170</v>
      </c>
      <c r="AS234" s="71">
        <v>38</v>
      </c>
      <c r="AT234" s="71">
        <v>0</v>
      </c>
      <c r="AU234" s="71">
        <v>0</v>
      </c>
      <c r="AV234" s="71">
        <v>0</v>
      </c>
      <c r="AW234" s="71">
        <v>0</v>
      </c>
      <c r="AX234" s="71"/>
      <c r="AY234" s="72"/>
      <c r="AZ234" s="71">
        <v>822.99999999999989</v>
      </c>
      <c r="BA234" s="71">
        <v>17638.2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1992</v>
      </c>
      <c r="B235" s="70">
        <v>119</v>
      </c>
      <c r="C235" s="70">
        <v>17</v>
      </c>
      <c r="D235" s="70">
        <v>7</v>
      </c>
      <c r="E235" s="70">
        <v>2020</v>
      </c>
      <c r="F235" s="70" t="s">
        <v>159</v>
      </c>
      <c r="G235" s="1064" t="s">
        <v>1975</v>
      </c>
      <c r="H235" s="70" t="s">
        <v>1976</v>
      </c>
      <c r="I235" s="148"/>
      <c r="J235" s="71">
        <v>15.671078179410239</v>
      </c>
      <c r="K235" s="71">
        <v>0.28883520344534258</v>
      </c>
      <c r="L235" s="71">
        <v>1.1911452936156515</v>
      </c>
      <c r="M235" s="71">
        <v>3.2094055370438492</v>
      </c>
      <c r="N235" s="71">
        <v>7.4298460016362826</v>
      </c>
      <c r="O235" s="71">
        <v>5.9532052597582545</v>
      </c>
      <c r="P235" s="71">
        <v>6.211945557353685</v>
      </c>
      <c r="Q235" s="71">
        <v>0.368386599796451</v>
      </c>
      <c r="R235" s="71">
        <v>0</v>
      </c>
      <c r="S235" s="71">
        <v>0.84309237110610136</v>
      </c>
      <c r="T235" s="72"/>
      <c r="U235" s="71">
        <v>2031901</v>
      </c>
      <c r="V235" s="71">
        <v>132</v>
      </c>
      <c r="W235" s="71">
        <v>30</v>
      </c>
      <c r="X235" s="71">
        <v>849</v>
      </c>
      <c r="Y235" s="71">
        <v>2178</v>
      </c>
      <c r="Z235" s="71">
        <v>4254</v>
      </c>
      <c r="AA235" s="71">
        <v>1371</v>
      </c>
      <c r="AB235" s="71">
        <v>6248</v>
      </c>
      <c r="AC235" s="71">
        <v>0</v>
      </c>
      <c r="AD235" s="71">
        <v>0.84309237110610136</v>
      </c>
      <c r="AE235" s="72"/>
      <c r="AF235" s="71">
        <v>19037950.74269988</v>
      </c>
      <c r="AG235" s="71">
        <v>197639.02598849393</v>
      </c>
      <c r="AH235" s="71">
        <v>246110.73747333733</v>
      </c>
      <c r="AI235" s="71">
        <v>4765576.5758862505</v>
      </c>
      <c r="AJ235" s="71">
        <v>10997924.328653131</v>
      </c>
      <c r="AK235" s="71"/>
      <c r="AL235" s="71"/>
      <c r="AM235" s="71">
        <v>815433.41672782786</v>
      </c>
      <c r="AN235" s="71"/>
      <c r="AO235" s="71"/>
      <c r="AP235" s="71">
        <v>36060634.827428922</v>
      </c>
      <c r="AQ235" s="72"/>
      <c r="AR235" s="71">
        <v>174</v>
      </c>
      <c r="AS235" s="71">
        <v>41</v>
      </c>
      <c r="AT235" s="71">
        <v>0</v>
      </c>
      <c r="AU235" s="71">
        <v>0</v>
      </c>
      <c r="AV235" s="71">
        <v>0</v>
      </c>
      <c r="AW235" s="71">
        <v>0</v>
      </c>
      <c r="AX235" s="71"/>
      <c r="AY235" s="72"/>
      <c r="AZ235" s="71">
        <v>841.69999999999982</v>
      </c>
      <c r="BA235" s="71">
        <v>17696.499999999989</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1993</v>
      </c>
      <c r="B236" s="70">
        <v>119</v>
      </c>
      <c r="C236" s="70">
        <v>18</v>
      </c>
      <c r="D236" s="70">
        <v>7</v>
      </c>
      <c r="E236" s="70">
        <v>2021</v>
      </c>
      <c r="F236" s="70" t="s">
        <v>160</v>
      </c>
      <c r="G236" s="1064" t="s">
        <v>1975</v>
      </c>
      <c r="H236" s="70" t="s">
        <v>1976</v>
      </c>
      <c r="I236" s="148"/>
      <c r="J236" s="71">
        <v>17.84241760584678</v>
      </c>
      <c r="K236" s="71">
        <v>0.31632117590513292</v>
      </c>
      <c r="L236" s="71">
        <v>0.98091266540696342</v>
      </c>
      <c r="M236" s="71">
        <v>3.5204164399869038</v>
      </c>
      <c r="N236" s="71">
        <v>8.2527304283573031</v>
      </c>
      <c r="O236" s="71">
        <v>5.7613760934627791</v>
      </c>
      <c r="P236" s="71">
        <v>6.2589835374928438</v>
      </c>
      <c r="Q236" s="71">
        <v>0.35919748470902602</v>
      </c>
      <c r="R236" s="71">
        <v>0</v>
      </c>
      <c r="S236" s="71">
        <v>0.65428027919581599</v>
      </c>
      <c r="T236" s="72"/>
      <c r="U236" s="71">
        <v>2399483</v>
      </c>
      <c r="V236" s="71">
        <v>132</v>
      </c>
      <c r="W236" s="71">
        <v>30</v>
      </c>
      <c r="X236" s="71">
        <v>849</v>
      </c>
      <c r="Y236" s="71">
        <v>2171</v>
      </c>
      <c r="Z236" s="71">
        <v>4239</v>
      </c>
      <c r="AA236" s="71">
        <v>1347</v>
      </c>
      <c r="AB236" s="71">
        <v>6152</v>
      </c>
      <c r="AC236" s="71">
        <v>0</v>
      </c>
      <c r="AD236" s="71">
        <v>0.65428027919581599</v>
      </c>
      <c r="AE236" s="72"/>
      <c r="AF236" s="71">
        <v>21944646.483940437</v>
      </c>
      <c r="AG236" s="71">
        <v>211633.1620767776</v>
      </c>
      <c r="AH236" s="71">
        <v>196521.24389759812</v>
      </c>
      <c r="AI236" s="71">
        <v>5278679.2894301061</v>
      </c>
      <c r="AJ236" s="71">
        <v>11324150.38001319</v>
      </c>
      <c r="AK236" s="71">
        <v>0</v>
      </c>
      <c r="AL236" s="71">
        <v>0</v>
      </c>
      <c r="AM236" s="71">
        <v>807535.43779360363</v>
      </c>
      <c r="AN236" s="71">
        <v>0</v>
      </c>
      <c r="AO236" s="71">
        <v>0</v>
      </c>
      <c r="AP236" s="71">
        <v>39763165.997151718</v>
      </c>
      <c r="AQ236" s="72"/>
      <c r="AR236" s="71">
        <v>188</v>
      </c>
      <c r="AS236" s="71">
        <v>44</v>
      </c>
      <c r="AT236" s="71">
        <v>0</v>
      </c>
      <c r="AU236" s="71">
        <v>0</v>
      </c>
      <c r="AV236" s="71">
        <v>0</v>
      </c>
      <c r="AW236" s="71">
        <v>0</v>
      </c>
      <c r="AX236" s="71"/>
      <c r="AY236" s="72"/>
      <c r="AZ236" s="71">
        <v>921.1999999999997</v>
      </c>
      <c r="BA236" s="71">
        <v>17844.999999999989</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1994</v>
      </c>
      <c r="B237" s="70">
        <v>119</v>
      </c>
      <c r="C237" s="70">
        <v>19</v>
      </c>
      <c r="D237" s="70">
        <v>7</v>
      </c>
      <c r="E237" s="70">
        <v>2022</v>
      </c>
      <c r="F237" s="70" t="s">
        <v>161</v>
      </c>
      <c r="G237" s="70" t="s">
        <v>1975</v>
      </c>
      <c r="H237" s="70" t="s">
        <v>1976</v>
      </c>
      <c r="I237" s="148"/>
      <c r="J237" s="71">
        <v>12.786568625582818</v>
      </c>
      <c r="K237" s="71">
        <v>0.28341995713876517</v>
      </c>
      <c r="L237" s="71">
        <v>0.8985562587377024</v>
      </c>
      <c r="M237" s="71">
        <v>3.5035086318199844</v>
      </c>
      <c r="N237" s="71">
        <v>7.9494584213176811</v>
      </c>
      <c r="O237" s="71">
        <v>6.0109891774938919</v>
      </c>
      <c r="P237" s="71">
        <v>6.2931531374070726</v>
      </c>
      <c r="Q237" s="71">
        <v>0.35227713756239226</v>
      </c>
      <c r="R237" s="71">
        <v>0</v>
      </c>
      <c r="S237" s="71">
        <v>0.69989929903791359</v>
      </c>
      <c r="T237" s="72"/>
      <c r="U237" s="71">
        <v>2076938</v>
      </c>
      <c r="V237" s="71">
        <v>132</v>
      </c>
      <c r="W237" s="71">
        <v>30</v>
      </c>
      <c r="X237" s="71">
        <v>849</v>
      </c>
      <c r="Y237" s="71">
        <v>2167</v>
      </c>
      <c r="Z237" s="71">
        <v>4202</v>
      </c>
      <c r="AA237" s="71">
        <v>1375</v>
      </c>
      <c r="AB237" s="71">
        <v>5984</v>
      </c>
      <c r="AC237" s="71">
        <v>0</v>
      </c>
      <c r="AD237" s="71">
        <v>0.69989929903791359</v>
      </c>
      <c r="AE237" s="72"/>
      <c r="AF237" s="71">
        <v>14617859.618386494</v>
      </c>
      <c r="AG237" s="71">
        <v>205811.99494723213</v>
      </c>
      <c r="AH237" s="71">
        <v>205695.33728012751</v>
      </c>
      <c r="AI237" s="71">
        <v>5036179.1854691589</v>
      </c>
      <c r="AJ237" s="71">
        <v>11396559.092531526</v>
      </c>
      <c r="AK237" s="71">
        <v>0</v>
      </c>
      <c r="AL237" s="71">
        <v>0</v>
      </c>
      <c r="AM237" s="71">
        <v>772697.72973217955</v>
      </c>
      <c r="AN237" s="71">
        <v>0</v>
      </c>
      <c r="AO237" s="71">
        <v>0</v>
      </c>
      <c r="AP237" s="71">
        <v>32234802.958346717</v>
      </c>
      <c r="AQ237" s="72"/>
      <c r="AR237" s="71">
        <v>191</v>
      </c>
      <c r="AS237" s="71">
        <v>51</v>
      </c>
      <c r="AT237" s="71">
        <v>0</v>
      </c>
      <c r="AU237" s="71">
        <v>0</v>
      </c>
      <c r="AV237" s="71">
        <v>0</v>
      </c>
      <c r="AW237" s="71">
        <v>0</v>
      </c>
      <c r="AX237" s="71"/>
      <c r="AY237" s="72"/>
      <c r="AZ237" s="71">
        <v>943.89999999999964</v>
      </c>
      <c r="BA237" s="71">
        <v>18174.999999999993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1995</v>
      </c>
      <c r="B238" s="70">
        <v>119</v>
      </c>
      <c r="C238" s="70">
        <v>20</v>
      </c>
      <c r="D238" s="70">
        <v>7</v>
      </c>
      <c r="E238" s="70">
        <v>2023</v>
      </c>
      <c r="F238" s="70" t="s">
        <v>1539</v>
      </c>
      <c r="G238" s="70" t="s">
        <v>1975</v>
      </c>
      <c r="H238" s="70" t="s">
        <v>1976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197</v>
      </c>
      <c r="AS238" s="71">
        <v>51</v>
      </c>
      <c r="AT238" s="71">
        <v>0</v>
      </c>
      <c r="AU238" s="71">
        <v>0</v>
      </c>
      <c r="AV238" s="71">
        <v>0</v>
      </c>
      <c r="AW238" s="71">
        <v>0</v>
      </c>
      <c r="AX238" s="71"/>
      <c r="AY238" s="72"/>
      <c r="AZ238" s="71">
        <v>980.19999999999959</v>
      </c>
      <c r="BA238" s="71">
        <v>18174.999999999993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1996</v>
      </c>
      <c r="B239" s="70">
        <v>119</v>
      </c>
      <c r="C239" s="70">
        <v>21</v>
      </c>
      <c r="D239" s="70">
        <v>7</v>
      </c>
      <c r="E239" s="70">
        <v>2024</v>
      </c>
      <c r="F239" s="70" t="s">
        <v>1554</v>
      </c>
      <c r="G239" s="70" t="s">
        <v>1975</v>
      </c>
      <c r="H239" s="70" t="s">
        <v>1976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1997</v>
      </c>
      <c r="B240" s="70">
        <v>154</v>
      </c>
      <c r="C240" s="70">
        <v>1</v>
      </c>
      <c r="D240" s="70">
        <v>10</v>
      </c>
      <c r="E240" s="70">
        <v>1990</v>
      </c>
      <c r="F240" s="70" t="s">
        <v>787</v>
      </c>
      <c r="G240" s="70" t="s">
        <v>1998</v>
      </c>
      <c r="H240" s="70" t="s">
        <v>1999</v>
      </c>
      <c r="I240" s="148"/>
      <c r="J240" s="71">
        <v>27.435130875470509</v>
      </c>
      <c r="K240" s="71">
        <v>1.1585787877486751</v>
      </c>
      <c r="L240" s="71">
        <v>2.3442771963922402</v>
      </c>
      <c r="M240" s="71">
        <v>2.1484845441577511</v>
      </c>
      <c r="N240" s="71">
        <v>4.8823812130029172</v>
      </c>
      <c r="O240" s="71">
        <v>5.4435602830315766</v>
      </c>
      <c r="P240" s="71">
        <v>6.9683801353381787</v>
      </c>
      <c r="Q240" s="71">
        <v>0.36325321107509301</v>
      </c>
      <c r="R240" s="71">
        <v>0</v>
      </c>
      <c r="S240" s="71">
        <v>0.35959068492713642</v>
      </c>
      <c r="T240" s="72"/>
      <c r="U240" s="71">
        <v>2294186</v>
      </c>
      <c r="V240" s="71">
        <v>311</v>
      </c>
      <c r="W240" s="71">
        <v>31</v>
      </c>
      <c r="X240" s="71">
        <v>756</v>
      </c>
      <c r="Y240" s="71">
        <v>1408</v>
      </c>
      <c r="Z240" s="71">
        <v>2239</v>
      </c>
      <c r="AA240" s="71">
        <v>1692</v>
      </c>
      <c r="AB240" s="71">
        <v>5898</v>
      </c>
      <c r="AC240" s="71">
        <v>0</v>
      </c>
      <c r="AD240" s="71">
        <v>0.35959068492713642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2000</v>
      </c>
      <c r="B241" s="70">
        <v>155</v>
      </c>
      <c r="C241" s="70">
        <v>2</v>
      </c>
      <c r="D241" s="70">
        <v>10</v>
      </c>
      <c r="E241" s="70">
        <v>2005</v>
      </c>
      <c r="F241" s="70" t="s">
        <v>789</v>
      </c>
      <c r="G241" s="70" t="s">
        <v>1998</v>
      </c>
      <c r="H241" s="70" t="s">
        <v>1999</v>
      </c>
      <c r="I241" s="148"/>
      <c r="J241" s="71">
        <v>39.886544854660613</v>
      </c>
      <c r="K241" s="71">
        <v>0.6213616402807548</v>
      </c>
      <c r="L241" s="71">
        <v>2.9554884359373128</v>
      </c>
      <c r="M241" s="71">
        <v>4.0571649289114431</v>
      </c>
      <c r="N241" s="71">
        <v>6.5042942800853609</v>
      </c>
      <c r="O241" s="71">
        <v>7.6455032144923107</v>
      </c>
      <c r="P241" s="71">
        <v>6.3310873566150843</v>
      </c>
      <c r="Q241" s="71">
        <v>0.339110808309385</v>
      </c>
      <c r="R241" s="71">
        <v>0</v>
      </c>
      <c r="S241" s="71">
        <v>0.45249792241049719</v>
      </c>
      <c r="T241" s="72"/>
      <c r="U241" s="71">
        <v>3484352</v>
      </c>
      <c r="V241" s="71">
        <v>226</v>
      </c>
      <c r="W241" s="71">
        <v>41</v>
      </c>
      <c r="X241" s="71">
        <v>757</v>
      </c>
      <c r="Y241" s="71">
        <v>1604</v>
      </c>
      <c r="Z241" s="71">
        <v>3639</v>
      </c>
      <c r="AA241" s="71">
        <v>1259</v>
      </c>
      <c r="AB241" s="71">
        <v>5756</v>
      </c>
      <c r="AC241" s="71">
        <v>0</v>
      </c>
      <c r="AD241" s="71">
        <v>0.45249792241049719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2001</v>
      </c>
      <c r="B242" s="70">
        <v>156</v>
      </c>
      <c r="C242" s="70">
        <v>3</v>
      </c>
      <c r="D242" s="70">
        <v>10</v>
      </c>
      <c r="E242" s="70">
        <v>2006</v>
      </c>
      <c r="F242" s="70" t="s">
        <v>790</v>
      </c>
      <c r="G242" s="70" t="s">
        <v>1998</v>
      </c>
      <c r="H242" s="70" t="s">
        <v>1999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2002</v>
      </c>
      <c r="B243" s="70">
        <v>157</v>
      </c>
      <c r="C243" s="70">
        <v>4</v>
      </c>
      <c r="D243" s="70">
        <v>10</v>
      </c>
      <c r="E243" s="70">
        <v>2007</v>
      </c>
      <c r="F243" s="70" t="s">
        <v>791</v>
      </c>
      <c r="G243" s="70" t="s">
        <v>1998</v>
      </c>
      <c r="H243" s="70" t="s">
        <v>1999</v>
      </c>
      <c r="I243" s="148"/>
      <c r="J243" s="71">
        <v>40.334582923977827</v>
      </c>
      <c r="K243" s="71">
        <v>0.51869167436309216</v>
      </c>
      <c r="L243" s="71">
        <v>1.9035070177712461</v>
      </c>
      <c r="M243" s="71">
        <v>3.986202661181252</v>
      </c>
      <c r="N243" s="71">
        <v>6.9811786603449999</v>
      </c>
      <c r="O243" s="71">
        <v>7.2757951606410884</v>
      </c>
      <c r="P243" s="71">
        <v>6.5005762954236497</v>
      </c>
      <c r="Q243" s="71">
        <v>0.355493720512986</v>
      </c>
      <c r="R243" s="71">
        <v>0</v>
      </c>
      <c r="S243" s="71">
        <v>0.44140400170050509</v>
      </c>
      <c r="T243" s="72"/>
      <c r="U243" s="71">
        <v>4328538</v>
      </c>
      <c r="V243" s="71">
        <v>186</v>
      </c>
      <c r="W243" s="71">
        <v>32</v>
      </c>
      <c r="X243" s="71">
        <v>893</v>
      </c>
      <c r="Y243" s="71">
        <v>1627</v>
      </c>
      <c r="Z243" s="71">
        <v>3600</v>
      </c>
      <c r="AA243" s="71">
        <v>1273</v>
      </c>
      <c r="AB243" s="71">
        <v>5715</v>
      </c>
      <c r="AC243" s="71">
        <v>0</v>
      </c>
      <c r="AD243" s="71">
        <v>0.44140400170050509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2003</v>
      </c>
      <c r="B244" s="70">
        <v>158</v>
      </c>
      <c r="C244" s="70">
        <v>5</v>
      </c>
      <c r="D244" s="70">
        <v>10</v>
      </c>
      <c r="E244" s="70">
        <v>2008</v>
      </c>
      <c r="F244" s="70" t="s">
        <v>792</v>
      </c>
      <c r="G244" s="70" t="s">
        <v>1998</v>
      </c>
      <c r="H244" s="70" t="s">
        <v>1999</v>
      </c>
      <c r="I244" s="148"/>
      <c r="J244" s="71">
        <v>22.75526261526138</v>
      </c>
      <c r="K244" s="71">
        <v>0.38600083316275319</v>
      </c>
      <c r="L244" s="71">
        <v>1.6471072570670231</v>
      </c>
      <c r="M244" s="71">
        <v>4.223628453339547</v>
      </c>
      <c r="N244" s="71">
        <v>7.2347006599790156</v>
      </c>
      <c r="O244" s="71">
        <v>7.0329915894680637</v>
      </c>
      <c r="P244" s="71">
        <v>6.2942413364634078</v>
      </c>
      <c r="Q244" s="71">
        <v>0.34533503459190801</v>
      </c>
      <c r="R244" s="71">
        <v>0</v>
      </c>
      <c r="S244" s="71">
        <v>0.45868131213105762</v>
      </c>
      <c r="T244" s="72"/>
      <c r="U244" s="71">
        <v>2651220</v>
      </c>
      <c r="V244" s="71">
        <v>186</v>
      </c>
      <c r="W244" s="71">
        <v>32</v>
      </c>
      <c r="X244" s="71">
        <v>893</v>
      </c>
      <c r="Y244" s="71">
        <v>1631</v>
      </c>
      <c r="Z244" s="71">
        <v>3602</v>
      </c>
      <c r="AA244" s="71">
        <v>1234</v>
      </c>
      <c r="AB244" s="71">
        <v>5643</v>
      </c>
      <c r="AC244" s="71">
        <v>0</v>
      </c>
      <c r="AD244" s="71">
        <v>0.45868131213105762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2004</v>
      </c>
      <c r="B245" s="70">
        <v>159</v>
      </c>
      <c r="C245" s="70">
        <v>6</v>
      </c>
      <c r="D245" s="70">
        <v>10</v>
      </c>
      <c r="E245" s="70">
        <v>2009</v>
      </c>
      <c r="F245" s="70" t="s">
        <v>176</v>
      </c>
      <c r="G245" s="70" t="s">
        <v>1998</v>
      </c>
      <c r="H245" s="70" t="s">
        <v>1999</v>
      </c>
      <c r="I245" s="148"/>
      <c r="J245" s="71">
        <v>31.5961590734994</v>
      </c>
      <c r="K245" s="71">
        <v>0.51021644866514626</v>
      </c>
      <c r="L245" s="71">
        <v>0.42659368826098398</v>
      </c>
      <c r="M245" s="71">
        <v>4.4854287233557786</v>
      </c>
      <c r="N245" s="71">
        <v>6.7784703819668257</v>
      </c>
      <c r="O245" s="71">
        <v>7.1628586621370749</v>
      </c>
      <c r="P245" s="71">
        <v>6.1112019604061363</v>
      </c>
      <c r="Q245" s="71">
        <v>0.327689451322417</v>
      </c>
      <c r="R245" s="71">
        <v>0</v>
      </c>
      <c r="S245" s="71">
        <v>0.45149761591271309</v>
      </c>
      <c r="T245" s="72"/>
      <c r="U245" s="71">
        <v>3197579</v>
      </c>
      <c r="V245" s="71">
        <v>241</v>
      </c>
      <c r="W245" s="71">
        <v>11</v>
      </c>
      <c r="X245" s="71">
        <v>972</v>
      </c>
      <c r="Y245" s="71">
        <v>1661</v>
      </c>
      <c r="Z245" s="71">
        <v>3621</v>
      </c>
      <c r="AA245" s="71">
        <v>1230</v>
      </c>
      <c r="AB245" s="71">
        <v>5621</v>
      </c>
      <c r="AC245" s="71">
        <v>0</v>
      </c>
      <c r="AD245" s="71">
        <v>0.45149761591271309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9.44</v>
      </c>
      <c r="BK245" s="71">
        <v>0</v>
      </c>
      <c r="BL245" s="71">
        <v>0</v>
      </c>
      <c r="BM245" s="71">
        <v>0</v>
      </c>
      <c r="BN245" s="72"/>
      <c r="BO245" s="71">
        <v>0</v>
      </c>
      <c r="BP245" s="71">
        <v>0</v>
      </c>
      <c r="BQ245" s="71">
        <v>2</v>
      </c>
      <c r="BR245" s="71">
        <v>0</v>
      </c>
      <c r="BS245" s="71">
        <v>0</v>
      </c>
      <c r="BT245" s="71">
        <v>0</v>
      </c>
      <c r="BU245"/>
      <c r="BV245" s="70">
        <v>9.44</v>
      </c>
      <c r="BW245" s="70">
        <v>0</v>
      </c>
      <c r="BX245" s="70">
        <v>0</v>
      </c>
      <c r="BY245" s="70">
        <v>0</v>
      </c>
      <c r="BZ245" s="70">
        <v>0</v>
      </c>
      <c r="CA245" s="70">
        <v>0</v>
      </c>
      <c r="CB245" s="70">
        <v>0</v>
      </c>
      <c r="CC245" s="70">
        <v>0</v>
      </c>
      <c r="CD245" s="70">
        <v>0</v>
      </c>
    </row>
    <row r="246" spans="1:82">
      <c r="A246" s="70" t="s">
        <v>2005</v>
      </c>
      <c r="B246" s="70">
        <v>160</v>
      </c>
      <c r="C246" s="70">
        <v>7</v>
      </c>
      <c r="D246" s="70">
        <v>10</v>
      </c>
      <c r="E246" s="70">
        <v>2010</v>
      </c>
      <c r="F246" s="70" t="s">
        <v>177</v>
      </c>
      <c r="G246" s="70" t="s">
        <v>1998</v>
      </c>
      <c r="H246" s="70" t="s">
        <v>1999</v>
      </c>
      <c r="I246" s="148"/>
      <c r="J246" s="71">
        <v>32.988666435157889</v>
      </c>
      <c r="K246" s="71">
        <v>0.54003082602596442</v>
      </c>
      <c r="L246" s="71">
        <v>0.5080498549619864</v>
      </c>
      <c r="M246" s="71">
        <v>4.5860880036757257</v>
      </c>
      <c r="N246" s="71">
        <v>7.5862145886164098</v>
      </c>
      <c r="O246" s="71">
        <v>7.141542209869276</v>
      </c>
      <c r="P246" s="71">
        <v>6.0893802615987793</v>
      </c>
      <c r="Q246" s="71">
        <v>0.33966394830039898</v>
      </c>
      <c r="R246" s="71">
        <v>0</v>
      </c>
      <c r="S246" s="71">
        <v>0.56878303556500986</v>
      </c>
      <c r="T246" s="72"/>
      <c r="U246" s="71">
        <v>3132034</v>
      </c>
      <c r="V246" s="71">
        <v>241</v>
      </c>
      <c r="W246" s="71">
        <v>11</v>
      </c>
      <c r="X246" s="71">
        <v>972</v>
      </c>
      <c r="Y246" s="71">
        <v>1660</v>
      </c>
      <c r="Z246" s="71">
        <v>3627</v>
      </c>
      <c r="AA246" s="71">
        <v>1195</v>
      </c>
      <c r="AB246" s="71">
        <v>5583</v>
      </c>
      <c r="AC246" s="71">
        <v>0</v>
      </c>
      <c r="AD246" s="71">
        <v>0.56878303556500986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11.907</v>
      </c>
      <c r="BK246" s="71">
        <v>0</v>
      </c>
      <c r="BL246" s="71">
        <v>0</v>
      </c>
      <c r="BM246" s="71">
        <v>0</v>
      </c>
      <c r="BN246" s="72"/>
      <c r="BO246" s="71">
        <v>0</v>
      </c>
      <c r="BP246" s="71">
        <v>0</v>
      </c>
      <c r="BQ246" s="71">
        <v>2</v>
      </c>
      <c r="BR246" s="71">
        <v>0</v>
      </c>
      <c r="BS246" s="71">
        <v>0</v>
      </c>
      <c r="BT246" s="71">
        <v>0</v>
      </c>
      <c r="BU246"/>
      <c r="BV246" s="70">
        <v>11.907</v>
      </c>
      <c r="BW246" s="70">
        <v>0</v>
      </c>
      <c r="BX246" s="70">
        <v>0</v>
      </c>
      <c r="BY246" s="70">
        <v>0</v>
      </c>
      <c r="BZ246" s="70">
        <v>0</v>
      </c>
      <c r="CA246" s="70">
        <v>0</v>
      </c>
      <c r="CB246" s="70">
        <v>0</v>
      </c>
      <c r="CC246" s="70">
        <v>0</v>
      </c>
      <c r="CD246" s="70">
        <v>0</v>
      </c>
    </row>
    <row r="247" spans="1:82">
      <c r="A247" s="70" t="s">
        <v>2006</v>
      </c>
      <c r="B247" s="70">
        <v>161</v>
      </c>
      <c r="C247" s="70">
        <v>8</v>
      </c>
      <c r="D247" s="70">
        <v>10</v>
      </c>
      <c r="E247" s="70">
        <v>2011</v>
      </c>
      <c r="F247" s="70" t="s">
        <v>178</v>
      </c>
      <c r="G247" s="70" t="s">
        <v>1998</v>
      </c>
      <c r="H247" s="70" t="s">
        <v>1999</v>
      </c>
      <c r="I247" s="148"/>
      <c r="J247" s="71">
        <v>15.966682803529419</v>
      </c>
      <c r="K247" s="71">
        <v>0.70399294266792389</v>
      </c>
      <c r="L247" s="71">
        <v>0.42822780252005188</v>
      </c>
      <c r="M247" s="71">
        <v>5.2498341522986207</v>
      </c>
      <c r="N247" s="71">
        <v>7.6556190813114506</v>
      </c>
      <c r="O247" s="71">
        <v>7.0552135122719042</v>
      </c>
      <c r="P247" s="71">
        <v>5.8738193352353143</v>
      </c>
      <c r="Q247" s="71">
        <v>0.39467568310370099</v>
      </c>
      <c r="R247" s="71">
        <v>0</v>
      </c>
      <c r="S247" s="71">
        <v>0.6618265715529571</v>
      </c>
      <c r="T247" s="72"/>
      <c r="U247" s="71">
        <v>1506951</v>
      </c>
      <c r="V247" s="71">
        <v>241</v>
      </c>
      <c r="W247" s="71">
        <v>11</v>
      </c>
      <c r="X247" s="71">
        <v>972</v>
      </c>
      <c r="Y247" s="71">
        <v>1694</v>
      </c>
      <c r="Z247" s="71">
        <v>3661</v>
      </c>
      <c r="AA247" s="71">
        <v>1187</v>
      </c>
      <c r="AB247" s="71">
        <v>5624</v>
      </c>
      <c r="AC247" s="71">
        <v>0</v>
      </c>
      <c r="AD247" s="71">
        <v>0.6618265715529571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11.951000000000001</v>
      </c>
      <c r="BK247" s="71">
        <v>0</v>
      </c>
      <c r="BL247" s="71">
        <v>0</v>
      </c>
      <c r="BM247" s="71">
        <v>0</v>
      </c>
      <c r="BN247" s="72"/>
      <c r="BO247" s="71">
        <v>0</v>
      </c>
      <c r="BP247" s="71">
        <v>0</v>
      </c>
      <c r="BQ247" s="71">
        <v>2</v>
      </c>
      <c r="BR247" s="71">
        <v>0</v>
      </c>
      <c r="BS247" s="71">
        <v>0</v>
      </c>
      <c r="BT247" s="71">
        <v>0</v>
      </c>
      <c r="BU247"/>
      <c r="BV247" s="70">
        <v>11.951000000000001</v>
      </c>
      <c r="BW247" s="70">
        <v>0</v>
      </c>
      <c r="BX247" s="70">
        <v>0</v>
      </c>
      <c r="BY247" s="70">
        <v>0</v>
      </c>
      <c r="BZ247" s="70">
        <v>0</v>
      </c>
      <c r="CA247" s="70">
        <v>0</v>
      </c>
      <c r="CB247" s="70">
        <v>0</v>
      </c>
      <c r="CC247" s="70">
        <v>0</v>
      </c>
      <c r="CD247" s="70">
        <v>0</v>
      </c>
    </row>
    <row r="248" spans="1:82">
      <c r="A248" s="70" t="s">
        <v>2007</v>
      </c>
      <c r="B248" s="70">
        <v>162</v>
      </c>
      <c r="C248" s="70">
        <v>9</v>
      </c>
      <c r="D248" s="70">
        <v>10</v>
      </c>
      <c r="E248" s="70">
        <v>2012</v>
      </c>
      <c r="F248" s="70" t="s">
        <v>179</v>
      </c>
      <c r="G248" s="70" t="s">
        <v>1998</v>
      </c>
      <c r="H248" s="70" t="s">
        <v>1999</v>
      </c>
      <c r="I248" s="148"/>
      <c r="J248" s="71">
        <v>29.478879934367441</v>
      </c>
      <c r="K248" s="71">
        <v>0.6354266059516922</v>
      </c>
      <c r="L248" s="71">
        <v>0.41605675487863458</v>
      </c>
      <c r="M248" s="71">
        <v>5.1029437883448647</v>
      </c>
      <c r="N248" s="71">
        <v>7.8391662292031592</v>
      </c>
      <c r="O248" s="71">
        <v>7.0761734589935044</v>
      </c>
      <c r="P248" s="71">
        <v>5.7877997673325918</v>
      </c>
      <c r="Q248" s="71">
        <v>0.437499214352568</v>
      </c>
      <c r="R248" s="71">
        <v>0</v>
      </c>
      <c r="S248" s="71">
        <v>0.68293046031226456</v>
      </c>
      <c r="T248" s="72"/>
      <c r="U248" s="71">
        <v>3008454</v>
      </c>
      <c r="V248" s="71">
        <v>241</v>
      </c>
      <c r="W248" s="71">
        <v>11</v>
      </c>
      <c r="X248" s="71">
        <v>972</v>
      </c>
      <c r="Y248" s="71">
        <v>1804</v>
      </c>
      <c r="Z248" s="71">
        <v>3701</v>
      </c>
      <c r="AA248" s="71">
        <v>1163</v>
      </c>
      <c r="AB248" s="71">
        <v>5738</v>
      </c>
      <c r="AC248" s="71">
        <v>0</v>
      </c>
      <c r="AD248" s="71">
        <v>0.68293046031226456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13.807</v>
      </c>
      <c r="BK248" s="71">
        <v>0</v>
      </c>
      <c r="BL248" s="71">
        <v>0</v>
      </c>
      <c r="BM248" s="71">
        <v>0</v>
      </c>
      <c r="BN248" s="72"/>
      <c r="BO248" s="71">
        <v>0</v>
      </c>
      <c r="BP248" s="71">
        <v>0</v>
      </c>
      <c r="BQ248" s="71">
        <v>2</v>
      </c>
      <c r="BR248" s="71">
        <v>0</v>
      </c>
      <c r="BS248" s="71">
        <v>0</v>
      </c>
      <c r="BT248" s="71">
        <v>0</v>
      </c>
      <c r="BU248"/>
      <c r="BV248" s="70">
        <v>13.807</v>
      </c>
      <c r="BW248" s="70">
        <v>0</v>
      </c>
      <c r="BX248" s="70">
        <v>0</v>
      </c>
      <c r="BY248" s="70">
        <v>0</v>
      </c>
      <c r="BZ248" s="70">
        <v>0</v>
      </c>
      <c r="CA248" s="70">
        <v>0</v>
      </c>
      <c r="CB248" s="70">
        <v>0</v>
      </c>
      <c r="CC248" s="70">
        <v>0</v>
      </c>
      <c r="CD248" s="70">
        <v>0</v>
      </c>
    </row>
    <row r="249" spans="1:82">
      <c r="A249" s="70" t="s">
        <v>2008</v>
      </c>
      <c r="B249" s="70">
        <v>163</v>
      </c>
      <c r="C249" s="70">
        <v>10</v>
      </c>
      <c r="D249" s="70">
        <v>10</v>
      </c>
      <c r="E249" s="70">
        <v>2013</v>
      </c>
      <c r="F249" s="70" t="s">
        <v>180</v>
      </c>
      <c r="G249" s="70" t="s">
        <v>1998</v>
      </c>
      <c r="H249" s="70" t="s">
        <v>1999</v>
      </c>
      <c r="I249" s="148"/>
      <c r="J249" s="71">
        <v>39.950282164649018</v>
      </c>
      <c r="K249" s="71">
        <v>0.51300337547134744</v>
      </c>
      <c r="L249" s="71">
        <v>0.40335602014492938</v>
      </c>
      <c r="M249" s="71">
        <v>5.2018932455109512</v>
      </c>
      <c r="N249" s="71">
        <v>7.4814673634900011</v>
      </c>
      <c r="O249" s="71">
        <v>6.8853834925614974</v>
      </c>
      <c r="P249" s="71">
        <v>5.7047055965113316</v>
      </c>
      <c r="Q249" s="71">
        <v>0.44571889806408399</v>
      </c>
      <c r="R249" s="71">
        <v>0</v>
      </c>
      <c r="S249" s="71">
        <v>0.83811116044564427</v>
      </c>
      <c r="T249" s="72"/>
      <c r="U249" s="71">
        <v>3579185</v>
      </c>
      <c r="V249" s="71">
        <v>241</v>
      </c>
      <c r="W249" s="71">
        <v>11</v>
      </c>
      <c r="X249" s="71">
        <v>972</v>
      </c>
      <c r="Y249" s="71">
        <v>1839</v>
      </c>
      <c r="Z249" s="71">
        <v>3762</v>
      </c>
      <c r="AA249" s="71">
        <v>1142</v>
      </c>
      <c r="AB249" s="71">
        <v>5762</v>
      </c>
      <c r="AC249" s="71">
        <v>0</v>
      </c>
      <c r="AD249" s="71">
        <v>0.83811116044564427</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13.859</v>
      </c>
      <c r="BK249" s="71">
        <v>0</v>
      </c>
      <c r="BL249" s="71">
        <v>0</v>
      </c>
      <c r="BM249" s="71">
        <v>0</v>
      </c>
      <c r="BN249" s="72"/>
      <c r="BO249" s="71">
        <v>0</v>
      </c>
      <c r="BP249" s="71">
        <v>0</v>
      </c>
      <c r="BQ249" s="71">
        <v>2</v>
      </c>
      <c r="BR249" s="71">
        <v>0</v>
      </c>
      <c r="BS249" s="71">
        <v>0</v>
      </c>
      <c r="BT249" s="71">
        <v>0</v>
      </c>
      <c r="BU249"/>
      <c r="BV249" s="70">
        <v>13.859</v>
      </c>
      <c r="BW249" s="70">
        <v>0</v>
      </c>
      <c r="BX249" s="70">
        <v>0</v>
      </c>
      <c r="BY249" s="70">
        <v>0</v>
      </c>
      <c r="BZ249" s="70">
        <v>0</v>
      </c>
      <c r="CA249" s="70">
        <v>0</v>
      </c>
      <c r="CB249" s="70">
        <v>0</v>
      </c>
      <c r="CC249" s="70">
        <v>0</v>
      </c>
      <c r="CD249" s="70">
        <v>0</v>
      </c>
    </row>
    <row r="250" spans="1:82">
      <c r="A250" s="70" t="s">
        <v>2009</v>
      </c>
      <c r="B250" s="70">
        <v>164</v>
      </c>
      <c r="C250" s="70">
        <v>11</v>
      </c>
      <c r="D250" s="70">
        <v>10</v>
      </c>
      <c r="E250" s="70">
        <v>2014</v>
      </c>
      <c r="F250" s="70" t="s">
        <v>181</v>
      </c>
      <c r="G250" s="70" t="s">
        <v>1998</v>
      </c>
      <c r="H250" s="70" t="s">
        <v>1999</v>
      </c>
      <c r="I250" s="148"/>
      <c r="J250" s="71">
        <v>39.337630015358947</v>
      </c>
      <c r="K250" s="71">
        <v>0.39177156091141269</v>
      </c>
      <c r="L250" s="71">
        <v>0.40735752565471262</v>
      </c>
      <c r="M250" s="71">
        <v>5.0456785273382589</v>
      </c>
      <c r="N250" s="71">
        <v>7.4257550116788753</v>
      </c>
      <c r="O250" s="71">
        <v>6.5600349134137845</v>
      </c>
      <c r="P250" s="71">
        <v>5.7142724686932995</v>
      </c>
      <c r="Q250" s="71">
        <v>0.425043124744028</v>
      </c>
      <c r="R250" s="71">
        <v>0</v>
      </c>
      <c r="S250" s="71">
        <v>0.80608942326415411</v>
      </c>
      <c r="T250" s="72"/>
      <c r="U250" s="71">
        <v>4272853</v>
      </c>
      <c r="V250" s="71">
        <v>158</v>
      </c>
      <c r="W250" s="71">
        <v>14</v>
      </c>
      <c r="X250" s="71">
        <v>1009</v>
      </c>
      <c r="Y250" s="71">
        <v>1850</v>
      </c>
      <c r="Z250" s="71">
        <v>3775</v>
      </c>
      <c r="AA250" s="71">
        <v>1138</v>
      </c>
      <c r="AB250" s="71">
        <v>5727</v>
      </c>
      <c r="AC250" s="71">
        <v>0</v>
      </c>
      <c r="AD250" s="71">
        <v>0.80608942326415411</v>
      </c>
      <c r="AE250" s="72"/>
      <c r="AF250" s="71"/>
      <c r="AG250" s="71"/>
      <c r="AH250" s="71"/>
      <c r="AI250" s="71"/>
      <c r="AJ250" s="71"/>
      <c r="AK250" s="71"/>
      <c r="AL250" s="71"/>
      <c r="AM250" s="71"/>
      <c r="AN250" s="71"/>
      <c r="AO250" s="71"/>
      <c r="AP250" s="71"/>
      <c r="AQ250" s="72"/>
      <c r="AR250" s="71">
        <v>147</v>
      </c>
      <c r="AS250" s="71">
        <v>57</v>
      </c>
      <c r="AT250" s="71">
        <v>0</v>
      </c>
      <c r="AU250" s="71">
        <v>0</v>
      </c>
      <c r="AV250" s="71">
        <v>0</v>
      </c>
      <c r="AW250" s="71">
        <v>0</v>
      </c>
      <c r="AX250" s="71"/>
      <c r="AY250" s="72"/>
      <c r="AZ250" s="71">
        <v>658.2</v>
      </c>
      <c r="BA250" s="71">
        <v>3548</v>
      </c>
      <c r="BB250" s="71">
        <v>0</v>
      </c>
      <c r="BC250" s="71">
        <v>0</v>
      </c>
      <c r="BD250" s="71">
        <v>0</v>
      </c>
      <c r="BE250" s="71">
        <v>0</v>
      </c>
      <c r="BF250" s="71"/>
      <c r="BG250" s="72"/>
      <c r="BH250" s="71">
        <v>0</v>
      </c>
      <c r="BI250" s="71">
        <v>0</v>
      </c>
      <c r="BJ250" s="71">
        <v>13.144</v>
      </c>
      <c r="BK250" s="71">
        <v>0</v>
      </c>
      <c r="BL250" s="71">
        <v>0</v>
      </c>
      <c r="BM250" s="71">
        <v>0</v>
      </c>
      <c r="BN250" s="72"/>
      <c r="BO250" s="71">
        <v>0</v>
      </c>
      <c r="BP250" s="71">
        <v>0</v>
      </c>
      <c r="BQ250" s="71">
        <v>2</v>
      </c>
      <c r="BR250" s="71">
        <v>0</v>
      </c>
      <c r="BS250" s="71">
        <v>0</v>
      </c>
      <c r="BT250" s="71">
        <v>0</v>
      </c>
      <c r="BU250"/>
      <c r="BV250" s="70">
        <v>13.144</v>
      </c>
      <c r="BW250" s="70">
        <v>0</v>
      </c>
      <c r="BX250" s="70">
        <v>0</v>
      </c>
      <c r="BY250" s="70">
        <v>0</v>
      </c>
      <c r="BZ250" s="70">
        <v>0</v>
      </c>
      <c r="CA250" s="70">
        <v>0</v>
      </c>
      <c r="CB250" s="70">
        <v>0</v>
      </c>
      <c r="CC250" s="70">
        <v>0</v>
      </c>
      <c r="CD250" s="70">
        <v>0</v>
      </c>
    </row>
    <row r="251" spans="1:82">
      <c r="A251" s="70" t="s">
        <v>2010</v>
      </c>
      <c r="B251" s="70">
        <v>165</v>
      </c>
      <c r="C251" s="70">
        <v>12</v>
      </c>
      <c r="D251" s="70">
        <v>10</v>
      </c>
      <c r="E251" s="70">
        <v>2015</v>
      </c>
      <c r="F251" s="70" t="s">
        <v>182</v>
      </c>
      <c r="G251" s="70" t="s">
        <v>1998</v>
      </c>
      <c r="H251" s="70" t="s">
        <v>1999</v>
      </c>
      <c r="I251" s="148"/>
      <c r="J251" s="71">
        <v>31.308940806241669</v>
      </c>
      <c r="K251" s="71">
        <v>0.38582859499912658</v>
      </c>
      <c r="L251" s="71">
        <v>0.363494571401692</v>
      </c>
      <c r="M251" s="71">
        <v>6.5817018359027051</v>
      </c>
      <c r="N251" s="71">
        <v>7.1382863736184312</v>
      </c>
      <c r="O251" s="71">
        <v>6.5250425703649464</v>
      </c>
      <c r="P251" s="71">
        <v>5.7238123740658047</v>
      </c>
      <c r="Q251" s="71">
        <v>0.41558124714498301</v>
      </c>
      <c r="R251" s="71">
        <v>0</v>
      </c>
      <c r="S251" s="71">
        <v>0.67776958166506074</v>
      </c>
      <c r="T251" s="72"/>
      <c r="U251" s="71">
        <v>3678755</v>
      </c>
      <c r="V251" s="71">
        <v>158</v>
      </c>
      <c r="W251" s="71">
        <v>14</v>
      </c>
      <c r="X251" s="71">
        <v>1009</v>
      </c>
      <c r="Y251" s="71">
        <v>1871</v>
      </c>
      <c r="Z251" s="71">
        <v>3791</v>
      </c>
      <c r="AA251" s="71">
        <v>1139</v>
      </c>
      <c r="AB251" s="71">
        <v>5720</v>
      </c>
      <c r="AC251" s="71">
        <v>0</v>
      </c>
      <c r="AD251" s="71">
        <v>0.67776958166506074</v>
      </c>
      <c r="AE251" s="72"/>
      <c r="AF251" s="71">
        <v>35257915.149044968</v>
      </c>
      <c r="AG251" s="71">
        <v>296241.65600388189</v>
      </c>
      <c r="AH251" s="71">
        <v>75568.154584201577</v>
      </c>
      <c r="AI251" s="71">
        <v>6492068.253800394</v>
      </c>
      <c r="AJ251" s="71">
        <v>10664492.93368201</v>
      </c>
      <c r="AK251" s="71">
        <v>0</v>
      </c>
      <c r="AL251" s="71">
        <v>0</v>
      </c>
      <c r="AM251" s="71">
        <v>783902.0055024504</v>
      </c>
      <c r="AN251" s="71">
        <v>0</v>
      </c>
      <c r="AO251" s="71">
        <v>0</v>
      </c>
      <c r="AP251" s="71">
        <v>53570188.152617902</v>
      </c>
      <c r="AQ251" s="72"/>
      <c r="AR251" s="71">
        <v>158</v>
      </c>
      <c r="AS251" s="71">
        <v>96</v>
      </c>
      <c r="AT251" s="71">
        <v>0</v>
      </c>
      <c r="AU251" s="71">
        <v>0</v>
      </c>
      <c r="AV251" s="71">
        <v>0</v>
      </c>
      <c r="AW251" s="71">
        <v>0</v>
      </c>
      <c r="AX251" s="71"/>
      <c r="AY251" s="72"/>
      <c r="AZ251" s="71">
        <v>716.8</v>
      </c>
      <c r="BA251" s="71">
        <v>9349.7000000000007</v>
      </c>
      <c r="BB251" s="71">
        <v>0</v>
      </c>
      <c r="BC251" s="71">
        <v>0</v>
      </c>
      <c r="BD251" s="71">
        <v>0</v>
      </c>
      <c r="BE251" s="71">
        <v>0</v>
      </c>
      <c r="BF251" s="71"/>
      <c r="BG251" s="72"/>
      <c r="BH251" s="71">
        <v>0</v>
      </c>
      <c r="BI251" s="71">
        <v>0</v>
      </c>
      <c r="BJ251" s="71">
        <v>12.226000000000001</v>
      </c>
      <c r="BK251" s="71">
        <v>0</v>
      </c>
      <c r="BL251" s="71">
        <v>0</v>
      </c>
      <c r="BM251" s="71">
        <v>0</v>
      </c>
      <c r="BN251" s="72"/>
      <c r="BO251" s="71">
        <v>0</v>
      </c>
      <c r="BP251" s="71">
        <v>0</v>
      </c>
      <c r="BQ251" s="71">
        <v>2</v>
      </c>
      <c r="BR251" s="71">
        <v>0</v>
      </c>
      <c r="BS251" s="71">
        <v>0</v>
      </c>
      <c r="BT251" s="71">
        <v>0</v>
      </c>
      <c r="BU251"/>
      <c r="BV251" s="70">
        <v>12.226000000000001</v>
      </c>
      <c r="BW251" s="70">
        <v>0</v>
      </c>
      <c r="BX251" s="70">
        <v>0</v>
      </c>
      <c r="BY251" s="70">
        <v>0</v>
      </c>
      <c r="BZ251" s="70">
        <v>0</v>
      </c>
      <c r="CA251" s="70">
        <v>0</v>
      </c>
      <c r="CB251" s="70">
        <v>0</v>
      </c>
      <c r="CC251" s="70">
        <v>0</v>
      </c>
      <c r="CD251" s="70">
        <v>0</v>
      </c>
    </row>
    <row r="252" spans="1:82">
      <c r="A252" s="70" t="s">
        <v>2011</v>
      </c>
      <c r="B252" s="70">
        <v>166</v>
      </c>
      <c r="C252" s="70">
        <v>13</v>
      </c>
      <c r="D252" s="70">
        <v>10</v>
      </c>
      <c r="E252" s="70">
        <v>2016</v>
      </c>
      <c r="F252" s="70" t="s">
        <v>155</v>
      </c>
      <c r="G252" s="70" t="s">
        <v>1998</v>
      </c>
      <c r="H252" s="70" t="s">
        <v>1999</v>
      </c>
      <c r="I252" s="148"/>
      <c r="J252" s="71">
        <v>38.875135340591044</v>
      </c>
      <c r="K252" s="71">
        <v>0.38358406652000615</v>
      </c>
      <c r="L252" s="71">
        <v>0.34551309824326926</v>
      </c>
      <c r="M252" s="71">
        <v>4.3795352232533196</v>
      </c>
      <c r="N252" s="71">
        <v>7.1045647275284436</v>
      </c>
      <c r="O252" s="71">
        <v>6.5189183820867447</v>
      </c>
      <c r="P252" s="71">
        <v>5.6021063899720085</v>
      </c>
      <c r="Q252" s="71">
        <v>0.40309698294740376</v>
      </c>
      <c r="R252" s="71">
        <v>0</v>
      </c>
      <c r="S252" s="71">
        <v>0.74550299411925935</v>
      </c>
      <c r="T252" s="72"/>
      <c r="U252" s="71">
        <v>4494826</v>
      </c>
      <c r="V252" s="71">
        <v>158</v>
      </c>
      <c r="W252" s="71">
        <v>14</v>
      </c>
      <c r="X252" s="71">
        <v>1009</v>
      </c>
      <c r="Y252" s="71">
        <v>1897</v>
      </c>
      <c r="Z252" s="71">
        <v>3834</v>
      </c>
      <c r="AA252" s="71">
        <v>1153</v>
      </c>
      <c r="AB252" s="71">
        <v>5707</v>
      </c>
      <c r="AC252" s="71">
        <v>0</v>
      </c>
      <c r="AD252" s="71">
        <v>0.74550299411925935</v>
      </c>
      <c r="AE252" s="72"/>
      <c r="AF252" s="71">
        <v>44849896.645779327</v>
      </c>
      <c r="AG252" s="71">
        <v>283903.56064129871</v>
      </c>
      <c r="AH252" s="71">
        <v>55144.587653999879</v>
      </c>
      <c r="AI252" s="71">
        <v>6450808.730214254</v>
      </c>
      <c r="AJ252" s="71">
        <v>10638294.453111229</v>
      </c>
      <c r="AK252" s="71">
        <v>0</v>
      </c>
      <c r="AL252" s="71">
        <v>0</v>
      </c>
      <c r="AM252" s="71">
        <v>782728.04085303005</v>
      </c>
      <c r="AN252" s="71">
        <v>0</v>
      </c>
      <c r="AO252" s="71">
        <v>0</v>
      </c>
      <c r="AP252" s="71">
        <v>63060776.01825314</v>
      </c>
      <c r="AQ252" s="72"/>
      <c r="AR252" s="71">
        <v>176</v>
      </c>
      <c r="AS252" s="71">
        <v>121</v>
      </c>
      <c r="AT252" s="71">
        <v>0</v>
      </c>
      <c r="AU252" s="71">
        <v>0</v>
      </c>
      <c r="AV252" s="71">
        <v>0</v>
      </c>
      <c r="AW252" s="71">
        <v>0</v>
      </c>
      <c r="AX252" s="71"/>
      <c r="AY252" s="72"/>
      <c r="AZ252" s="71">
        <v>806.09999999999991</v>
      </c>
      <c r="BA252" s="71">
        <v>13599.7</v>
      </c>
      <c r="BB252" s="71">
        <v>0</v>
      </c>
      <c r="BC252" s="71">
        <v>0</v>
      </c>
      <c r="BD252" s="71">
        <v>0</v>
      </c>
      <c r="BE252" s="71">
        <v>0</v>
      </c>
      <c r="BF252" s="71"/>
      <c r="BG252" s="72"/>
      <c r="BH252" s="71">
        <v>0</v>
      </c>
      <c r="BI252" s="71">
        <v>0</v>
      </c>
      <c r="BJ252" s="71">
        <v>12.897</v>
      </c>
      <c r="BK252" s="71">
        <v>0</v>
      </c>
      <c r="BL252" s="71">
        <v>0</v>
      </c>
      <c r="BM252" s="71">
        <v>0</v>
      </c>
      <c r="BN252" s="72"/>
      <c r="BO252" s="71">
        <v>0</v>
      </c>
      <c r="BP252" s="71">
        <v>0</v>
      </c>
      <c r="BQ252" s="71">
        <v>2</v>
      </c>
      <c r="BR252" s="71">
        <v>0</v>
      </c>
      <c r="BS252" s="71">
        <v>0</v>
      </c>
      <c r="BT252" s="71">
        <v>0</v>
      </c>
      <c r="BU252"/>
      <c r="BV252" s="70">
        <v>12.897</v>
      </c>
      <c r="BW252" s="70">
        <v>0</v>
      </c>
      <c r="BX252" s="70">
        <v>0</v>
      </c>
      <c r="BY252" s="70">
        <v>0</v>
      </c>
      <c r="BZ252" s="70">
        <v>0</v>
      </c>
      <c r="CA252" s="70">
        <v>0</v>
      </c>
      <c r="CB252" s="70">
        <v>0</v>
      </c>
      <c r="CC252" s="70">
        <v>0</v>
      </c>
      <c r="CD252" s="70">
        <v>0</v>
      </c>
    </row>
    <row r="253" spans="1:82">
      <c r="A253" s="70" t="s">
        <v>2012</v>
      </c>
      <c r="B253" s="70">
        <v>167</v>
      </c>
      <c r="C253" s="70">
        <v>14</v>
      </c>
      <c r="D253" s="70">
        <v>10</v>
      </c>
      <c r="E253" s="70">
        <v>2017</v>
      </c>
      <c r="F253" s="70" t="s">
        <v>156</v>
      </c>
      <c r="G253" s="70" t="s">
        <v>1998</v>
      </c>
      <c r="H253" s="70" t="s">
        <v>1999</v>
      </c>
      <c r="I253" s="148"/>
      <c r="J253" s="71">
        <v>35.667771616728913</v>
      </c>
      <c r="K253" s="71">
        <v>0.38184341787142889</v>
      </c>
      <c r="L253" s="71">
        <v>0.37091575722839215</v>
      </c>
      <c r="M253" s="71">
        <v>3.8780287663909392</v>
      </c>
      <c r="N253" s="71">
        <v>6.9735536006803729</v>
      </c>
      <c r="O253" s="71">
        <v>6.4643941237529727</v>
      </c>
      <c r="P253" s="71">
        <v>5.5135116661098849</v>
      </c>
      <c r="Q253" s="71">
        <v>0.391306415393052</v>
      </c>
      <c r="R253" s="71">
        <v>0</v>
      </c>
      <c r="S253" s="71">
        <v>0.63996414598362794</v>
      </c>
      <c r="T253" s="72"/>
      <c r="U253" s="71">
        <v>4195357</v>
      </c>
      <c r="V253" s="71">
        <v>158</v>
      </c>
      <c r="W253" s="71">
        <v>14</v>
      </c>
      <c r="X253" s="71">
        <v>1009</v>
      </c>
      <c r="Y253" s="71">
        <v>1927</v>
      </c>
      <c r="Z253" s="71">
        <v>3865</v>
      </c>
      <c r="AA253" s="71">
        <v>1142</v>
      </c>
      <c r="AB253" s="71">
        <v>5729</v>
      </c>
      <c r="AC253" s="71">
        <v>0</v>
      </c>
      <c r="AD253" s="71">
        <v>0.63996414598362794</v>
      </c>
      <c r="AE253" s="72"/>
      <c r="AF253" s="71">
        <v>41705931.396713667</v>
      </c>
      <c r="AG253" s="71">
        <v>285733.9640018972</v>
      </c>
      <c r="AH253" s="71">
        <v>75991.11993690698</v>
      </c>
      <c r="AI253" s="71">
        <v>6090996.9959851103</v>
      </c>
      <c r="AJ253" s="71">
        <v>10086544.55024874</v>
      </c>
      <c r="AK253" s="71">
        <v>0</v>
      </c>
      <c r="AL253" s="71">
        <v>0</v>
      </c>
      <c r="AM253" s="71">
        <v>786974.86798303318</v>
      </c>
      <c r="AN253" s="71">
        <v>0</v>
      </c>
      <c r="AO253" s="71">
        <v>0</v>
      </c>
      <c r="AP253" s="71">
        <v>59032172.894869365</v>
      </c>
      <c r="AQ253" s="72"/>
      <c r="AR253" s="71">
        <v>197</v>
      </c>
      <c r="AS253" s="71">
        <v>138</v>
      </c>
      <c r="AT253" s="71">
        <v>0</v>
      </c>
      <c r="AU253" s="71">
        <v>0</v>
      </c>
      <c r="AV253" s="71">
        <v>0</v>
      </c>
      <c r="AW253" s="71">
        <v>0</v>
      </c>
      <c r="AX253" s="71"/>
      <c r="AY253" s="72"/>
      <c r="AZ253" s="71">
        <v>912</v>
      </c>
      <c r="BA253" s="71">
        <v>14541.6</v>
      </c>
      <c r="BB253" s="71">
        <v>0</v>
      </c>
      <c r="BC253" s="71">
        <v>0</v>
      </c>
      <c r="BD253" s="71">
        <v>0</v>
      </c>
      <c r="BE253" s="71">
        <v>0</v>
      </c>
      <c r="BF253" s="71"/>
      <c r="BG253" s="72"/>
      <c r="BH253" s="71">
        <v>0</v>
      </c>
      <c r="BI253" s="71">
        <v>0</v>
      </c>
      <c r="BJ253" s="71">
        <v>14.349</v>
      </c>
      <c r="BK253" s="71">
        <v>0</v>
      </c>
      <c r="BL253" s="71">
        <v>0</v>
      </c>
      <c r="BM253" s="71">
        <v>0</v>
      </c>
      <c r="BN253" s="72"/>
      <c r="BO253" s="71">
        <v>0</v>
      </c>
      <c r="BP253" s="71">
        <v>0</v>
      </c>
      <c r="BQ253" s="71">
        <v>2</v>
      </c>
      <c r="BR253" s="71">
        <v>0</v>
      </c>
      <c r="BS253" s="71">
        <v>0</v>
      </c>
      <c r="BT253" s="71">
        <v>0</v>
      </c>
      <c r="BU253"/>
      <c r="BV253" s="70">
        <v>14.349</v>
      </c>
      <c r="BW253" s="70">
        <v>0</v>
      </c>
      <c r="BX253" s="70">
        <v>0</v>
      </c>
      <c r="BY253" s="70">
        <v>0</v>
      </c>
      <c r="BZ253" s="70">
        <v>0</v>
      </c>
      <c r="CA253" s="70">
        <v>0</v>
      </c>
      <c r="CB253" s="70">
        <v>0</v>
      </c>
      <c r="CC253" s="70">
        <v>0</v>
      </c>
      <c r="CD253" s="70">
        <v>0</v>
      </c>
    </row>
    <row r="254" spans="1:82">
      <c r="A254" s="70" t="s">
        <v>2013</v>
      </c>
      <c r="B254" s="70">
        <v>168</v>
      </c>
      <c r="C254" s="70">
        <v>15</v>
      </c>
      <c r="D254" s="70">
        <v>10</v>
      </c>
      <c r="E254" s="70">
        <v>2018</v>
      </c>
      <c r="F254" s="70" t="s">
        <v>183</v>
      </c>
      <c r="G254" s="1064" t="s">
        <v>1998</v>
      </c>
      <c r="H254" s="70" t="s">
        <v>1999</v>
      </c>
      <c r="I254" s="148"/>
      <c r="J254" s="71">
        <v>39.51948704544796</v>
      </c>
      <c r="K254" s="71">
        <v>0.35969434926082366</v>
      </c>
      <c r="L254" s="71">
        <v>0.32859720880189747</v>
      </c>
      <c r="M254" s="71">
        <v>4.0098023610717339</v>
      </c>
      <c r="N254" s="71">
        <v>6.3740358084170081</v>
      </c>
      <c r="O254" s="71">
        <v>6.3938170943518395</v>
      </c>
      <c r="P254" s="71">
        <v>5.4681886326522102</v>
      </c>
      <c r="Q254" s="71">
        <v>0.36215808193445798</v>
      </c>
      <c r="R254" s="71">
        <v>0</v>
      </c>
      <c r="S254" s="71">
        <v>0.63913080704468128</v>
      </c>
      <c r="T254" s="72"/>
      <c r="U254" s="71">
        <v>4957278</v>
      </c>
      <c r="V254" s="71">
        <v>158</v>
      </c>
      <c r="W254" s="71">
        <v>14</v>
      </c>
      <c r="X254" s="71">
        <v>1009</v>
      </c>
      <c r="Y254" s="71">
        <v>1962</v>
      </c>
      <c r="Z254" s="71">
        <v>3896</v>
      </c>
      <c r="AA254" s="71">
        <v>1144</v>
      </c>
      <c r="AB254" s="71">
        <v>5714</v>
      </c>
      <c r="AC254" s="71">
        <v>0</v>
      </c>
      <c r="AD254" s="71">
        <v>0.63913080704468128</v>
      </c>
      <c r="AE254" s="72"/>
      <c r="AF254" s="71">
        <v>46929879.468526579</v>
      </c>
      <c r="AG254" s="71">
        <v>254963.77987133971</v>
      </c>
      <c r="AH254" s="71">
        <v>71606.09312185469</v>
      </c>
      <c r="AI254" s="71">
        <v>6203207.8351784274</v>
      </c>
      <c r="AJ254" s="71">
        <v>9748017.5907104108</v>
      </c>
      <c r="AK254" s="71">
        <v>0</v>
      </c>
      <c r="AL254" s="71">
        <v>0</v>
      </c>
      <c r="AM254" s="71">
        <v>786538.44660636154</v>
      </c>
      <c r="AN254" s="71">
        <v>0</v>
      </c>
      <c r="AO254" s="71">
        <v>0</v>
      </c>
      <c r="AP254" s="71">
        <v>63994213.21401497</v>
      </c>
      <c r="AQ254" s="72"/>
      <c r="AR254" s="71">
        <v>216</v>
      </c>
      <c r="AS254" s="71">
        <v>147</v>
      </c>
      <c r="AT254" s="71">
        <v>0</v>
      </c>
      <c r="AU254" s="71">
        <v>0</v>
      </c>
      <c r="AV254" s="71">
        <v>0</v>
      </c>
      <c r="AW254" s="71">
        <v>0</v>
      </c>
      <c r="AX254" s="71"/>
      <c r="AY254" s="72"/>
      <c r="AZ254" s="71">
        <v>1009.2</v>
      </c>
      <c r="BA254" s="71">
        <v>14836</v>
      </c>
      <c r="BB254" s="71">
        <v>0</v>
      </c>
      <c r="BC254" s="71">
        <v>0</v>
      </c>
      <c r="BD254" s="71">
        <v>0</v>
      </c>
      <c r="BE254" s="71">
        <v>0</v>
      </c>
      <c r="BF254" s="71"/>
      <c r="BG254" s="72"/>
      <c r="BH254" s="71">
        <v>0</v>
      </c>
      <c r="BI254" s="71">
        <v>0</v>
      </c>
      <c r="BJ254" s="71">
        <v>14.019</v>
      </c>
      <c r="BK254" s="71">
        <v>0</v>
      </c>
      <c r="BL254" s="71">
        <v>0</v>
      </c>
      <c r="BM254" s="71">
        <v>0</v>
      </c>
      <c r="BN254" s="72"/>
      <c r="BO254" s="71">
        <v>0</v>
      </c>
      <c r="BP254" s="71">
        <v>0</v>
      </c>
      <c r="BQ254" s="71">
        <v>2</v>
      </c>
      <c r="BR254" s="71">
        <v>0</v>
      </c>
      <c r="BS254" s="71">
        <v>0</v>
      </c>
      <c r="BT254" s="71">
        <v>0</v>
      </c>
      <c r="BU254"/>
      <c r="BV254" s="70">
        <v>14.019</v>
      </c>
      <c r="BW254" s="70">
        <v>0</v>
      </c>
      <c r="BX254" s="70">
        <v>0</v>
      </c>
      <c r="BY254" s="70">
        <v>0</v>
      </c>
      <c r="BZ254" s="70">
        <v>0</v>
      </c>
      <c r="CA254" s="70">
        <v>0</v>
      </c>
      <c r="CB254" s="70">
        <v>0</v>
      </c>
      <c r="CC254" s="70">
        <v>0</v>
      </c>
      <c r="CD254" s="70">
        <v>0</v>
      </c>
    </row>
    <row r="255" spans="1:82">
      <c r="A255" s="70" t="s">
        <v>2014</v>
      </c>
      <c r="B255" s="70">
        <v>169</v>
      </c>
      <c r="C255" s="70">
        <v>16</v>
      </c>
      <c r="D255" s="70">
        <v>10</v>
      </c>
      <c r="E255" s="70">
        <v>2019</v>
      </c>
      <c r="F255" s="70" t="s">
        <v>158</v>
      </c>
      <c r="G255" s="1064" t="s">
        <v>1998</v>
      </c>
      <c r="H255" s="70" t="s">
        <v>1999</v>
      </c>
      <c r="I255" s="148"/>
      <c r="J255" s="71">
        <v>37.403791903629269</v>
      </c>
      <c r="K255" s="71">
        <v>0.32703342247735023</v>
      </c>
      <c r="L255" s="71">
        <v>0.33009398681089619</v>
      </c>
      <c r="M255" s="71">
        <v>4.1171614841052175</v>
      </c>
      <c r="N255" s="71">
        <v>6.2621449215376623</v>
      </c>
      <c r="O255" s="71">
        <v>6.2421432689636145</v>
      </c>
      <c r="P255" s="71">
        <v>5.5335067442823531</v>
      </c>
      <c r="Q255" s="71">
        <v>0.35600625654918799</v>
      </c>
      <c r="R255" s="71">
        <v>0</v>
      </c>
      <c r="S255" s="71">
        <v>0.67383110115173872</v>
      </c>
      <c r="T255" s="72"/>
      <c r="U255" s="71">
        <v>4931706</v>
      </c>
      <c r="V255" s="71">
        <v>158</v>
      </c>
      <c r="W255" s="71">
        <v>14</v>
      </c>
      <c r="X255" s="71">
        <v>1009</v>
      </c>
      <c r="Y255" s="71">
        <v>2029</v>
      </c>
      <c r="Z255" s="71">
        <v>3908</v>
      </c>
      <c r="AA255" s="71">
        <v>1149</v>
      </c>
      <c r="AB255" s="71">
        <v>5769</v>
      </c>
      <c r="AC255" s="71">
        <v>0</v>
      </c>
      <c r="AD255" s="71">
        <v>0.67383110115173872</v>
      </c>
      <c r="AE255" s="72"/>
      <c r="AF255" s="71">
        <v>46966854.921185948</v>
      </c>
      <c r="AG255" s="71">
        <v>247452.2665476902</v>
      </c>
      <c r="AH255" s="71">
        <v>75479.776684419485</v>
      </c>
      <c r="AI255" s="71">
        <v>6886570.5121469228</v>
      </c>
      <c r="AJ255" s="71">
        <v>9377875.3250733446</v>
      </c>
      <c r="AK255" s="71">
        <v>0</v>
      </c>
      <c r="AL255" s="71">
        <v>0</v>
      </c>
      <c r="AM255" s="71">
        <v>785694.37099125178</v>
      </c>
      <c r="AN255" s="71">
        <v>0</v>
      </c>
      <c r="AO255" s="71">
        <v>0</v>
      </c>
      <c r="AP255" s="71">
        <v>64339927.17262958</v>
      </c>
      <c r="AQ255" s="72"/>
      <c r="AR255" s="71">
        <v>232</v>
      </c>
      <c r="AS255" s="71">
        <v>154</v>
      </c>
      <c r="AT255" s="71">
        <v>0</v>
      </c>
      <c r="AU255" s="71">
        <v>0</v>
      </c>
      <c r="AV255" s="71">
        <v>0</v>
      </c>
      <c r="AW255" s="71">
        <v>0</v>
      </c>
      <c r="AX255" s="71"/>
      <c r="AY255" s="72"/>
      <c r="AZ255" s="71">
        <v>1094.8</v>
      </c>
      <c r="BA255" s="71">
        <v>14993.1</v>
      </c>
      <c r="BB255" s="71">
        <v>0</v>
      </c>
      <c r="BC255" s="71">
        <v>0</v>
      </c>
      <c r="BD255" s="71">
        <v>0</v>
      </c>
      <c r="BE255" s="71">
        <v>0</v>
      </c>
      <c r="BF255" s="71"/>
      <c r="BG255" s="72"/>
      <c r="BH255" s="71">
        <v>0</v>
      </c>
      <c r="BI255" s="71">
        <v>0</v>
      </c>
      <c r="BJ255" s="71">
        <v>13.137</v>
      </c>
      <c r="BK255" s="71">
        <v>0</v>
      </c>
      <c r="BL255" s="71">
        <v>0</v>
      </c>
      <c r="BM255" s="71">
        <v>0</v>
      </c>
      <c r="BN255" s="72"/>
      <c r="BO255" s="71">
        <v>0</v>
      </c>
      <c r="BP255" s="71">
        <v>0</v>
      </c>
      <c r="BQ255" s="71">
        <v>2</v>
      </c>
      <c r="BR255" s="71">
        <v>0</v>
      </c>
      <c r="BS255" s="71">
        <v>0</v>
      </c>
      <c r="BT255" s="71">
        <v>0</v>
      </c>
      <c r="BU255"/>
      <c r="BV255" s="70">
        <v>13.137</v>
      </c>
      <c r="BW255" s="70">
        <v>0</v>
      </c>
      <c r="BX255" s="70">
        <v>0</v>
      </c>
      <c r="BY255" s="70">
        <v>0</v>
      </c>
      <c r="BZ255" s="70">
        <v>0</v>
      </c>
      <c r="CA255" s="70">
        <v>0</v>
      </c>
      <c r="CB255" s="70">
        <v>0</v>
      </c>
      <c r="CC255" s="70">
        <v>0</v>
      </c>
      <c r="CD255" s="70">
        <v>0</v>
      </c>
    </row>
    <row r="256" spans="1:82">
      <c r="A256" s="70" t="s">
        <v>2015</v>
      </c>
      <c r="B256" s="70">
        <v>170</v>
      </c>
      <c r="C256" s="70">
        <v>17</v>
      </c>
      <c r="D256" s="70">
        <v>10</v>
      </c>
      <c r="E256" s="70">
        <v>2020</v>
      </c>
      <c r="F256" s="70" t="s">
        <v>159</v>
      </c>
      <c r="G256" s="70" t="s">
        <v>1998</v>
      </c>
      <c r="H256" s="70" t="s">
        <v>1999</v>
      </c>
      <c r="I256" s="148"/>
      <c r="J256" s="71">
        <v>35.723811985293928</v>
      </c>
      <c r="K256" s="71">
        <v>0.27382300920727631</v>
      </c>
      <c r="L256" s="71">
        <v>0.59951711110877826</v>
      </c>
      <c r="M256" s="71">
        <v>4.3997633700206755</v>
      </c>
      <c r="N256" s="71">
        <v>6.1636207412834008</v>
      </c>
      <c r="O256" s="71">
        <v>5.5123825853755912</v>
      </c>
      <c r="P256" s="71">
        <v>5.328408443069244</v>
      </c>
      <c r="Q256" s="71">
        <v>0.33908312026718801</v>
      </c>
      <c r="R256" s="71">
        <v>0</v>
      </c>
      <c r="S256" s="71">
        <v>0.69665999081528807</v>
      </c>
      <c r="T256" s="72"/>
      <c r="U256" s="71">
        <v>4521875</v>
      </c>
      <c r="V256" s="71">
        <v>120</v>
      </c>
      <c r="W256" s="71">
        <v>30</v>
      </c>
      <c r="X256" s="71">
        <v>1227</v>
      </c>
      <c r="Y256" s="71">
        <v>2058</v>
      </c>
      <c r="Z256" s="71">
        <v>3939</v>
      </c>
      <c r="AA256" s="71">
        <v>1176</v>
      </c>
      <c r="AB256" s="71">
        <v>5751</v>
      </c>
      <c r="AC256" s="71">
        <v>0</v>
      </c>
      <c r="AD256" s="71">
        <v>0.69665999081528807</v>
      </c>
      <c r="AE256" s="72"/>
      <c r="AF256" s="71">
        <v>44853398.563805729</v>
      </c>
      <c r="AG256" s="71">
        <v>202056.23528989826</v>
      </c>
      <c r="AH256" s="71">
        <v>145524.68580340932</v>
      </c>
      <c r="AI256" s="71">
        <v>7767447.9616528843</v>
      </c>
      <c r="AJ256" s="71">
        <v>11132024.99146905</v>
      </c>
      <c r="AK256" s="71"/>
      <c r="AL256" s="71"/>
      <c r="AM256" s="71">
        <v>750569.39494265977</v>
      </c>
      <c r="AN256" s="71"/>
      <c r="AO256" s="71"/>
      <c r="AP256" s="71">
        <v>64851021.832963623</v>
      </c>
      <c r="AQ256" s="72"/>
      <c r="AR256" s="71">
        <v>247</v>
      </c>
      <c r="AS256" s="71">
        <v>158</v>
      </c>
      <c r="AT256" s="71">
        <v>0</v>
      </c>
      <c r="AU256" s="71">
        <v>0</v>
      </c>
      <c r="AV256" s="71">
        <v>0</v>
      </c>
      <c r="AW256" s="71">
        <v>0</v>
      </c>
      <c r="AX256" s="71"/>
      <c r="AY256" s="72"/>
      <c r="AZ256" s="71">
        <v>1188.9000000000001</v>
      </c>
      <c r="BA256" s="71">
        <v>15654.9</v>
      </c>
      <c r="BB256" s="71">
        <v>0</v>
      </c>
      <c r="BC256" s="71">
        <v>0</v>
      </c>
      <c r="BD256" s="71">
        <v>0</v>
      </c>
      <c r="BE256" s="71">
        <v>0</v>
      </c>
      <c r="BF256" s="71"/>
      <c r="BG256" s="72"/>
      <c r="BH256" s="71">
        <v>0</v>
      </c>
      <c r="BI256" s="71">
        <v>0</v>
      </c>
      <c r="BJ256" s="71">
        <v>12.641999999999999</v>
      </c>
      <c r="BK256" s="71">
        <v>0</v>
      </c>
      <c r="BL256" s="71">
        <v>0</v>
      </c>
      <c r="BM256" s="71">
        <v>0</v>
      </c>
      <c r="BN256" s="72"/>
      <c r="BO256" s="71">
        <v>0</v>
      </c>
      <c r="BP256" s="71">
        <v>0</v>
      </c>
      <c r="BQ256" s="71">
        <v>2</v>
      </c>
      <c r="BR256" s="71">
        <v>0</v>
      </c>
      <c r="BS256" s="71">
        <v>0</v>
      </c>
      <c r="BT256" s="71">
        <v>0</v>
      </c>
      <c r="BU256"/>
      <c r="BV256" s="70">
        <v>12.641999999999999</v>
      </c>
      <c r="BW256" s="70">
        <v>0</v>
      </c>
      <c r="BX256" s="70">
        <v>0</v>
      </c>
      <c r="BY256" s="70">
        <v>0</v>
      </c>
      <c r="BZ256" s="70">
        <v>0</v>
      </c>
      <c r="CA256" s="70">
        <v>0</v>
      </c>
      <c r="CB256" s="70">
        <v>0</v>
      </c>
      <c r="CC256" s="70">
        <v>0</v>
      </c>
      <c r="CD256" s="70">
        <v>0</v>
      </c>
    </row>
    <row r="257" spans="1:82">
      <c r="A257" s="70" t="s">
        <v>2016</v>
      </c>
      <c r="B257" s="70">
        <v>170</v>
      </c>
      <c r="C257" s="70">
        <v>18</v>
      </c>
      <c r="D257" s="70">
        <v>10</v>
      </c>
      <c r="E257" s="70">
        <v>2021</v>
      </c>
      <c r="F257" s="70" t="s">
        <v>160</v>
      </c>
      <c r="G257" s="70" t="s">
        <v>1998</v>
      </c>
      <c r="H257" s="70" t="s">
        <v>1999</v>
      </c>
      <c r="I257" s="148"/>
      <c r="J257" s="71">
        <v>35.900567205954054</v>
      </c>
      <c r="K257" s="71">
        <v>0.29854427049977178</v>
      </c>
      <c r="L257" s="71">
        <v>0.67505752064564273</v>
      </c>
      <c r="M257" s="71">
        <v>5.0244062546206658</v>
      </c>
      <c r="N257" s="71">
        <v>6.3976068862801538</v>
      </c>
      <c r="O257" s="71">
        <v>5.348198850619494</v>
      </c>
      <c r="P257" s="71">
        <v>5.4922929037242323</v>
      </c>
      <c r="Q257" s="71">
        <v>0.33257296373579498</v>
      </c>
      <c r="R257" s="71">
        <v>0</v>
      </c>
      <c r="S257" s="71">
        <v>0.71521021924499495</v>
      </c>
      <c r="T257" s="72"/>
      <c r="U257" s="71">
        <v>4880359</v>
      </c>
      <c r="V257" s="71">
        <v>120</v>
      </c>
      <c r="W257" s="71">
        <v>30</v>
      </c>
      <c r="X257" s="71">
        <v>1227</v>
      </c>
      <c r="Y257" s="71">
        <v>2058</v>
      </c>
      <c r="Z257" s="71">
        <v>3935</v>
      </c>
      <c r="AA257" s="71">
        <v>1182</v>
      </c>
      <c r="AB257" s="71">
        <v>5696</v>
      </c>
      <c r="AC257" s="71">
        <v>0</v>
      </c>
      <c r="AD257" s="71">
        <v>0.71521021924499495</v>
      </c>
      <c r="AE257" s="72"/>
      <c r="AF257" s="71">
        <v>43771563.63823282</v>
      </c>
      <c r="AG257" s="71">
        <v>206000.52729841598</v>
      </c>
      <c r="AH257" s="71">
        <v>156573.08708600712</v>
      </c>
      <c r="AI257" s="71">
        <v>7711656.1877933843</v>
      </c>
      <c r="AJ257" s="71">
        <v>10772719.438667091</v>
      </c>
      <c r="AK257" s="71">
        <v>0</v>
      </c>
      <c r="AL257" s="71">
        <v>0</v>
      </c>
      <c r="AM257" s="71">
        <v>747679.10495324538</v>
      </c>
      <c r="AN257" s="71">
        <v>0</v>
      </c>
      <c r="AO257" s="71">
        <v>0</v>
      </c>
      <c r="AP257" s="71">
        <v>63366191.984030955</v>
      </c>
      <c r="AQ257" s="72"/>
      <c r="AR257" s="71">
        <v>264</v>
      </c>
      <c r="AS257" s="71">
        <v>161</v>
      </c>
      <c r="AT257" s="71">
        <v>0</v>
      </c>
      <c r="AU257" s="71">
        <v>0</v>
      </c>
      <c r="AV257" s="71">
        <v>0</v>
      </c>
      <c r="AW257" s="71">
        <v>0</v>
      </c>
      <c r="AX257" s="71"/>
      <c r="AY257" s="72"/>
      <c r="AZ257" s="71">
        <v>1308.7</v>
      </c>
      <c r="BA257" s="71">
        <v>15803.8</v>
      </c>
      <c r="BB257" s="71">
        <v>0</v>
      </c>
      <c r="BC257" s="71">
        <v>0</v>
      </c>
      <c r="BD257" s="71">
        <v>0</v>
      </c>
      <c r="BE257" s="71">
        <v>0</v>
      </c>
      <c r="BF257" s="71"/>
      <c r="BG257" s="72"/>
      <c r="BH257" s="71">
        <v>0</v>
      </c>
      <c r="BI257" s="71">
        <v>0</v>
      </c>
      <c r="BJ257" s="71">
        <v>12.456</v>
      </c>
      <c r="BK257" s="71">
        <v>0</v>
      </c>
      <c r="BL257" s="71">
        <v>0</v>
      </c>
      <c r="BM257" s="71">
        <v>0</v>
      </c>
      <c r="BN257" s="72"/>
      <c r="BO257" s="71">
        <v>0</v>
      </c>
      <c r="BP257" s="71">
        <v>0</v>
      </c>
      <c r="BQ257" s="71">
        <v>2</v>
      </c>
      <c r="BR257" s="71">
        <v>0</v>
      </c>
      <c r="BS257" s="71">
        <v>0</v>
      </c>
      <c r="BT257" s="71">
        <v>0</v>
      </c>
      <c r="BU257"/>
      <c r="BV257" s="70">
        <v>12.456</v>
      </c>
      <c r="BW257" s="70">
        <v>0</v>
      </c>
      <c r="BX257" s="70">
        <v>0</v>
      </c>
      <c r="BY257" s="70">
        <v>0</v>
      </c>
      <c r="BZ257" s="70">
        <v>0</v>
      </c>
      <c r="CA257" s="70">
        <v>0</v>
      </c>
      <c r="CB257" s="70">
        <v>0</v>
      </c>
      <c r="CC257" s="70">
        <v>0</v>
      </c>
      <c r="CD257" s="70">
        <v>0</v>
      </c>
    </row>
    <row r="258" spans="1:82">
      <c r="A258" s="70" t="s">
        <v>2017</v>
      </c>
      <c r="B258" s="70">
        <v>170</v>
      </c>
      <c r="C258" s="70">
        <v>19</v>
      </c>
      <c r="D258" s="70">
        <v>10</v>
      </c>
      <c r="E258" s="70">
        <v>2022</v>
      </c>
      <c r="F258" s="70" t="s">
        <v>161</v>
      </c>
      <c r="G258" s="70" t="s">
        <v>1998</v>
      </c>
      <c r="H258" s="70" t="s">
        <v>1999</v>
      </c>
      <c r="I258" s="148"/>
      <c r="J258" s="71">
        <v>35.031524242003883</v>
      </c>
      <c r="K258" s="71">
        <v>0.28466855078185826</v>
      </c>
      <c r="L258" s="71">
        <v>0.57286816217705994</v>
      </c>
      <c r="M258" s="71">
        <v>4.5404860233722983</v>
      </c>
      <c r="N258" s="71">
        <v>6.9418870494446585</v>
      </c>
      <c r="O258" s="71">
        <v>5.6719590882349546</v>
      </c>
      <c r="P258" s="71">
        <v>5.48305269717358</v>
      </c>
      <c r="Q258" s="71">
        <v>0.33909029284080533</v>
      </c>
      <c r="R258" s="71">
        <v>0</v>
      </c>
      <c r="S258" s="71">
        <v>0.69812980142478842</v>
      </c>
      <c r="T258" s="72"/>
      <c r="U258" s="71">
        <v>5372347</v>
      </c>
      <c r="V258" s="71">
        <v>120</v>
      </c>
      <c r="W258" s="71">
        <v>30</v>
      </c>
      <c r="X258" s="71">
        <v>1227</v>
      </c>
      <c r="Y258" s="71">
        <v>2104</v>
      </c>
      <c r="Z258" s="71">
        <v>3965</v>
      </c>
      <c r="AA258" s="71">
        <v>1198</v>
      </c>
      <c r="AB258" s="71">
        <v>5760</v>
      </c>
      <c r="AC258" s="71">
        <v>0</v>
      </c>
      <c r="AD258" s="71">
        <v>0.69812980142478842</v>
      </c>
      <c r="AE258" s="72"/>
      <c r="AF258" s="71">
        <v>42751686.725850672</v>
      </c>
      <c r="AG258" s="71">
        <v>208912.87761167137</v>
      </c>
      <c r="AH258" s="71">
        <v>165480.01989492655</v>
      </c>
      <c r="AI258" s="71">
        <v>7435104.3610725235</v>
      </c>
      <c r="AJ258" s="71">
        <v>11806349.927093655</v>
      </c>
      <c r="AK258" s="71">
        <v>0</v>
      </c>
      <c r="AL258" s="71">
        <v>0</v>
      </c>
      <c r="AM258" s="71">
        <v>743773.21578498569</v>
      </c>
      <c r="AN258" s="71">
        <v>0</v>
      </c>
      <c r="AO258" s="71">
        <v>0</v>
      </c>
      <c r="AP258" s="71">
        <v>63111307.127308436</v>
      </c>
      <c r="AQ258" s="72"/>
      <c r="AR258" s="71">
        <v>287</v>
      </c>
      <c r="AS258" s="71">
        <v>168</v>
      </c>
      <c r="AT258" s="71">
        <v>0</v>
      </c>
      <c r="AU258" s="71">
        <v>0</v>
      </c>
      <c r="AV258" s="71">
        <v>0</v>
      </c>
      <c r="AW258" s="71">
        <v>0</v>
      </c>
      <c r="AX258" s="71"/>
      <c r="AY258" s="72"/>
      <c r="AZ258" s="71">
        <v>1467.3999999999996</v>
      </c>
      <c r="BA258" s="71">
        <v>16413.199999999997</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2018</v>
      </c>
      <c r="B259" s="70">
        <v>170</v>
      </c>
      <c r="C259" s="70">
        <v>20</v>
      </c>
      <c r="D259" s="70">
        <v>10</v>
      </c>
      <c r="E259" s="70">
        <v>2023</v>
      </c>
      <c r="F259" s="70" t="s">
        <v>1539</v>
      </c>
      <c r="G259" s="70" t="s">
        <v>1998</v>
      </c>
      <c r="H259" s="70" t="s">
        <v>1999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309</v>
      </c>
      <c r="AS259" s="71">
        <v>171</v>
      </c>
      <c r="AT259" s="71">
        <v>0</v>
      </c>
      <c r="AU259" s="71">
        <v>0</v>
      </c>
      <c r="AV259" s="71">
        <v>0</v>
      </c>
      <c r="AW259" s="71">
        <v>0</v>
      </c>
      <c r="AX259" s="71"/>
      <c r="AY259" s="72"/>
      <c r="AZ259" s="71">
        <v>1604.9999999999998</v>
      </c>
      <c r="BA259" s="71">
        <v>16542.699999999997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2019</v>
      </c>
      <c r="B260" s="70">
        <v>170</v>
      </c>
      <c r="C260" s="70">
        <v>21</v>
      </c>
      <c r="D260" s="70">
        <v>10</v>
      </c>
      <c r="E260" s="70">
        <v>2024</v>
      </c>
      <c r="F260" s="70" t="s">
        <v>1554</v>
      </c>
      <c r="G260" s="70" t="s">
        <v>1998</v>
      </c>
      <c r="H260" s="70" t="s">
        <v>1999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2020</v>
      </c>
      <c r="B261" s="70">
        <v>120</v>
      </c>
      <c r="C261" s="70">
        <v>1</v>
      </c>
      <c r="D261" s="70">
        <v>8</v>
      </c>
      <c r="E261" s="70">
        <v>1990</v>
      </c>
      <c r="F261" s="70" t="s">
        <v>787</v>
      </c>
      <c r="G261" s="70" t="s">
        <v>2021</v>
      </c>
      <c r="H261" s="70" t="s">
        <v>2022</v>
      </c>
      <c r="I261" s="148"/>
      <c r="J261" s="71">
        <v>1545.915430912991</v>
      </c>
      <c r="K261" s="71">
        <v>1.6458798703055031</v>
      </c>
      <c r="L261" s="71">
        <v>0</v>
      </c>
      <c r="M261" s="71">
        <v>2.4492517413179118</v>
      </c>
      <c r="N261" s="71">
        <v>8.7243375297408345</v>
      </c>
      <c r="O261" s="71">
        <v>4.4661993032286764</v>
      </c>
      <c r="P261" s="71">
        <v>4.2708098110790136</v>
      </c>
      <c r="Q261" s="71">
        <v>0.43642120272602702</v>
      </c>
      <c r="R261" s="71">
        <v>16.83811312430915</v>
      </c>
      <c r="S261" s="71">
        <v>0.42738675487213662</v>
      </c>
      <c r="T261" s="72"/>
      <c r="U261" s="71">
        <v>27780070</v>
      </c>
      <c r="V261" s="71">
        <v>305</v>
      </c>
      <c r="W261" s="71">
        <v>0</v>
      </c>
      <c r="X261" s="71">
        <v>752</v>
      </c>
      <c r="Y261" s="71">
        <v>2371</v>
      </c>
      <c r="Z261" s="71">
        <v>1837</v>
      </c>
      <c r="AA261" s="71">
        <v>1037</v>
      </c>
      <c r="AB261" s="71">
        <v>7086</v>
      </c>
      <c r="AC261" s="71">
        <v>2916391.5</v>
      </c>
      <c r="AD261" s="71">
        <v>0.42738675487213662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2023</v>
      </c>
      <c r="B262" s="70">
        <v>121</v>
      </c>
      <c r="C262" s="70">
        <v>2</v>
      </c>
      <c r="D262" s="70">
        <v>8</v>
      </c>
      <c r="E262" s="70">
        <v>2005</v>
      </c>
      <c r="F262" s="70" t="s">
        <v>789</v>
      </c>
      <c r="G262" s="70" t="s">
        <v>2021</v>
      </c>
      <c r="H262" s="70" t="s">
        <v>2022</v>
      </c>
      <c r="I262" s="148"/>
      <c r="J262" s="71">
        <v>2025.2640474288301</v>
      </c>
      <c r="K262" s="71">
        <v>0.93180941820315033</v>
      </c>
      <c r="L262" s="71">
        <v>0</v>
      </c>
      <c r="M262" s="71">
        <v>7.0485514935562499</v>
      </c>
      <c r="N262" s="71">
        <v>12.41119685475401</v>
      </c>
      <c r="O262" s="71">
        <v>6.3996160459861446</v>
      </c>
      <c r="P262" s="71">
        <v>4.2844213088451566</v>
      </c>
      <c r="Q262" s="71">
        <v>0.38471048962131399</v>
      </c>
      <c r="R262" s="71">
        <v>27.547324804937809</v>
      </c>
      <c r="S262" s="71">
        <v>0.38331046545423209</v>
      </c>
      <c r="T262" s="72"/>
      <c r="U262" s="71">
        <v>48481290</v>
      </c>
      <c r="V262" s="71">
        <v>187</v>
      </c>
      <c r="W262" s="71">
        <v>0</v>
      </c>
      <c r="X262" s="71">
        <v>1010</v>
      </c>
      <c r="Y262" s="71">
        <v>2591</v>
      </c>
      <c r="Z262" s="71">
        <v>3046</v>
      </c>
      <c r="AA262" s="71">
        <v>852</v>
      </c>
      <c r="AB262" s="71">
        <v>6530</v>
      </c>
      <c r="AC262" s="71">
        <v>4871174</v>
      </c>
      <c r="AD262" s="71">
        <v>0.38331046545423209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2024</v>
      </c>
      <c r="B263" s="70">
        <v>122</v>
      </c>
      <c r="C263" s="70">
        <v>3</v>
      </c>
      <c r="D263" s="70">
        <v>8</v>
      </c>
      <c r="E263" s="70">
        <v>2006</v>
      </c>
      <c r="F263" s="70" t="s">
        <v>790</v>
      </c>
      <c r="G263" s="70" t="s">
        <v>2021</v>
      </c>
      <c r="H263" s="70" t="s">
        <v>2022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2025</v>
      </c>
      <c r="B264" s="70">
        <v>123</v>
      </c>
      <c r="C264" s="70">
        <v>4</v>
      </c>
      <c r="D264" s="70">
        <v>8</v>
      </c>
      <c r="E264" s="70">
        <v>2007</v>
      </c>
      <c r="F264" s="70" t="s">
        <v>791</v>
      </c>
      <c r="G264" s="70" t="s">
        <v>2021</v>
      </c>
      <c r="H264" s="70" t="s">
        <v>2022</v>
      </c>
      <c r="I264" s="148"/>
      <c r="J264" s="71">
        <v>583.36823261936627</v>
      </c>
      <c r="K264" s="71">
        <v>0.80447819354671946</v>
      </c>
      <c r="L264" s="71">
        <v>0</v>
      </c>
      <c r="M264" s="71">
        <v>7.9815232308603612</v>
      </c>
      <c r="N264" s="71">
        <v>11.806258507297731</v>
      </c>
      <c r="O264" s="71">
        <v>6.2632470007852019</v>
      </c>
      <c r="P264" s="71">
        <v>4.1158401367725537</v>
      </c>
      <c r="Q264" s="71">
        <v>0.406811711663154</v>
      </c>
      <c r="R264" s="71">
        <v>26.74465509813205</v>
      </c>
      <c r="S264" s="71">
        <v>0.21852592291498421</v>
      </c>
      <c r="T264" s="72"/>
      <c r="U264" s="71">
        <v>16152865</v>
      </c>
      <c r="V264" s="71">
        <v>205</v>
      </c>
      <c r="W264" s="71">
        <v>0</v>
      </c>
      <c r="X264" s="71">
        <v>1288</v>
      </c>
      <c r="Y264" s="71">
        <v>2678</v>
      </c>
      <c r="Z264" s="71">
        <v>3099</v>
      </c>
      <c r="AA264" s="71">
        <v>806</v>
      </c>
      <c r="AB264" s="71">
        <v>6540</v>
      </c>
      <c r="AC264" s="71">
        <v>4864932.5</v>
      </c>
      <c r="AD264" s="71">
        <v>0.21852592291498421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2026</v>
      </c>
      <c r="B265" s="70">
        <v>124</v>
      </c>
      <c r="C265" s="70">
        <v>5</v>
      </c>
      <c r="D265" s="70">
        <v>8</v>
      </c>
      <c r="E265" s="70">
        <v>2008</v>
      </c>
      <c r="F265" s="70" t="s">
        <v>792</v>
      </c>
      <c r="G265" s="70" t="s">
        <v>2021</v>
      </c>
      <c r="H265" s="70" t="s">
        <v>2022</v>
      </c>
      <c r="I265" s="148"/>
      <c r="J265" s="71">
        <v>408.15732690287678</v>
      </c>
      <c r="K265" s="71">
        <v>0.64028251666154157</v>
      </c>
      <c r="L265" s="71">
        <v>0</v>
      </c>
      <c r="M265" s="71">
        <v>8.2344783793646279</v>
      </c>
      <c r="N265" s="71">
        <v>12.18360869447832</v>
      </c>
      <c r="O265" s="71">
        <v>6.1855961564227728</v>
      </c>
      <c r="P265" s="71">
        <v>3.9632297556175602</v>
      </c>
      <c r="Q265" s="71">
        <v>0.40353344286709902</v>
      </c>
      <c r="R265" s="71">
        <v>28.27522255356401</v>
      </c>
      <c r="S265" s="71">
        <v>0.1807468578812636</v>
      </c>
      <c r="T265" s="72"/>
      <c r="U265" s="71">
        <v>12557895</v>
      </c>
      <c r="V265" s="71">
        <v>205</v>
      </c>
      <c r="W265" s="71">
        <v>0</v>
      </c>
      <c r="X265" s="71">
        <v>1288</v>
      </c>
      <c r="Y265" s="71">
        <v>2702</v>
      </c>
      <c r="Z265" s="71">
        <v>3168</v>
      </c>
      <c r="AA265" s="71">
        <v>777</v>
      </c>
      <c r="AB265" s="71">
        <v>6594</v>
      </c>
      <c r="AC265" s="71">
        <v>5340800.5</v>
      </c>
      <c r="AD265" s="71">
        <v>0.1807468578812636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2027</v>
      </c>
      <c r="B266" s="70">
        <v>125</v>
      </c>
      <c r="C266" s="70">
        <v>6</v>
      </c>
      <c r="D266" s="70">
        <v>8</v>
      </c>
      <c r="E266" s="70">
        <v>2009</v>
      </c>
      <c r="F266" s="70" t="s">
        <v>176</v>
      </c>
      <c r="G266" s="70" t="s">
        <v>2021</v>
      </c>
      <c r="H266" s="70" t="s">
        <v>2022</v>
      </c>
      <c r="I266" s="148"/>
      <c r="J266" s="71">
        <v>651.06320634282952</v>
      </c>
      <c r="K266" s="71">
        <v>0.7012572150625207</v>
      </c>
      <c r="L266" s="71">
        <v>0</v>
      </c>
      <c r="M266" s="71">
        <v>8.9304521188319779</v>
      </c>
      <c r="N266" s="71">
        <v>10.630276878462199</v>
      </c>
      <c r="O266" s="71">
        <v>6.3063224012408163</v>
      </c>
      <c r="P266" s="71">
        <v>3.840617166986946</v>
      </c>
      <c r="Q266" s="71">
        <v>0.38184769723569401</v>
      </c>
      <c r="R266" s="71">
        <v>24.169589954826659</v>
      </c>
      <c r="S266" s="71">
        <v>0.19398955344996061</v>
      </c>
      <c r="T266" s="72"/>
      <c r="U266" s="71">
        <v>15446932</v>
      </c>
      <c r="V266" s="71">
        <v>230</v>
      </c>
      <c r="W266" s="71">
        <v>0</v>
      </c>
      <c r="X266" s="71">
        <v>1528</v>
      </c>
      <c r="Y266" s="71">
        <v>2699</v>
      </c>
      <c r="Z266" s="71">
        <v>3188</v>
      </c>
      <c r="AA266" s="71">
        <v>773</v>
      </c>
      <c r="AB266" s="71">
        <v>6550</v>
      </c>
      <c r="AC266" s="71">
        <v>4453819</v>
      </c>
      <c r="AD266" s="71">
        <v>0.19398955344996061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537.83799999999997</v>
      </c>
      <c r="BK266" s="71">
        <v>0</v>
      </c>
      <c r="BL266" s="71">
        <v>0</v>
      </c>
      <c r="BM266" s="71">
        <v>0</v>
      </c>
      <c r="BN266" s="72"/>
      <c r="BO266" s="71">
        <v>0</v>
      </c>
      <c r="BP266" s="71">
        <v>0</v>
      </c>
      <c r="BQ266" s="71">
        <v>1</v>
      </c>
      <c r="BR266" s="71">
        <v>0</v>
      </c>
      <c r="BS266" s="71">
        <v>0</v>
      </c>
      <c r="BT266" s="71">
        <v>0</v>
      </c>
      <c r="BU266"/>
      <c r="BV266" s="70">
        <v>529.82600000000002</v>
      </c>
      <c r="BW266" s="70">
        <v>0</v>
      </c>
      <c r="BX266" s="70">
        <v>8.0120000000000005</v>
      </c>
      <c r="BY266" s="70">
        <v>0</v>
      </c>
      <c r="BZ266" s="70">
        <v>0</v>
      </c>
      <c r="CA266" s="70">
        <v>0</v>
      </c>
      <c r="CB266" s="70">
        <v>0</v>
      </c>
      <c r="CC266" s="70">
        <v>0</v>
      </c>
      <c r="CD266" s="70">
        <v>0</v>
      </c>
    </row>
    <row r="267" spans="1:82">
      <c r="A267" s="70" t="s">
        <v>2028</v>
      </c>
      <c r="B267" s="70">
        <v>126</v>
      </c>
      <c r="C267" s="70">
        <v>7</v>
      </c>
      <c r="D267" s="70">
        <v>8</v>
      </c>
      <c r="E267" s="70">
        <v>2010</v>
      </c>
      <c r="F267" s="70" t="s">
        <v>177</v>
      </c>
      <c r="G267" s="70" t="s">
        <v>2021</v>
      </c>
      <c r="H267" s="70" t="s">
        <v>2022</v>
      </c>
      <c r="I267" s="148"/>
      <c r="J267" s="71">
        <v>2170.9261793559208</v>
      </c>
      <c r="K267" s="71">
        <v>0.87191586988743175</v>
      </c>
      <c r="L267" s="71">
        <v>0</v>
      </c>
      <c r="M267" s="71">
        <v>10.21366695905045</v>
      </c>
      <c r="N267" s="71">
        <v>12.930335222912429</v>
      </c>
      <c r="O267" s="71">
        <v>6.2259598752706502</v>
      </c>
      <c r="P267" s="71">
        <v>3.8625525006626571</v>
      </c>
      <c r="Q267" s="71">
        <v>0.39350643338831898</v>
      </c>
      <c r="R267" s="71">
        <v>25.735528875449639</v>
      </c>
      <c r="S267" s="71">
        <v>0.24921313612339591</v>
      </c>
      <c r="T267" s="72"/>
      <c r="U267" s="71">
        <v>54807578</v>
      </c>
      <c r="V267" s="71">
        <v>230</v>
      </c>
      <c r="W267" s="71">
        <v>0</v>
      </c>
      <c r="X267" s="71">
        <v>1528</v>
      </c>
      <c r="Y267" s="71">
        <v>2701</v>
      </c>
      <c r="Z267" s="71">
        <v>3162</v>
      </c>
      <c r="AA267" s="71">
        <v>758</v>
      </c>
      <c r="AB267" s="71">
        <v>6468</v>
      </c>
      <c r="AC267" s="71">
        <v>4494158.5</v>
      </c>
      <c r="AD267" s="71">
        <v>0.24921313612339591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548.22799999999995</v>
      </c>
      <c r="BK267" s="71">
        <v>746.33699999999999</v>
      </c>
      <c r="BL267" s="71">
        <v>0</v>
      </c>
      <c r="BM267" s="71">
        <v>0</v>
      </c>
      <c r="BN267" s="72"/>
      <c r="BO267" s="71">
        <v>0</v>
      </c>
      <c r="BP267" s="71">
        <v>0</v>
      </c>
      <c r="BQ267" s="71">
        <v>1</v>
      </c>
      <c r="BR267" s="71">
        <v>1</v>
      </c>
      <c r="BS267" s="71">
        <v>0</v>
      </c>
      <c r="BT267" s="71">
        <v>0</v>
      </c>
      <c r="BU267"/>
      <c r="BV267" s="70">
        <v>1281.6559999999999</v>
      </c>
      <c r="BW267" s="70">
        <v>0</v>
      </c>
      <c r="BX267" s="70">
        <v>7.5720000000000001</v>
      </c>
      <c r="BY267" s="70">
        <v>1.042</v>
      </c>
      <c r="BZ267" s="70">
        <v>4.2949999999999999</v>
      </c>
      <c r="CA267" s="70">
        <v>0</v>
      </c>
      <c r="CB267" s="70">
        <v>0</v>
      </c>
      <c r="CC267" s="70">
        <v>0</v>
      </c>
      <c r="CD267" s="70">
        <v>0</v>
      </c>
    </row>
    <row r="268" spans="1:82">
      <c r="A268" s="70" t="s">
        <v>2029</v>
      </c>
      <c r="B268" s="70">
        <v>127</v>
      </c>
      <c r="C268" s="70">
        <v>8</v>
      </c>
      <c r="D268" s="70">
        <v>8</v>
      </c>
      <c r="E268" s="70">
        <v>2011</v>
      </c>
      <c r="F268" s="70" t="s">
        <v>178</v>
      </c>
      <c r="G268" s="70" t="s">
        <v>2021</v>
      </c>
      <c r="H268" s="70" t="s">
        <v>2022</v>
      </c>
      <c r="I268" s="148"/>
      <c r="J268" s="71">
        <v>2412.1178537202031</v>
      </c>
      <c r="K268" s="71">
        <v>1.15845785852315</v>
      </c>
      <c r="L268" s="71">
        <v>0</v>
      </c>
      <c r="M268" s="71">
        <v>9.3603895719991996</v>
      </c>
      <c r="N268" s="71">
        <v>12.436059742280341</v>
      </c>
      <c r="O268" s="71">
        <v>6.1109210727708856</v>
      </c>
      <c r="P268" s="71">
        <v>3.7459825078122435</v>
      </c>
      <c r="Q268" s="71">
        <v>0.45537882426385401</v>
      </c>
      <c r="R268" s="71">
        <v>28.021056275575621</v>
      </c>
      <c r="S268" s="71">
        <v>0.32117173348142208</v>
      </c>
      <c r="T268" s="72"/>
      <c r="U268" s="71">
        <v>64128994</v>
      </c>
      <c r="V268" s="71">
        <v>230</v>
      </c>
      <c r="W268" s="71">
        <v>0</v>
      </c>
      <c r="X268" s="71">
        <v>1528</v>
      </c>
      <c r="Y268" s="71">
        <v>2734</v>
      </c>
      <c r="Z268" s="71">
        <v>3171</v>
      </c>
      <c r="AA268" s="71">
        <v>757</v>
      </c>
      <c r="AB268" s="71">
        <v>6489</v>
      </c>
      <c r="AC268" s="71">
        <v>4885184</v>
      </c>
      <c r="AD268" s="71">
        <v>0.32117173348142208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563.4</v>
      </c>
      <c r="BK268" s="71">
        <v>934.553</v>
      </c>
      <c r="BL268" s="71">
        <v>0</v>
      </c>
      <c r="BM268" s="71">
        <v>0</v>
      </c>
      <c r="BN268" s="72"/>
      <c r="BO268" s="71">
        <v>0</v>
      </c>
      <c r="BP268" s="71">
        <v>0</v>
      </c>
      <c r="BQ268" s="71">
        <v>1</v>
      </c>
      <c r="BR268" s="71">
        <v>1</v>
      </c>
      <c r="BS268" s="71">
        <v>0</v>
      </c>
      <c r="BT268" s="71">
        <v>0</v>
      </c>
      <c r="BU268"/>
      <c r="BV268" s="70">
        <v>1483.6969999999999</v>
      </c>
      <c r="BW268" s="70">
        <v>0</v>
      </c>
      <c r="BX268" s="70">
        <v>7.9009999999999998</v>
      </c>
      <c r="BY268" s="70">
        <v>1.1819999999999999</v>
      </c>
      <c r="BZ268" s="70">
        <v>5.173</v>
      </c>
      <c r="CA268" s="70">
        <v>0</v>
      </c>
      <c r="CB268" s="70">
        <v>0</v>
      </c>
      <c r="CC268" s="70">
        <v>0</v>
      </c>
      <c r="CD268" s="70">
        <v>0</v>
      </c>
    </row>
    <row r="269" spans="1:82">
      <c r="A269" s="70" t="s">
        <v>2030</v>
      </c>
      <c r="B269" s="70">
        <v>128</v>
      </c>
      <c r="C269" s="70">
        <v>9</v>
      </c>
      <c r="D269" s="70">
        <v>8</v>
      </c>
      <c r="E269" s="70">
        <v>2012</v>
      </c>
      <c r="F269" s="70" t="s">
        <v>179</v>
      </c>
      <c r="G269" s="70" t="s">
        <v>2021</v>
      </c>
      <c r="H269" s="70" t="s">
        <v>2022</v>
      </c>
      <c r="I269" s="148"/>
      <c r="J269" s="71">
        <v>2136.6068849988792</v>
      </c>
      <c r="K269" s="71">
        <v>1.1192331674905149</v>
      </c>
      <c r="L269" s="71">
        <v>0</v>
      </c>
      <c r="M269" s="71">
        <v>9.4150598549343147</v>
      </c>
      <c r="N269" s="71">
        <v>13.47306112320018</v>
      </c>
      <c r="O269" s="71">
        <v>6.0896007746269412</v>
      </c>
      <c r="P269" s="71">
        <v>3.6578098271620423</v>
      </c>
      <c r="Q269" s="71">
        <v>0.49849596783497602</v>
      </c>
      <c r="R269" s="71">
        <v>25.555095860987269</v>
      </c>
      <c r="S269" s="71">
        <v>0.27785919365267991</v>
      </c>
      <c r="T269" s="72"/>
      <c r="U269" s="71">
        <v>57112482</v>
      </c>
      <c r="V269" s="71">
        <v>230</v>
      </c>
      <c r="W269" s="71">
        <v>0</v>
      </c>
      <c r="X269" s="71">
        <v>1528</v>
      </c>
      <c r="Y269" s="71">
        <v>2781</v>
      </c>
      <c r="Z269" s="71">
        <v>3185</v>
      </c>
      <c r="AA269" s="71">
        <v>735</v>
      </c>
      <c r="AB269" s="71">
        <v>6538</v>
      </c>
      <c r="AC269" s="71">
        <v>4339874</v>
      </c>
      <c r="AD269" s="71">
        <v>0.27785919365267991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368.21199999999999</v>
      </c>
      <c r="BK269" s="71">
        <v>934.33900000000006</v>
      </c>
      <c r="BL269" s="71">
        <v>0</v>
      </c>
      <c r="BM269" s="71">
        <v>0</v>
      </c>
      <c r="BN269" s="72"/>
      <c r="BO269" s="71">
        <v>0</v>
      </c>
      <c r="BP269" s="71">
        <v>0</v>
      </c>
      <c r="BQ269" s="71">
        <v>1</v>
      </c>
      <c r="BR269" s="71">
        <v>1</v>
      </c>
      <c r="BS269" s="71">
        <v>0</v>
      </c>
      <c r="BT269" s="71">
        <v>0</v>
      </c>
      <c r="BU269"/>
      <c r="BV269" s="70">
        <v>1290.3710000000001</v>
      </c>
      <c r="BW269" s="70">
        <v>0</v>
      </c>
      <c r="BX269" s="70">
        <v>6.82</v>
      </c>
      <c r="BY269" s="70">
        <v>0</v>
      </c>
      <c r="BZ269" s="70">
        <v>5.36</v>
      </c>
      <c r="CA269" s="70">
        <v>0</v>
      </c>
      <c r="CB269" s="70">
        <v>0</v>
      </c>
      <c r="CC269" s="70">
        <v>0</v>
      </c>
      <c r="CD269" s="70">
        <v>0</v>
      </c>
    </row>
    <row r="270" spans="1:82">
      <c r="A270" s="70" t="s">
        <v>2031</v>
      </c>
      <c r="B270" s="70">
        <v>129</v>
      </c>
      <c r="C270" s="70">
        <v>10</v>
      </c>
      <c r="D270" s="70">
        <v>8</v>
      </c>
      <c r="E270" s="70">
        <v>2013</v>
      </c>
      <c r="F270" s="70" t="s">
        <v>180</v>
      </c>
      <c r="G270" s="70" t="s">
        <v>2021</v>
      </c>
      <c r="H270" s="70" t="s">
        <v>2022</v>
      </c>
      <c r="I270" s="148"/>
      <c r="J270" s="71">
        <v>2166.73463477321</v>
      </c>
      <c r="K270" s="71">
        <v>0.73948389439208406</v>
      </c>
      <c r="L270" s="71">
        <v>0</v>
      </c>
      <c r="M270" s="71">
        <v>9.1035636103598705</v>
      </c>
      <c r="N270" s="71">
        <v>13.8500674710331</v>
      </c>
      <c r="O270" s="71">
        <v>5.8732577425916661</v>
      </c>
      <c r="P270" s="71">
        <v>3.6166434779984273</v>
      </c>
      <c r="Q270" s="71">
        <v>0.50419919777537303</v>
      </c>
      <c r="R270" s="71">
        <v>28.759892938585079</v>
      </c>
      <c r="S270" s="71">
        <v>0.33514598569000148</v>
      </c>
      <c r="T270" s="72"/>
      <c r="U270" s="71">
        <v>64789585</v>
      </c>
      <c r="V270" s="71">
        <v>230</v>
      </c>
      <c r="W270" s="71">
        <v>0</v>
      </c>
      <c r="X270" s="71">
        <v>1528</v>
      </c>
      <c r="Y270" s="71">
        <v>2778</v>
      </c>
      <c r="Z270" s="71">
        <v>3209</v>
      </c>
      <c r="AA270" s="71">
        <v>724</v>
      </c>
      <c r="AB270" s="71">
        <v>6518</v>
      </c>
      <c r="AC270" s="71">
        <v>4767579.5</v>
      </c>
      <c r="AD270" s="71">
        <v>0.33514598569000148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459.51900000000001</v>
      </c>
      <c r="BK270" s="71">
        <v>867.99300000000005</v>
      </c>
      <c r="BL270" s="71">
        <v>0</v>
      </c>
      <c r="BM270" s="71">
        <v>0</v>
      </c>
      <c r="BN270" s="72"/>
      <c r="BO270" s="71">
        <v>0</v>
      </c>
      <c r="BP270" s="71">
        <v>0</v>
      </c>
      <c r="BQ270" s="71">
        <v>1</v>
      </c>
      <c r="BR270" s="71">
        <v>1</v>
      </c>
      <c r="BS270" s="71">
        <v>0</v>
      </c>
      <c r="BT270" s="71">
        <v>0</v>
      </c>
      <c r="BU270"/>
      <c r="BV270" s="70">
        <v>1318.65</v>
      </c>
      <c r="BW270" s="70">
        <v>0</v>
      </c>
      <c r="BX270" s="70">
        <v>8.8620000000000001</v>
      </c>
      <c r="BY270" s="70">
        <v>0</v>
      </c>
      <c r="BZ270" s="70">
        <v>0</v>
      </c>
      <c r="CA270" s="70">
        <v>0</v>
      </c>
      <c r="CB270" s="70">
        <v>0</v>
      </c>
      <c r="CC270" s="70">
        <v>0</v>
      </c>
      <c r="CD270" s="70">
        <v>0</v>
      </c>
    </row>
    <row r="271" spans="1:82">
      <c r="A271" s="70" t="s">
        <v>2032</v>
      </c>
      <c r="B271" s="70">
        <v>130</v>
      </c>
      <c r="C271" s="70">
        <v>11</v>
      </c>
      <c r="D271" s="70">
        <v>8</v>
      </c>
      <c r="E271" s="70">
        <v>2014</v>
      </c>
      <c r="F271" s="70" t="s">
        <v>181</v>
      </c>
      <c r="G271" s="70" t="s">
        <v>2021</v>
      </c>
      <c r="H271" s="70" t="s">
        <v>2022</v>
      </c>
      <c r="I271" s="148"/>
      <c r="J271" s="71">
        <v>2270.09823108603</v>
      </c>
      <c r="K271" s="71">
        <v>0.71621877594759453</v>
      </c>
      <c r="L271" s="71">
        <v>0</v>
      </c>
      <c r="M271" s="71">
        <v>8.8468815053195389</v>
      </c>
      <c r="N271" s="71">
        <v>13.230428087347001</v>
      </c>
      <c r="O271" s="71">
        <v>5.6146947828450156</v>
      </c>
      <c r="P271" s="71">
        <v>3.5551009734928436</v>
      </c>
      <c r="Q271" s="71">
        <v>0.47788592286132298</v>
      </c>
      <c r="R271" s="71">
        <v>25.379174209552609</v>
      </c>
      <c r="S271" s="71">
        <v>0.29361569288908762</v>
      </c>
      <c r="T271" s="72"/>
      <c r="U271" s="71">
        <v>65971686</v>
      </c>
      <c r="V271" s="71">
        <v>224</v>
      </c>
      <c r="W271" s="71">
        <v>0</v>
      </c>
      <c r="X271" s="71">
        <v>1498</v>
      </c>
      <c r="Y271" s="71">
        <v>2778</v>
      </c>
      <c r="Z271" s="71">
        <v>3231</v>
      </c>
      <c r="AA271" s="71">
        <v>708</v>
      </c>
      <c r="AB271" s="71">
        <v>6439</v>
      </c>
      <c r="AC271" s="71">
        <v>4220380.5</v>
      </c>
      <c r="AD271" s="71">
        <v>0.29361569288908762</v>
      </c>
      <c r="AE271" s="72"/>
      <c r="AF271" s="71"/>
      <c r="AG271" s="71"/>
      <c r="AH271" s="71"/>
      <c r="AI271" s="71"/>
      <c r="AJ271" s="71"/>
      <c r="AK271" s="71"/>
      <c r="AL271" s="71"/>
      <c r="AM271" s="71"/>
      <c r="AN271" s="71"/>
      <c r="AO271" s="71"/>
      <c r="AP271" s="71"/>
      <c r="AQ271" s="72"/>
      <c r="AR271" s="71">
        <v>46</v>
      </c>
      <c r="AS271" s="71">
        <v>15</v>
      </c>
      <c r="AT271" s="71">
        <v>0</v>
      </c>
      <c r="AU271" s="71">
        <v>0</v>
      </c>
      <c r="AV271" s="71">
        <v>0</v>
      </c>
      <c r="AW271" s="71">
        <v>0</v>
      </c>
      <c r="AX271" s="71"/>
      <c r="AY271" s="72"/>
      <c r="AZ271" s="71">
        <v>197.4</v>
      </c>
      <c r="BA271" s="71">
        <v>221.1</v>
      </c>
      <c r="BB271" s="71">
        <v>0</v>
      </c>
      <c r="BC271" s="71">
        <v>0</v>
      </c>
      <c r="BD271" s="71">
        <v>0</v>
      </c>
      <c r="BE271" s="71">
        <v>0</v>
      </c>
      <c r="BF271" s="71"/>
      <c r="BG271" s="72"/>
      <c r="BH271" s="71">
        <v>0</v>
      </c>
      <c r="BI271" s="71">
        <v>0</v>
      </c>
      <c r="BJ271" s="71">
        <v>444.036</v>
      </c>
      <c r="BK271" s="71">
        <v>944.30899999999997</v>
      </c>
      <c r="BL271" s="71">
        <v>0</v>
      </c>
      <c r="BM271" s="71">
        <v>0</v>
      </c>
      <c r="BN271" s="72"/>
      <c r="BO271" s="71">
        <v>0</v>
      </c>
      <c r="BP271" s="71">
        <v>0</v>
      </c>
      <c r="BQ271" s="71">
        <v>1</v>
      </c>
      <c r="BR271" s="71">
        <v>1</v>
      </c>
      <c r="BS271" s="71">
        <v>0</v>
      </c>
      <c r="BT271" s="71">
        <v>0</v>
      </c>
      <c r="BU271"/>
      <c r="BV271" s="70">
        <v>1372.8520000000001</v>
      </c>
      <c r="BW271" s="70">
        <v>0</v>
      </c>
      <c r="BX271" s="70">
        <v>8.4429999999999996</v>
      </c>
      <c r="BY271" s="70">
        <v>1.369</v>
      </c>
      <c r="BZ271" s="70">
        <v>5.681</v>
      </c>
      <c r="CA271" s="70">
        <v>0</v>
      </c>
      <c r="CB271" s="70">
        <v>0</v>
      </c>
      <c r="CC271" s="70">
        <v>0</v>
      </c>
      <c r="CD271" s="70">
        <v>0</v>
      </c>
    </row>
    <row r="272" spans="1:82">
      <c r="A272" s="70" t="s">
        <v>2033</v>
      </c>
      <c r="B272" s="70">
        <v>131</v>
      </c>
      <c r="C272" s="70">
        <v>12</v>
      </c>
      <c r="D272" s="70">
        <v>8</v>
      </c>
      <c r="E272" s="70">
        <v>2015</v>
      </c>
      <c r="F272" s="70" t="s">
        <v>182</v>
      </c>
      <c r="G272" s="70" t="s">
        <v>2021</v>
      </c>
      <c r="H272" s="70" t="s">
        <v>2022</v>
      </c>
      <c r="I272" s="148"/>
      <c r="J272" s="71">
        <v>1467.7915621677971</v>
      </c>
      <c r="K272" s="71">
        <v>0.67602379845993632</v>
      </c>
      <c r="L272" s="71">
        <v>0</v>
      </c>
      <c r="M272" s="71">
        <v>8.9372932881438523</v>
      </c>
      <c r="N272" s="71">
        <v>11.77771767231598</v>
      </c>
      <c r="O272" s="71">
        <v>5.5577321180977082</v>
      </c>
      <c r="P272" s="71">
        <v>3.4875555641805693</v>
      </c>
      <c r="Q272" s="71">
        <v>0.47007179528462301</v>
      </c>
      <c r="R272" s="71">
        <v>24.636276610370821</v>
      </c>
      <c r="S272" s="71">
        <v>0.25561678019882772</v>
      </c>
      <c r="T272" s="72"/>
      <c r="U272" s="71">
        <v>41833744</v>
      </c>
      <c r="V272" s="71">
        <v>224</v>
      </c>
      <c r="W272" s="71">
        <v>0</v>
      </c>
      <c r="X272" s="71">
        <v>1498</v>
      </c>
      <c r="Y272" s="71">
        <v>2779</v>
      </c>
      <c r="Z272" s="71">
        <v>3229</v>
      </c>
      <c r="AA272" s="71">
        <v>694</v>
      </c>
      <c r="AB272" s="71">
        <v>6470</v>
      </c>
      <c r="AC272" s="71">
        <v>4211169.5</v>
      </c>
      <c r="AD272" s="71">
        <v>0.25561678019882772</v>
      </c>
      <c r="AE272" s="72"/>
      <c r="AF272" s="71">
        <v>428771469.83571541</v>
      </c>
      <c r="AG272" s="71">
        <v>445998.74016933521</v>
      </c>
      <c r="AH272" s="71">
        <v>0</v>
      </c>
      <c r="AI272" s="71">
        <v>9235509.156992374</v>
      </c>
      <c r="AJ272" s="71">
        <v>15091182.982006591</v>
      </c>
      <c r="AK272" s="71">
        <v>0</v>
      </c>
      <c r="AL272" s="71">
        <v>0</v>
      </c>
      <c r="AM272" s="71">
        <v>886686.35937077855</v>
      </c>
      <c r="AN272" s="71">
        <v>0</v>
      </c>
      <c r="AO272" s="71">
        <v>0</v>
      </c>
      <c r="AP272" s="71">
        <v>454430847.07425451</v>
      </c>
      <c r="AQ272" s="72"/>
      <c r="AR272" s="71">
        <v>57</v>
      </c>
      <c r="AS272" s="71">
        <v>26</v>
      </c>
      <c r="AT272" s="71">
        <v>0</v>
      </c>
      <c r="AU272" s="71">
        <v>0</v>
      </c>
      <c r="AV272" s="71">
        <v>0</v>
      </c>
      <c r="AW272" s="71">
        <v>0</v>
      </c>
      <c r="AX272" s="71"/>
      <c r="AY272" s="72"/>
      <c r="AZ272" s="71">
        <v>252.6</v>
      </c>
      <c r="BA272" s="71">
        <v>373.7</v>
      </c>
      <c r="BB272" s="71">
        <v>0</v>
      </c>
      <c r="BC272" s="71">
        <v>0</v>
      </c>
      <c r="BD272" s="71">
        <v>0</v>
      </c>
      <c r="BE272" s="71">
        <v>0</v>
      </c>
      <c r="BF272" s="71"/>
      <c r="BG272" s="72"/>
      <c r="BH272" s="71">
        <v>0</v>
      </c>
      <c r="BI272" s="71">
        <v>0</v>
      </c>
      <c r="BJ272" s="71">
        <v>444.548</v>
      </c>
      <c r="BK272" s="71">
        <v>812.18</v>
      </c>
      <c r="BL272" s="71">
        <v>0</v>
      </c>
      <c r="BM272" s="71">
        <v>0</v>
      </c>
      <c r="BN272" s="72"/>
      <c r="BO272" s="71">
        <v>0</v>
      </c>
      <c r="BP272" s="71">
        <v>0</v>
      </c>
      <c r="BQ272" s="71">
        <v>1</v>
      </c>
      <c r="BR272" s="71">
        <v>1</v>
      </c>
      <c r="BS272" s="71">
        <v>0</v>
      </c>
      <c r="BT272" s="71">
        <v>0</v>
      </c>
      <c r="BU272"/>
      <c r="BV272" s="70">
        <v>1242.722</v>
      </c>
      <c r="BW272" s="70">
        <v>0</v>
      </c>
      <c r="BX272" s="70">
        <v>8.3719999999999999</v>
      </c>
      <c r="BY272" s="70">
        <v>1.2490000000000001</v>
      </c>
      <c r="BZ272" s="70">
        <v>4.3849999999999998</v>
      </c>
      <c r="CA272" s="70">
        <v>0</v>
      </c>
      <c r="CB272" s="70">
        <v>0</v>
      </c>
      <c r="CC272" s="70">
        <v>0</v>
      </c>
      <c r="CD272" s="70">
        <v>0</v>
      </c>
    </row>
    <row r="273" spans="1:82">
      <c r="A273" s="70" t="s">
        <v>2034</v>
      </c>
      <c r="B273" s="70">
        <v>132</v>
      </c>
      <c r="C273" s="70">
        <v>13</v>
      </c>
      <c r="D273" s="70">
        <v>8</v>
      </c>
      <c r="E273" s="70">
        <v>2016</v>
      </c>
      <c r="F273" s="70" t="s">
        <v>155</v>
      </c>
      <c r="G273" s="1064" t="s">
        <v>2021</v>
      </c>
      <c r="H273" s="70" t="s">
        <v>2022</v>
      </c>
      <c r="I273" s="148"/>
      <c r="J273" s="71">
        <v>1877.0327824810472</v>
      </c>
      <c r="K273" s="71">
        <v>0.64126730473690008</v>
      </c>
      <c r="L273" s="71">
        <v>0</v>
      </c>
      <c r="M273" s="71">
        <v>7.8686766189981912</v>
      </c>
      <c r="N273" s="71">
        <v>11.293704174346272</v>
      </c>
      <c r="O273" s="71">
        <v>5.5633544460583799</v>
      </c>
      <c r="P273" s="71">
        <v>3.4011053538425027</v>
      </c>
      <c r="Q273" s="71">
        <v>0.45840186075497641</v>
      </c>
      <c r="R273" s="71">
        <v>22.015938404628436</v>
      </c>
      <c r="S273" s="71">
        <v>0.23458450117074314</v>
      </c>
      <c r="T273" s="72"/>
      <c r="U273" s="71">
        <v>48106641</v>
      </c>
      <c r="V273" s="71">
        <v>224</v>
      </c>
      <c r="W273" s="71">
        <v>0</v>
      </c>
      <c r="X273" s="71">
        <v>1498</v>
      </c>
      <c r="Y273" s="71">
        <v>2800</v>
      </c>
      <c r="Z273" s="71">
        <v>3272</v>
      </c>
      <c r="AA273" s="71">
        <v>700</v>
      </c>
      <c r="AB273" s="71">
        <v>6490</v>
      </c>
      <c r="AC273" s="71">
        <v>3760105.5660601258</v>
      </c>
      <c r="AD273" s="71">
        <v>0.23458450117074309</v>
      </c>
      <c r="AE273" s="72"/>
      <c r="AF273" s="71">
        <v>559076170.14026999</v>
      </c>
      <c r="AG273" s="71">
        <v>414646.94165336952</v>
      </c>
      <c r="AH273" s="71">
        <v>0</v>
      </c>
      <c r="AI273" s="71">
        <v>9215799.6535833031</v>
      </c>
      <c r="AJ273" s="71">
        <v>14172624.3296829</v>
      </c>
      <c r="AK273" s="71">
        <v>0</v>
      </c>
      <c r="AL273" s="71">
        <v>0</v>
      </c>
      <c r="AM273" s="71">
        <v>890118.27319715521</v>
      </c>
      <c r="AN273" s="71">
        <v>0</v>
      </c>
      <c r="AO273" s="71">
        <v>0</v>
      </c>
      <c r="AP273" s="71">
        <v>583769359.33838677</v>
      </c>
      <c r="AQ273" s="72"/>
      <c r="AR273" s="71">
        <v>67</v>
      </c>
      <c r="AS273" s="71">
        <v>30</v>
      </c>
      <c r="AT273" s="71">
        <v>0</v>
      </c>
      <c r="AU273" s="71">
        <v>0</v>
      </c>
      <c r="AV273" s="71">
        <v>0</v>
      </c>
      <c r="AW273" s="71">
        <v>0</v>
      </c>
      <c r="AX273" s="71"/>
      <c r="AY273" s="72"/>
      <c r="AZ273" s="71">
        <v>302.10000000000002</v>
      </c>
      <c r="BA273" s="71">
        <v>425.8</v>
      </c>
      <c r="BB273" s="71">
        <v>0</v>
      </c>
      <c r="BC273" s="71">
        <v>0</v>
      </c>
      <c r="BD273" s="71">
        <v>0</v>
      </c>
      <c r="BE273" s="71">
        <v>0</v>
      </c>
      <c r="BF273" s="71"/>
      <c r="BG273" s="72"/>
      <c r="BH273" s="71">
        <v>0</v>
      </c>
      <c r="BI273" s="71">
        <v>0</v>
      </c>
      <c r="BJ273" s="71">
        <v>454.38099999999997</v>
      </c>
      <c r="BK273" s="71">
        <v>1028.922</v>
      </c>
      <c r="BL273" s="71">
        <v>0</v>
      </c>
      <c r="BM273" s="71">
        <v>0</v>
      </c>
      <c r="BN273" s="72"/>
      <c r="BO273" s="71">
        <v>0</v>
      </c>
      <c r="BP273" s="71">
        <v>0</v>
      </c>
      <c r="BQ273" s="71">
        <v>1</v>
      </c>
      <c r="BR273" s="71">
        <v>1</v>
      </c>
      <c r="BS273" s="71">
        <v>0</v>
      </c>
      <c r="BT273" s="71">
        <v>0</v>
      </c>
      <c r="BU273"/>
      <c r="BV273" s="70">
        <v>1467.7919999999999</v>
      </c>
      <c r="BW273" s="70">
        <v>0</v>
      </c>
      <c r="BX273" s="70">
        <v>8.4410000000000007</v>
      </c>
      <c r="BY273" s="70">
        <v>1.4930000000000001</v>
      </c>
      <c r="BZ273" s="70">
        <v>5.577</v>
      </c>
      <c r="CA273" s="70">
        <v>0</v>
      </c>
      <c r="CB273" s="70">
        <v>0</v>
      </c>
      <c r="CC273" s="70">
        <v>0</v>
      </c>
      <c r="CD273" s="70">
        <v>0</v>
      </c>
    </row>
    <row r="274" spans="1:82">
      <c r="A274" s="70" t="s">
        <v>2035</v>
      </c>
      <c r="B274" s="70">
        <v>133</v>
      </c>
      <c r="C274" s="70">
        <v>14</v>
      </c>
      <c r="D274" s="70">
        <v>8</v>
      </c>
      <c r="E274" s="70">
        <v>2017</v>
      </c>
      <c r="F274" s="70" t="s">
        <v>156</v>
      </c>
      <c r="G274" s="1064" t="s">
        <v>2021</v>
      </c>
      <c r="H274" s="70" t="s">
        <v>2022</v>
      </c>
      <c r="I274" s="148"/>
      <c r="J274" s="71">
        <v>1789.8532686657468</v>
      </c>
      <c r="K274" s="71">
        <v>0.72505901654817628</v>
      </c>
      <c r="L274" s="71">
        <v>0</v>
      </c>
      <c r="M274" s="71">
        <v>7.6394039145301678</v>
      </c>
      <c r="N274" s="71">
        <v>11.48985179492762</v>
      </c>
      <c r="O274" s="71">
        <v>5.4742463045390632</v>
      </c>
      <c r="P274" s="71">
        <v>3.3505929039231708</v>
      </c>
      <c r="Q274" s="71">
        <v>0.44519727972279899</v>
      </c>
      <c r="R274" s="71">
        <v>25.995534996627818</v>
      </c>
      <c r="S274" s="71">
        <v>0.25237517902557982</v>
      </c>
      <c r="T274" s="72"/>
      <c r="U274" s="71">
        <v>49407926</v>
      </c>
      <c r="V274" s="71">
        <v>224</v>
      </c>
      <c r="W274" s="71">
        <v>0</v>
      </c>
      <c r="X274" s="71">
        <v>1498</v>
      </c>
      <c r="Y274" s="71">
        <v>2820</v>
      </c>
      <c r="Z274" s="71">
        <v>3273</v>
      </c>
      <c r="AA274" s="71">
        <v>694</v>
      </c>
      <c r="AB274" s="71">
        <v>6518</v>
      </c>
      <c r="AC274" s="71">
        <v>4527875.9999999991</v>
      </c>
      <c r="AD274" s="71">
        <v>0.25237517902557982</v>
      </c>
      <c r="AE274" s="72"/>
      <c r="AF274" s="71">
        <v>532536071.05291301</v>
      </c>
      <c r="AG274" s="71">
        <v>519302.60710001108</v>
      </c>
      <c r="AH274" s="71">
        <v>0</v>
      </c>
      <c r="AI274" s="71">
        <v>9457934.7185618561</v>
      </c>
      <c r="AJ274" s="71">
        <v>14840613.615493789</v>
      </c>
      <c r="AK274" s="71">
        <v>0</v>
      </c>
      <c r="AL274" s="71">
        <v>0</v>
      </c>
      <c r="AM274" s="71">
        <v>895357.3380194467</v>
      </c>
      <c r="AN274" s="71">
        <v>0</v>
      </c>
      <c r="AO274" s="71">
        <v>0</v>
      </c>
      <c r="AP274" s="71">
        <v>558249279.33208811</v>
      </c>
      <c r="AQ274" s="72"/>
      <c r="AR274" s="71">
        <v>78</v>
      </c>
      <c r="AS274" s="71">
        <v>31</v>
      </c>
      <c r="AT274" s="71">
        <v>0</v>
      </c>
      <c r="AU274" s="71">
        <v>0</v>
      </c>
      <c r="AV274" s="71">
        <v>0</v>
      </c>
      <c r="AW274" s="71">
        <v>0</v>
      </c>
      <c r="AX274" s="71"/>
      <c r="AY274" s="72"/>
      <c r="AZ274" s="71">
        <v>354.2</v>
      </c>
      <c r="BA274" s="71">
        <v>436.7999999999999</v>
      </c>
      <c r="BB274" s="71">
        <v>0</v>
      </c>
      <c r="BC274" s="71">
        <v>0</v>
      </c>
      <c r="BD274" s="71">
        <v>0</v>
      </c>
      <c r="BE274" s="71">
        <v>0</v>
      </c>
      <c r="BF274" s="71"/>
      <c r="BG274" s="72"/>
      <c r="BH274" s="71">
        <v>0</v>
      </c>
      <c r="BI274" s="71">
        <v>0</v>
      </c>
      <c r="BJ274" s="71">
        <v>461.10700000000003</v>
      </c>
      <c r="BK274" s="71">
        <v>997.976</v>
      </c>
      <c r="BL274" s="71">
        <v>0</v>
      </c>
      <c r="BM274" s="71">
        <v>0</v>
      </c>
      <c r="BN274" s="72"/>
      <c r="BO274" s="71">
        <v>0</v>
      </c>
      <c r="BP274" s="71">
        <v>0</v>
      </c>
      <c r="BQ274" s="71">
        <v>1</v>
      </c>
      <c r="BR274" s="71">
        <v>1</v>
      </c>
      <c r="BS274" s="71">
        <v>0</v>
      </c>
      <c r="BT274" s="71">
        <v>0</v>
      </c>
      <c r="BU274"/>
      <c r="BV274" s="70">
        <v>1445.144</v>
      </c>
      <c r="BW274" s="70">
        <v>0</v>
      </c>
      <c r="BX274" s="70">
        <v>8.5530000000000008</v>
      </c>
      <c r="BY274" s="70">
        <v>0</v>
      </c>
      <c r="BZ274" s="70">
        <v>5.3860000000000001</v>
      </c>
      <c r="CA274" s="70">
        <v>0</v>
      </c>
      <c r="CB274" s="70">
        <v>0</v>
      </c>
      <c r="CC274" s="70">
        <v>0</v>
      </c>
      <c r="CD274" s="70">
        <v>0</v>
      </c>
    </row>
    <row r="275" spans="1:82">
      <c r="A275" s="70" t="s">
        <v>2036</v>
      </c>
      <c r="B275" s="70">
        <v>134</v>
      </c>
      <c r="C275" s="70">
        <v>15</v>
      </c>
      <c r="D275" s="70">
        <v>8</v>
      </c>
      <c r="E275" s="70">
        <v>2018</v>
      </c>
      <c r="F275" s="70" t="s">
        <v>183</v>
      </c>
      <c r="G275" s="70" t="s">
        <v>2021</v>
      </c>
      <c r="H275" s="70" t="s">
        <v>2022</v>
      </c>
      <c r="I275" s="148"/>
      <c r="J275" s="71">
        <v>2071.5827233141417</v>
      </c>
      <c r="K275" s="71">
        <v>0.60561414038031669</v>
      </c>
      <c r="L275" s="71">
        <v>0</v>
      </c>
      <c r="M275" s="71">
        <v>6.7882104097753393</v>
      </c>
      <c r="N275" s="71">
        <v>10.479467824797041</v>
      </c>
      <c r="O275" s="71">
        <v>5.4222719917193221</v>
      </c>
      <c r="P275" s="71">
        <v>3.3172403068711831</v>
      </c>
      <c r="Q275" s="71">
        <v>0.40798242446834199</v>
      </c>
      <c r="R275" s="71">
        <v>22.894474925815704</v>
      </c>
      <c r="S275" s="71">
        <v>0.22802553982384346</v>
      </c>
      <c r="T275" s="72"/>
      <c r="U275" s="71">
        <v>64066713</v>
      </c>
      <c r="V275" s="71">
        <v>224</v>
      </c>
      <c r="W275" s="71">
        <v>0</v>
      </c>
      <c r="X275" s="71">
        <v>1498</v>
      </c>
      <c r="Y275" s="71">
        <v>2807</v>
      </c>
      <c r="Z275" s="71">
        <v>3304</v>
      </c>
      <c r="AA275" s="71">
        <v>694</v>
      </c>
      <c r="AB275" s="71">
        <v>6437</v>
      </c>
      <c r="AC275" s="71">
        <v>3972108</v>
      </c>
      <c r="AD275" s="71">
        <v>0.22802553982384349</v>
      </c>
      <c r="AE275" s="72"/>
      <c r="AF275" s="71">
        <v>644456516.15537536</v>
      </c>
      <c r="AG275" s="71">
        <v>391142.07625328802</v>
      </c>
      <c r="AH275" s="71">
        <v>0</v>
      </c>
      <c r="AI275" s="71">
        <v>8590196.9427356143</v>
      </c>
      <c r="AJ275" s="71">
        <v>14533243.652073679</v>
      </c>
      <c r="AK275" s="71">
        <v>0</v>
      </c>
      <c r="AL275" s="71">
        <v>0</v>
      </c>
      <c r="AM275" s="71">
        <v>886060.19965088379</v>
      </c>
      <c r="AN275" s="71">
        <v>0</v>
      </c>
      <c r="AO275" s="71">
        <v>0</v>
      </c>
      <c r="AP275" s="71">
        <v>668857159.02608883</v>
      </c>
      <c r="AQ275" s="72"/>
      <c r="AR275" s="71">
        <v>91</v>
      </c>
      <c r="AS275" s="71">
        <v>39</v>
      </c>
      <c r="AT275" s="71">
        <v>0</v>
      </c>
      <c r="AU275" s="71">
        <v>0</v>
      </c>
      <c r="AV275" s="71">
        <v>0</v>
      </c>
      <c r="AW275" s="71">
        <v>0</v>
      </c>
      <c r="AX275" s="71"/>
      <c r="AY275" s="72"/>
      <c r="AZ275" s="71">
        <v>413.5</v>
      </c>
      <c r="BA275" s="71">
        <v>530</v>
      </c>
      <c r="BB275" s="71">
        <v>0</v>
      </c>
      <c r="BC275" s="71">
        <v>0</v>
      </c>
      <c r="BD275" s="71">
        <v>0</v>
      </c>
      <c r="BE275" s="71">
        <v>0</v>
      </c>
      <c r="BF275" s="71"/>
      <c r="BG275" s="72"/>
      <c r="BH275" s="71">
        <v>0</v>
      </c>
      <c r="BI275" s="71">
        <v>0</v>
      </c>
      <c r="BJ275" s="71">
        <v>465.41699999999997</v>
      </c>
      <c r="BK275" s="71">
        <v>1102.462</v>
      </c>
      <c r="BL275" s="71">
        <v>0</v>
      </c>
      <c r="BM275" s="71">
        <v>0</v>
      </c>
      <c r="BN275" s="72"/>
      <c r="BO275" s="71">
        <v>0</v>
      </c>
      <c r="BP275" s="71">
        <v>0</v>
      </c>
      <c r="BQ275" s="71">
        <v>1</v>
      </c>
      <c r="BR275" s="71">
        <v>1</v>
      </c>
      <c r="BS275" s="71">
        <v>0</v>
      </c>
      <c r="BT275" s="71">
        <v>0</v>
      </c>
      <c r="BU275"/>
      <c r="BV275" s="70">
        <v>1551.796</v>
      </c>
      <c r="BW275" s="70">
        <v>0</v>
      </c>
      <c r="BX275" s="70">
        <v>8.2170000000000005</v>
      </c>
      <c r="BY275" s="70">
        <v>1.7410000000000001</v>
      </c>
      <c r="BZ275" s="70">
        <v>6.1079999999999997</v>
      </c>
      <c r="CA275" s="70">
        <v>1.7000000000000001E-2</v>
      </c>
      <c r="CB275" s="70">
        <v>0</v>
      </c>
      <c r="CC275" s="70">
        <v>0</v>
      </c>
      <c r="CD275" s="70">
        <v>0</v>
      </c>
    </row>
    <row r="276" spans="1:82">
      <c r="A276" s="70" t="s">
        <v>2037</v>
      </c>
      <c r="B276" s="70">
        <v>135</v>
      </c>
      <c r="C276" s="70">
        <v>16</v>
      </c>
      <c r="D276" s="70">
        <v>8</v>
      </c>
      <c r="E276" s="70">
        <v>2019</v>
      </c>
      <c r="F276" s="70" t="s">
        <v>158</v>
      </c>
      <c r="G276" s="70" t="s">
        <v>2021</v>
      </c>
      <c r="H276" s="70" t="s">
        <v>2022</v>
      </c>
      <c r="I276" s="148"/>
      <c r="J276" s="71">
        <v>1490.0918540088469</v>
      </c>
      <c r="K276" s="71">
        <v>0.6120120228063185</v>
      </c>
      <c r="L276" s="71">
        <v>0</v>
      </c>
      <c r="M276" s="71">
        <v>6.1217912042412452</v>
      </c>
      <c r="N276" s="71">
        <v>8.375577887889877</v>
      </c>
      <c r="O276" s="71">
        <v>5.277390317465656</v>
      </c>
      <c r="P276" s="71">
        <v>3.154435959534327</v>
      </c>
      <c r="Q276" s="71">
        <v>0.39204502476286901</v>
      </c>
      <c r="R276" s="71">
        <v>23.676048351823738</v>
      </c>
      <c r="S276" s="71">
        <v>0</v>
      </c>
      <c r="T276" s="72"/>
      <c r="U276" s="71">
        <v>50317944</v>
      </c>
      <c r="V276" s="71">
        <v>224</v>
      </c>
      <c r="W276" s="71">
        <v>0</v>
      </c>
      <c r="X276" s="71">
        <v>1498</v>
      </c>
      <c r="Y276" s="71">
        <v>2801</v>
      </c>
      <c r="Z276" s="71">
        <v>3304</v>
      </c>
      <c r="AA276" s="71">
        <v>655</v>
      </c>
      <c r="AB276" s="71">
        <v>6353</v>
      </c>
      <c r="AC276" s="71">
        <v>4174987.5</v>
      </c>
      <c r="AD276" s="71">
        <v>0</v>
      </c>
      <c r="AE276" s="72"/>
      <c r="AF276" s="71">
        <v>494308732.43157917</v>
      </c>
      <c r="AG276" s="71">
        <v>477032.41929925361</v>
      </c>
      <c r="AH276" s="71">
        <v>0</v>
      </c>
      <c r="AI276" s="71">
        <v>8593722.7552807257</v>
      </c>
      <c r="AJ276" s="71">
        <v>12946856.70152338</v>
      </c>
      <c r="AK276" s="71">
        <v>0</v>
      </c>
      <c r="AL276" s="71">
        <v>0</v>
      </c>
      <c r="AM276" s="71">
        <v>865230.77464160556</v>
      </c>
      <c r="AN276" s="71">
        <v>0</v>
      </c>
      <c r="AO276" s="71">
        <v>0</v>
      </c>
      <c r="AP276" s="71">
        <v>517191575.08232415</v>
      </c>
      <c r="AQ276" s="72"/>
      <c r="AR276" s="71">
        <v>108</v>
      </c>
      <c r="AS276" s="71">
        <v>40</v>
      </c>
      <c r="AT276" s="71">
        <v>0</v>
      </c>
      <c r="AU276" s="71">
        <v>0</v>
      </c>
      <c r="AV276" s="71">
        <v>0</v>
      </c>
      <c r="AW276" s="71">
        <v>0</v>
      </c>
      <c r="AX276" s="71"/>
      <c r="AY276" s="72"/>
      <c r="AZ276" s="71">
        <v>494.59999999999991</v>
      </c>
      <c r="BA276" s="71">
        <v>540.5</v>
      </c>
      <c r="BB276" s="71">
        <v>0</v>
      </c>
      <c r="BC276" s="71">
        <v>0</v>
      </c>
      <c r="BD276" s="71">
        <v>0</v>
      </c>
      <c r="BE276" s="71">
        <v>0</v>
      </c>
      <c r="BF276" s="71"/>
      <c r="BG276" s="72"/>
      <c r="BH276" s="71">
        <v>0</v>
      </c>
      <c r="BI276" s="71">
        <v>0</v>
      </c>
      <c r="BJ276" s="71">
        <v>443.71499999999997</v>
      </c>
      <c r="BK276" s="71">
        <v>915.44899999999996</v>
      </c>
      <c r="BL276" s="71">
        <v>0</v>
      </c>
      <c r="BM276" s="71">
        <v>0</v>
      </c>
      <c r="BN276" s="72"/>
      <c r="BO276" s="71">
        <v>0</v>
      </c>
      <c r="BP276" s="71">
        <v>0</v>
      </c>
      <c r="BQ276" s="71">
        <v>1</v>
      </c>
      <c r="BR276" s="71">
        <v>1</v>
      </c>
      <c r="BS276" s="71">
        <v>0</v>
      </c>
      <c r="BT276" s="71">
        <v>0</v>
      </c>
      <c r="BU276"/>
      <c r="BV276" s="70">
        <v>1343.8779999999999</v>
      </c>
      <c r="BW276" s="70">
        <v>0</v>
      </c>
      <c r="BX276" s="70">
        <v>9.1120000000000001</v>
      </c>
      <c r="BY276" s="70">
        <v>1.3069999999999999</v>
      </c>
      <c r="BZ276" s="70">
        <v>4.8630000000000004</v>
      </c>
      <c r="CA276" s="70">
        <v>4.0000000000000001E-3</v>
      </c>
      <c r="CB276" s="70">
        <v>0</v>
      </c>
      <c r="CC276" s="70">
        <v>0</v>
      </c>
      <c r="CD276" s="70">
        <v>0</v>
      </c>
    </row>
    <row r="277" spans="1:82">
      <c r="A277" s="70" t="s">
        <v>2038</v>
      </c>
      <c r="B277" s="70">
        <v>136</v>
      </c>
      <c r="C277" s="70">
        <v>17</v>
      </c>
      <c r="D277" s="70">
        <v>8</v>
      </c>
      <c r="E277" s="70">
        <v>2020</v>
      </c>
      <c r="F277" s="70" t="s">
        <v>159</v>
      </c>
      <c r="G277" s="70" t="s">
        <v>2021</v>
      </c>
      <c r="H277" s="70" t="s">
        <v>2022</v>
      </c>
      <c r="I277" s="148"/>
      <c r="J277" s="71">
        <v>1315.818542643781</v>
      </c>
      <c r="K277" s="71">
        <v>1.398753135121569</v>
      </c>
      <c r="L277" s="71">
        <v>0.18536025428215996</v>
      </c>
      <c r="M277" s="71">
        <v>6.2885471657069392</v>
      </c>
      <c r="N277" s="71">
        <v>8.6940369866136695</v>
      </c>
      <c r="O277" s="71">
        <v>4.5943518730104254</v>
      </c>
      <c r="P277" s="71">
        <v>2.9632475525232018</v>
      </c>
      <c r="Q277" s="71">
        <v>0.36478999566911702</v>
      </c>
      <c r="R277" s="71">
        <v>19.226930599740662</v>
      </c>
      <c r="S277" s="71">
        <v>0</v>
      </c>
      <c r="T277" s="72"/>
      <c r="U277" s="71">
        <v>41802858</v>
      </c>
      <c r="V277" s="71">
        <v>467</v>
      </c>
      <c r="W277" s="71">
        <v>5</v>
      </c>
      <c r="X277" s="71">
        <v>1675</v>
      </c>
      <c r="Y277" s="71">
        <v>2680</v>
      </c>
      <c r="Z277" s="71">
        <v>3283</v>
      </c>
      <c r="AA277" s="71">
        <v>654</v>
      </c>
      <c r="AB277" s="71">
        <v>6187</v>
      </c>
      <c r="AC277" s="71">
        <v>3408353.4999999995</v>
      </c>
      <c r="AD277" s="71">
        <v>0</v>
      </c>
      <c r="AE277" s="72"/>
      <c r="AF277" s="71">
        <v>448037374.22077447</v>
      </c>
      <c r="AG277" s="71">
        <v>1077788.1068863827</v>
      </c>
      <c r="AH277" s="71">
        <v>35830.277422970546</v>
      </c>
      <c r="AI277" s="71">
        <v>9123631.1861087792</v>
      </c>
      <c r="AJ277" s="71">
        <v>14079368.87276225</v>
      </c>
      <c r="AK277" s="71"/>
      <c r="AL277" s="71"/>
      <c r="AM277" s="71">
        <v>807472.23900369264</v>
      </c>
      <c r="AN277" s="71"/>
      <c r="AO277" s="71"/>
      <c r="AP277" s="71">
        <v>473161464.90295857</v>
      </c>
      <c r="AQ277" s="72"/>
      <c r="AR277" s="71">
        <v>116</v>
      </c>
      <c r="AS277" s="71">
        <v>40</v>
      </c>
      <c r="AT277" s="71">
        <v>0</v>
      </c>
      <c r="AU277" s="71">
        <v>0</v>
      </c>
      <c r="AV277" s="71">
        <v>0</v>
      </c>
      <c r="AW277" s="71">
        <v>0</v>
      </c>
      <c r="AX277" s="71"/>
      <c r="AY277" s="72"/>
      <c r="AZ277" s="71">
        <v>531.0999999999998</v>
      </c>
      <c r="BA277" s="71">
        <v>540.5</v>
      </c>
      <c r="BB277" s="71">
        <v>0</v>
      </c>
      <c r="BC277" s="71">
        <v>0</v>
      </c>
      <c r="BD277" s="71">
        <v>0</v>
      </c>
      <c r="BE277" s="71">
        <v>0</v>
      </c>
      <c r="BF277" s="71"/>
      <c r="BG277" s="72"/>
      <c r="BH277" s="71">
        <v>0</v>
      </c>
      <c r="BI277" s="71">
        <v>0</v>
      </c>
      <c r="BJ277" s="71">
        <v>399.08800000000002</v>
      </c>
      <c r="BK277" s="71">
        <v>846.42499999999995</v>
      </c>
      <c r="BL277" s="71">
        <v>0</v>
      </c>
      <c r="BM277" s="71">
        <v>0</v>
      </c>
      <c r="BN277" s="72"/>
      <c r="BO277" s="71">
        <v>0</v>
      </c>
      <c r="BP277" s="71">
        <v>0</v>
      </c>
      <c r="BQ277" s="71">
        <v>1</v>
      </c>
      <c r="BR277" s="71">
        <v>1</v>
      </c>
      <c r="BS277" s="71">
        <v>0</v>
      </c>
      <c r="BT277" s="71">
        <v>0</v>
      </c>
      <c r="BU277"/>
      <c r="BV277" s="70">
        <v>1230.3810000000001</v>
      </c>
      <c r="BW277" s="70">
        <v>0</v>
      </c>
      <c r="BX277" s="70">
        <v>9.1140000000000008</v>
      </c>
      <c r="BY277" s="70">
        <v>1.23</v>
      </c>
      <c r="BZ277" s="70">
        <v>4.694</v>
      </c>
      <c r="CA277" s="70">
        <v>9.2999999999999999E-2</v>
      </c>
      <c r="CB277" s="70">
        <v>0</v>
      </c>
      <c r="CC277" s="70">
        <v>1E-3</v>
      </c>
      <c r="CD277" s="70">
        <v>0</v>
      </c>
    </row>
    <row r="278" spans="1:82">
      <c r="A278" s="70" t="s">
        <v>2039</v>
      </c>
      <c r="B278" s="70">
        <v>136</v>
      </c>
      <c r="C278" s="70">
        <v>18</v>
      </c>
      <c r="D278" s="70">
        <v>8</v>
      </c>
      <c r="E278" s="70">
        <v>2021</v>
      </c>
      <c r="F278" s="70" t="s">
        <v>160</v>
      </c>
      <c r="G278" s="70" t="s">
        <v>2021</v>
      </c>
      <c r="H278" s="70" t="s">
        <v>2022</v>
      </c>
      <c r="I278" s="148"/>
      <c r="J278" s="71">
        <v>1543.8827172025099</v>
      </c>
      <c r="K278" s="71">
        <v>1.62277390755254</v>
      </c>
      <c r="L278" s="71">
        <v>0.1673313515694238</v>
      </c>
      <c r="M278" s="71">
        <v>6.8022862700566398</v>
      </c>
      <c r="N278" s="71">
        <v>9.4949267616835566</v>
      </c>
      <c r="O278" s="71">
        <v>4.4090361045513697</v>
      </c>
      <c r="P278" s="71">
        <v>3.0017099964516532</v>
      </c>
      <c r="Q278" s="71">
        <v>0.35476006454682102</v>
      </c>
      <c r="R278" s="71">
        <v>24.202319267593396</v>
      </c>
      <c r="S278" s="71">
        <v>0</v>
      </c>
      <c r="T278" s="72"/>
      <c r="U278" s="71">
        <v>51709779</v>
      </c>
      <c r="V278" s="71">
        <v>467</v>
      </c>
      <c r="W278" s="71">
        <v>5</v>
      </c>
      <c r="X278" s="71">
        <v>1675</v>
      </c>
      <c r="Y278" s="71">
        <v>2658</v>
      </c>
      <c r="Z278" s="71">
        <v>3244</v>
      </c>
      <c r="AA278" s="71">
        <v>646</v>
      </c>
      <c r="AB278" s="71">
        <v>6076</v>
      </c>
      <c r="AC278" s="71">
        <v>4162132.4999999991</v>
      </c>
      <c r="AD278" s="71">
        <v>0</v>
      </c>
      <c r="AE278" s="72"/>
      <c r="AF278" s="71">
        <v>491553535.19386321</v>
      </c>
      <c r="AG278" s="71">
        <v>1209296.481488025</v>
      </c>
      <c r="AH278" s="71">
        <v>29746.243498157208</v>
      </c>
      <c r="AI278" s="71">
        <v>10037368.213868927</v>
      </c>
      <c r="AJ278" s="71">
        <v>14464168.24481393</v>
      </c>
      <c r="AK278" s="71">
        <v>0</v>
      </c>
      <c r="AL278" s="71">
        <v>0</v>
      </c>
      <c r="AM278" s="71">
        <v>797559.38232021045</v>
      </c>
      <c r="AN278" s="71">
        <v>0</v>
      </c>
      <c r="AO278" s="71">
        <v>0</v>
      </c>
      <c r="AP278" s="71">
        <v>518091673.75985247</v>
      </c>
      <c r="AQ278" s="72"/>
      <c r="AR278" s="71">
        <v>126</v>
      </c>
      <c r="AS278" s="71">
        <v>40</v>
      </c>
      <c r="AT278" s="71">
        <v>0</v>
      </c>
      <c r="AU278" s="71">
        <v>0</v>
      </c>
      <c r="AV278" s="71">
        <v>0</v>
      </c>
      <c r="AW278" s="71">
        <v>0</v>
      </c>
      <c r="AX278" s="71"/>
      <c r="AY278" s="72"/>
      <c r="AZ278" s="71">
        <v>578.29999999999973</v>
      </c>
      <c r="BA278" s="71">
        <v>540.5</v>
      </c>
      <c r="BB278" s="71">
        <v>0</v>
      </c>
      <c r="BC278" s="71">
        <v>0</v>
      </c>
      <c r="BD278" s="71">
        <v>0</v>
      </c>
      <c r="BE278" s="71">
        <v>0</v>
      </c>
      <c r="BF278" s="71"/>
      <c r="BG278" s="72"/>
      <c r="BH278" s="71">
        <v>0</v>
      </c>
      <c r="BI278" s="71">
        <v>0</v>
      </c>
      <c r="BJ278" s="71">
        <v>411.14800000000002</v>
      </c>
      <c r="BK278" s="71">
        <v>865.61900000000003</v>
      </c>
      <c r="BL278" s="71">
        <v>0</v>
      </c>
      <c r="BM278" s="71">
        <v>0</v>
      </c>
      <c r="BN278" s="72"/>
      <c r="BO278" s="71">
        <v>0</v>
      </c>
      <c r="BP278" s="71">
        <v>0</v>
      </c>
      <c r="BQ278" s="71">
        <v>1</v>
      </c>
      <c r="BR278" s="71">
        <v>1</v>
      </c>
      <c r="BS278" s="71">
        <v>0</v>
      </c>
      <c r="BT278" s="71">
        <v>0</v>
      </c>
      <c r="BU278"/>
      <c r="BV278" s="70">
        <v>1263.2180000000001</v>
      </c>
      <c r="BW278" s="70">
        <v>0</v>
      </c>
      <c r="BX278" s="70">
        <v>8.5980000000000008</v>
      </c>
      <c r="BY278" s="70">
        <v>0.42</v>
      </c>
      <c r="BZ278" s="70">
        <v>4.4349999999999996</v>
      </c>
      <c r="CA278" s="70">
        <v>9.6000000000000002E-2</v>
      </c>
      <c r="CB278" s="70">
        <v>0</v>
      </c>
      <c r="CC278" s="70">
        <v>0</v>
      </c>
      <c r="CD278" s="70">
        <v>0</v>
      </c>
    </row>
    <row r="279" spans="1:82">
      <c r="A279" s="70" t="s">
        <v>2040</v>
      </c>
      <c r="B279" s="70">
        <v>136</v>
      </c>
      <c r="C279" s="70">
        <v>19</v>
      </c>
      <c r="D279" s="70">
        <v>8</v>
      </c>
      <c r="E279" s="70">
        <v>2022</v>
      </c>
      <c r="F279" s="70" t="s">
        <v>161</v>
      </c>
      <c r="G279" s="70" t="s">
        <v>2021</v>
      </c>
      <c r="H279" s="70" t="s">
        <v>2022</v>
      </c>
      <c r="I279" s="148"/>
      <c r="J279" s="71">
        <v>1692.9098743003206</v>
      </c>
      <c r="K279" s="71">
        <v>1.1855061415954455</v>
      </c>
      <c r="L279" s="71">
        <v>0.132791060457499</v>
      </c>
      <c r="M279" s="71">
        <v>6.7888819382070364</v>
      </c>
      <c r="N279" s="71">
        <v>10.187360213402181</v>
      </c>
      <c r="O279" s="71">
        <v>4.6405637534008051</v>
      </c>
      <c r="P279" s="71">
        <v>2.9978293127284599</v>
      </c>
      <c r="Q279" s="71">
        <v>0.3516884391373214</v>
      </c>
      <c r="R279" s="71">
        <v>19.754405931025833</v>
      </c>
      <c r="S279" s="71">
        <v>0</v>
      </c>
      <c r="T279" s="72"/>
      <c r="U279" s="71">
        <v>66481979</v>
      </c>
      <c r="V279" s="71">
        <v>467</v>
      </c>
      <c r="W279" s="71">
        <v>5</v>
      </c>
      <c r="X279" s="71">
        <v>1675</v>
      </c>
      <c r="Y279" s="71">
        <v>2637</v>
      </c>
      <c r="Z279" s="71">
        <v>3244</v>
      </c>
      <c r="AA279" s="71">
        <v>655</v>
      </c>
      <c r="AB279" s="71">
        <v>5974</v>
      </c>
      <c r="AC279" s="71">
        <v>3439881</v>
      </c>
      <c r="AD279" s="71">
        <v>0</v>
      </c>
      <c r="AE279" s="72"/>
      <c r="AF279" s="71">
        <v>519825868.11194211</v>
      </c>
      <c r="AG279" s="71">
        <v>896987.88325835869</v>
      </c>
      <c r="AH279" s="71">
        <v>27265.819638581372</v>
      </c>
      <c r="AI279" s="71">
        <v>9441845.5439368971</v>
      </c>
      <c r="AJ279" s="71">
        <v>16027173.845417589</v>
      </c>
      <c r="AK279" s="71">
        <v>0</v>
      </c>
      <c r="AL279" s="71">
        <v>0</v>
      </c>
      <c r="AM279" s="71">
        <v>771406.45678810833</v>
      </c>
      <c r="AN279" s="71">
        <v>0</v>
      </c>
      <c r="AO279" s="71">
        <v>0</v>
      </c>
      <c r="AP279" s="71">
        <v>546990547.66098166</v>
      </c>
      <c r="AQ279" s="72"/>
      <c r="AR279" s="71">
        <v>145</v>
      </c>
      <c r="AS279" s="71">
        <v>40</v>
      </c>
      <c r="AT279" s="71">
        <v>0</v>
      </c>
      <c r="AU279" s="71">
        <v>0</v>
      </c>
      <c r="AV279" s="71">
        <v>0</v>
      </c>
      <c r="AW279" s="71">
        <v>0</v>
      </c>
      <c r="AX279" s="71"/>
      <c r="AY279" s="72"/>
      <c r="AZ279" s="71">
        <v>690.1999999999997</v>
      </c>
      <c r="BA279" s="71">
        <v>540.5</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2041</v>
      </c>
      <c r="B280" s="70">
        <v>136</v>
      </c>
      <c r="C280" s="70">
        <v>20</v>
      </c>
      <c r="D280" s="70">
        <v>8</v>
      </c>
      <c r="E280" s="70">
        <v>2023</v>
      </c>
      <c r="F280" s="70" t="s">
        <v>1539</v>
      </c>
      <c r="G280" s="70" t="s">
        <v>2021</v>
      </c>
      <c r="H280" s="70" t="s">
        <v>2022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165</v>
      </c>
      <c r="AS280" s="71">
        <v>40</v>
      </c>
      <c r="AT280" s="71">
        <v>0</v>
      </c>
      <c r="AU280" s="71">
        <v>0</v>
      </c>
      <c r="AV280" s="71">
        <v>0</v>
      </c>
      <c r="AW280" s="71">
        <v>0</v>
      </c>
      <c r="AX280" s="71"/>
      <c r="AY280" s="72"/>
      <c r="AZ280" s="71">
        <v>803.99999999999966</v>
      </c>
      <c r="BA280" s="71">
        <v>540.5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2042</v>
      </c>
      <c r="B281" s="70">
        <v>136</v>
      </c>
      <c r="C281" s="70">
        <v>21</v>
      </c>
      <c r="D281" s="70">
        <v>8</v>
      </c>
      <c r="E281" s="70">
        <v>2024</v>
      </c>
      <c r="F281" s="70" t="s">
        <v>1554</v>
      </c>
      <c r="G281" s="70" t="s">
        <v>2021</v>
      </c>
      <c r="H281" s="70" t="s">
        <v>2022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2043</v>
      </c>
      <c r="B282" s="70">
        <v>290</v>
      </c>
      <c r="C282" s="70">
        <v>1</v>
      </c>
      <c r="D282" s="70">
        <v>18</v>
      </c>
      <c r="E282" s="70">
        <v>1990</v>
      </c>
      <c r="F282" s="70" t="s">
        <v>787</v>
      </c>
      <c r="G282" s="70" t="s">
        <v>1641</v>
      </c>
      <c r="H282" s="70" t="s">
        <v>1642</v>
      </c>
      <c r="I282" s="148"/>
      <c r="J282" s="71">
        <v>40.312715053747972</v>
      </c>
      <c r="K282" s="71">
        <v>1.497512433052085</v>
      </c>
      <c r="L282" s="71">
        <v>26.076139617473231</v>
      </c>
      <c r="M282" s="71">
        <v>4.4941370342684417</v>
      </c>
      <c r="N282" s="71">
        <v>9.9613770837737246</v>
      </c>
      <c r="O282" s="71">
        <v>6.8682705670228703</v>
      </c>
      <c r="P282" s="71">
        <v>14.929301412884691</v>
      </c>
      <c r="Q282" s="71">
        <v>0.44030132349539503</v>
      </c>
      <c r="R282" s="71">
        <v>0</v>
      </c>
      <c r="S282" s="71">
        <v>0.35854284949430748</v>
      </c>
      <c r="T282" s="72"/>
      <c r="U282" s="71">
        <v>1131838</v>
      </c>
      <c r="V282" s="71">
        <v>274</v>
      </c>
      <c r="W282" s="71">
        <v>305</v>
      </c>
      <c r="X282" s="71">
        <v>1507</v>
      </c>
      <c r="Y282" s="71">
        <v>2131</v>
      </c>
      <c r="Z282" s="71">
        <v>2825</v>
      </c>
      <c r="AA282" s="71">
        <v>3625</v>
      </c>
      <c r="AB282" s="71">
        <v>7149</v>
      </c>
      <c r="AC282" s="71">
        <v>0</v>
      </c>
      <c r="AD282" s="71">
        <v>0.35854284949430748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2044</v>
      </c>
      <c r="B283" s="70">
        <v>291</v>
      </c>
      <c r="C283" s="70">
        <v>2</v>
      </c>
      <c r="D283" s="70">
        <v>18</v>
      </c>
      <c r="E283" s="70">
        <v>2005</v>
      </c>
      <c r="F283" s="70" t="s">
        <v>789</v>
      </c>
      <c r="G283" s="70" t="s">
        <v>1641</v>
      </c>
      <c r="H283" s="70" t="s">
        <v>1642</v>
      </c>
      <c r="I283" s="148"/>
      <c r="J283" s="71">
        <v>52.287302527665993</v>
      </c>
      <c r="K283" s="71">
        <v>0.69827633697377911</v>
      </c>
      <c r="L283" s="71">
        <v>101.5778861269563</v>
      </c>
      <c r="M283" s="71">
        <v>5.5050238331458594</v>
      </c>
      <c r="N283" s="71">
        <v>12.71346297435025</v>
      </c>
      <c r="O283" s="71">
        <v>9.2296497997429849</v>
      </c>
      <c r="P283" s="71">
        <v>11.656442011623319</v>
      </c>
      <c r="Q283" s="71">
        <v>0.40656770120623098</v>
      </c>
      <c r="R283" s="71">
        <v>0</v>
      </c>
      <c r="S283" s="71">
        <v>0.75981142951904435</v>
      </c>
      <c r="T283" s="72"/>
      <c r="U283" s="71">
        <v>1614913</v>
      </c>
      <c r="V283" s="71">
        <v>213</v>
      </c>
      <c r="W283" s="71">
        <v>902</v>
      </c>
      <c r="X283" s="71">
        <v>894</v>
      </c>
      <c r="Y283" s="71">
        <v>2592</v>
      </c>
      <c r="Z283" s="71">
        <v>4393</v>
      </c>
      <c r="AA283" s="71">
        <v>2318</v>
      </c>
      <c r="AB283" s="71">
        <v>6901</v>
      </c>
      <c r="AC283" s="71">
        <v>0</v>
      </c>
      <c r="AD283" s="71">
        <v>0.75981142951904435</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2045</v>
      </c>
      <c r="B284" s="70">
        <v>292</v>
      </c>
      <c r="C284" s="70">
        <v>3</v>
      </c>
      <c r="D284" s="70">
        <v>18</v>
      </c>
      <c r="E284" s="70">
        <v>2006</v>
      </c>
      <c r="F284" s="70" t="s">
        <v>790</v>
      </c>
      <c r="G284" s="70" t="s">
        <v>1641</v>
      </c>
      <c r="H284" s="70" t="s">
        <v>1642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2046</v>
      </c>
      <c r="B285" s="70">
        <v>293</v>
      </c>
      <c r="C285" s="70">
        <v>4</v>
      </c>
      <c r="D285" s="70">
        <v>18</v>
      </c>
      <c r="E285" s="70">
        <v>2007</v>
      </c>
      <c r="F285" s="70" t="s">
        <v>791</v>
      </c>
      <c r="G285" s="70" t="s">
        <v>1641</v>
      </c>
      <c r="H285" s="70" t="s">
        <v>1642</v>
      </c>
      <c r="I285" s="148"/>
      <c r="J285" s="71">
        <v>57.122982817900919</v>
      </c>
      <c r="K285" s="71">
        <v>0.51996309211692548</v>
      </c>
      <c r="L285" s="71">
        <v>30.28339331620522</v>
      </c>
      <c r="M285" s="71">
        <v>7.5512310109633418</v>
      </c>
      <c r="N285" s="71">
        <v>12.626282801921789</v>
      </c>
      <c r="O285" s="71">
        <v>8.8198805780660283</v>
      </c>
      <c r="P285" s="71">
        <v>12.00538481582168</v>
      </c>
      <c r="Q285" s="71">
        <v>0.41881701141101202</v>
      </c>
      <c r="R285" s="71">
        <v>0</v>
      </c>
      <c r="S285" s="71">
        <v>9.0878107033682431E-2</v>
      </c>
      <c r="T285" s="72"/>
      <c r="U285" s="71">
        <v>1875931</v>
      </c>
      <c r="V285" s="71">
        <v>173</v>
      </c>
      <c r="W285" s="71">
        <v>369</v>
      </c>
      <c r="X285" s="71">
        <v>1536</v>
      </c>
      <c r="Y285" s="71">
        <v>2581</v>
      </c>
      <c r="Z285" s="71">
        <v>4364</v>
      </c>
      <c r="AA285" s="71">
        <v>2351</v>
      </c>
      <c r="AB285" s="71">
        <v>6733</v>
      </c>
      <c r="AC285" s="71">
        <v>0</v>
      </c>
      <c r="AD285" s="71">
        <v>9.0878107033682431E-2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2047</v>
      </c>
      <c r="B286" s="70">
        <v>294</v>
      </c>
      <c r="C286" s="70">
        <v>5</v>
      </c>
      <c r="D286" s="70">
        <v>18</v>
      </c>
      <c r="E286" s="70">
        <v>2008</v>
      </c>
      <c r="F286" s="70" t="s">
        <v>792</v>
      </c>
      <c r="G286" s="70" t="s">
        <v>1641</v>
      </c>
      <c r="H286" s="70" t="s">
        <v>1642</v>
      </c>
      <c r="I286" s="148"/>
      <c r="J286" s="71">
        <v>56.748616519927438</v>
      </c>
      <c r="K286" s="71">
        <v>0.45634949422405569</v>
      </c>
      <c r="L286" s="71">
        <v>26.14856717484578</v>
      </c>
      <c r="M286" s="71">
        <v>8.8356715098701741</v>
      </c>
      <c r="N286" s="71">
        <v>12.7268219602141</v>
      </c>
      <c r="O286" s="71">
        <v>8.5637704362595581</v>
      </c>
      <c r="P286" s="71">
        <v>11.58874904087914</v>
      </c>
      <c r="Q286" s="71">
        <v>0.40536935480007003</v>
      </c>
      <c r="R286" s="71">
        <v>0</v>
      </c>
      <c r="S286" s="71">
        <v>9.5506730080361854E-2</v>
      </c>
      <c r="T286" s="72"/>
      <c r="U286" s="71">
        <v>1958104</v>
      </c>
      <c r="V286" s="71">
        <v>173</v>
      </c>
      <c r="W286" s="71">
        <v>369</v>
      </c>
      <c r="X286" s="71">
        <v>1536</v>
      </c>
      <c r="Y286" s="71">
        <v>2567</v>
      </c>
      <c r="Z286" s="71">
        <v>4386</v>
      </c>
      <c r="AA286" s="71">
        <v>2272</v>
      </c>
      <c r="AB286" s="71">
        <v>6624</v>
      </c>
      <c r="AC286" s="71">
        <v>0</v>
      </c>
      <c r="AD286" s="71">
        <v>9.5506730080361854E-2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2048</v>
      </c>
      <c r="B287" s="70">
        <v>295</v>
      </c>
      <c r="C287" s="70">
        <v>6</v>
      </c>
      <c r="D287" s="70">
        <v>18</v>
      </c>
      <c r="E287" s="70">
        <v>2009</v>
      </c>
      <c r="F287" s="70" t="s">
        <v>176</v>
      </c>
      <c r="G287" s="70" t="s">
        <v>1641</v>
      </c>
      <c r="H287" s="70" t="s">
        <v>1642</v>
      </c>
      <c r="I287" s="148"/>
      <c r="J287" s="71">
        <v>58.357388385843031</v>
      </c>
      <c r="K287" s="71">
        <v>0.46306122887785678</v>
      </c>
      <c r="L287" s="71">
        <v>26.219946287382719</v>
      </c>
      <c r="M287" s="71">
        <v>6.9644194461951887</v>
      </c>
      <c r="N287" s="71">
        <v>10.93569766944983</v>
      </c>
      <c r="O287" s="71">
        <v>8.6326194978089461</v>
      </c>
      <c r="P287" s="71">
        <v>11.437387734028389</v>
      </c>
      <c r="Q287" s="71">
        <v>0.38540383609544598</v>
      </c>
      <c r="R287" s="71">
        <v>0</v>
      </c>
      <c r="S287" s="71">
        <v>0.16181669930818279</v>
      </c>
      <c r="T287" s="72"/>
      <c r="U287" s="71">
        <v>2033468</v>
      </c>
      <c r="V287" s="71">
        <v>215</v>
      </c>
      <c r="W287" s="71">
        <v>424</v>
      </c>
      <c r="X287" s="71">
        <v>1529</v>
      </c>
      <c r="Y287" s="71">
        <v>2568</v>
      </c>
      <c r="Z287" s="71">
        <v>4364</v>
      </c>
      <c r="AA287" s="71">
        <v>2302</v>
      </c>
      <c r="AB287" s="71">
        <v>6611</v>
      </c>
      <c r="AC287" s="71">
        <v>0</v>
      </c>
      <c r="AD287" s="71">
        <v>0.16181669930818279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33.1</v>
      </c>
      <c r="BK287" s="71">
        <v>0</v>
      </c>
      <c r="BL287" s="71">
        <v>0</v>
      </c>
      <c r="BM287" s="71">
        <v>0</v>
      </c>
      <c r="BN287" s="72"/>
      <c r="BO287" s="71">
        <v>0</v>
      </c>
      <c r="BP287" s="71">
        <v>0</v>
      </c>
      <c r="BQ287" s="71">
        <v>1</v>
      </c>
      <c r="BR287" s="71">
        <v>0</v>
      </c>
      <c r="BS287" s="71">
        <v>0</v>
      </c>
      <c r="BT287" s="71">
        <v>0</v>
      </c>
      <c r="BU287"/>
      <c r="BV287" s="70">
        <v>33.1</v>
      </c>
      <c r="BW287" s="70">
        <v>0</v>
      </c>
      <c r="BX287" s="70">
        <v>0</v>
      </c>
      <c r="BY287" s="70">
        <v>0</v>
      </c>
      <c r="BZ287" s="70">
        <v>0</v>
      </c>
      <c r="CA287" s="70">
        <v>0</v>
      </c>
      <c r="CB287" s="70">
        <v>0</v>
      </c>
      <c r="CC287" s="70">
        <v>0</v>
      </c>
      <c r="CD287" s="70">
        <v>0</v>
      </c>
    </row>
    <row r="288" spans="1:82">
      <c r="A288" s="70" t="s">
        <v>2049</v>
      </c>
      <c r="B288" s="70">
        <v>296</v>
      </c>
      <c r="C288" s="70">
        <v>7</v>
      </c>
      <c r="D288" s="70">
        <v>18</v>
      </c>
      <c r="E288" s="70">
        <v>2010</v>
      </c>
      <c r="F288" s="70" t="s">
        <v>177</v>
      </c>
      <c r="G288" s="70" t="s">
        <v>1641</v>
      </c>
      <c r="H288" s="70" t="s">
        <v>1642</v>
      </c>
      <c r="I288" s="148"/>
      <c r="J288" s="71">
        <v>42.577338736685398</v>
      </c>
      <c r="K288" s="71">
        <v>0.48292943797425553</v>
      </c>
      <c r="L288" s="71">
        <v>23.870698176564972</v>
      </c>
      <c r="M288" s="71">
        <v>6.2341267168916401</v>
      </c>
      <c r="N288" s="71">
        <v>10.84049335347358</v>
      </c>
      <c r="O288" s="71">
        <v>8.7127996356965944</v>
      </c>
      <c r="P288" s="71">
        <v>11.82715613989185</v>
      </c>
      <c r="Q288" s="71">
        <v>0.40025955863663398</v>
      </c>
      <c r="R288" s="71">
        <v>0</v>
      </c>
      <c r="S288" s="71">
        <v>0.1422143129753243</v>
      </c>
      <c r="T288" s="72"/>
      <c r="U288" s="71">
        <v>1660779</v>
      </c>
      <c r="V288" s="71">
        <v>215</v>
      </c>
      <c r="W288" s="71">
        <v>424</v>
      </c>
      <c r="X288" s="71">
        <v>1529</v>
      </c>
      <c r="Y288" s="71">
        <v>2589</v>
      </c>
      <c r="Z288" s="71">
        <v>4425</v>
      </c>
      <c r="AA288" s="71">
        <v>2321</v>
      </c>
      <c r="AB288" s="71">
        <v>6579</v>
      </c>
      <c r="AC288" s="71">
        <v>0</v>
      </c>
      <c r="AD288" s="71">
        <v>0.1422143129753243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27.4</v>
      </c>
      <c r="BK288" s="71">
        <v>0</v>
      </c>
      <c r="BL288" s="71">
        <v>0</v>
      </c>
      <c r="BM288" s="71">
        <v>0</v>
      </c>
      <c r="BN288" s="72"/>
      <c r="BO288" s="71">
        <v>0</v>
      </c>
      <c r="BP288" s="71">
        <v>0</v>
      </c>
      <c r="BQ288" s="71">
        <v>1</v>
      </c>
      <c r="BR288" s="71">
        <v>0</v>
      </c>
      <c r="BS288" s="71">
        <v>0</v>
      </c>
      <c r="BT288" s="71">
        <v>0</v>
      </c>
      <c r="BU288"/>
      <c r="BV288" s="70">
        <v>27.4</v>
      </c>
      <c r="BW288" s="70">
        <v>0</v>
      </c>
      <c r="BX288" s="70">
        <v>0</v>
      </c>
      <c r="BY288" s="70">
        <v>0</v>
      </c>
      <c r="BZ288" s="70">
        <v>0</v>
      </c>
      <c r="CA288" s="70">
        <v>0</v>
      </c>
      <c r="CB288" s="70">
        <v>0</v>
      </c>
      <c r="CC288" s="70">
        <v>0</v>
      </c>
      <c r="CD288" s="70">
        <v>0</v>
      </c>
    </row>
    <row r="289" spans="1:82">
      <c r="A289" s="70" t="s">
        <v>2050</v>
      </c>
      <c r="B289" s="70">
        <v>297</v>
      </c>
      <c r="C289" s="70">
        <v>8</v>
      </c>
      <c r="D289" s="70">
        <v>18</v>
      </c>
      <c r="E289" s="70">
        <v>2011</v>
      </c>
      <c r="F289" s="70" t="s">
        <v>178</v>
      </c>
      <c r="G289" s="70" t="s">
        <v>1641</v>
      </c>
      <c r="H289" s="70" t="s">
        <v>1642</v>
      </c>
      <c r="I289" s="148"/>
      <c r="J289" s="71">
        <v>25.3271257691713</v>
      </c>
      <c r="K289" s="71">
        <v>0.67667397065114554</v>
      </c>
      <c r="L289" s="71">
        <v>22.273100733364899</v>
      </c>
      <c r="M289" s="71">
        <v>7.8754547336538607</v>
      </c>
      <c r="N289" s="71">
        <v>13.27527019265329</v>
      </c>
      <c r="O289" s="71">
        <v>8.5834255623215139</v>
      </c>
      <c r="P289" s="71">
        <v>11.633824142492188</v>
      </c>
      <c r="Q289" s="71">
        <v>0.45909820747944702</v>
      </c>
      <c r="R289" s="71">
        <v>0</v>
      </c>
      <c r="S289" s="71">
        <v>0.27358184819388648</v>
      </c>
      <c r="T289" s="72"/>
      <c r="U289" s="71">
        <v>930414</v>
      </c>
      <c r="V289" s="71">
        <v>215</v>
      </c>
      <c r="W289" s="71">
        <v>424</v>
      </c>
      <c r="X289" s="71">
        <v>1529</v>
      </c>
      <c r="Y289" s="71">
        <v>2634</v>
      </c>
      <c r="Z289" s="71">
        <v>4454</v>
      </c>
      <c r="AA289" s="71">
        <v>2351</v>
      </c>
      <c r="AB289" s="71">
        <v>6542</v>
      </c>
      <c r="AC289" s="71">
        <v>0</v>
      </c>
      <c r="AD289" s="71">
        <v>0.27358184819388648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26.2</v>
      </c>
      <c r="BK289" s="71">
        <v>0</v>
      </c>
      <c r="BL289" s="71">
        <v>0</v>
      </c>
      <c r="BM289" s="71">
        <v>0</v>
      </c>
      <c r="BN289" s="72"/>
      <c r="BO289" s="71">
        <v>0</v>
      </c>
      <c r="BP289" s="71">
        <v>0</v>
      </c>
      <c r="BQ289" s="71">
        <v>1</v>
      </c>
      <c r="BR289" s="71">
        <v>0</v>
      </c>
      <c r="BS289" s="71">
        <v>0</v>
      </c>
      <c r="BT289" s="71">
        <v>0</v>
      </c>
      <c r="BU289"/>
      <c r="BV289" s="70">
        <v>26.2</v>
      </c>
      <c r="BW289" s="70">
        <v>0</v>
      </c>
      <c r="BX289" s="70">
        <v>0</v>
      </c>
      <c r="BY289" s="70">
        <v>0</v>
      </c>
      <c r="BZ289" s="70">
        <v>0</v>
      </c>
      <c r="CA289" s="70">
        <v>0</v>
      </c>
      <c r="CB289" s="70">
        <v>0</v>
      </c>
      <c r="CC289" s="70">
        <v>0</v>
      </c>
      <c r="CD289" s="70">
        <v>0</v>
      </c>
    </row>
    <row r="290" spans="1:82">
      <c r="A290" s="70" t="s">
        <v>2051</v>
      </c>
      <c r="B290" s="70">
        <v>298</v>
      </c>
      <c r="C290" s="70">
        <v>9</v>
      </c>
      <c r="D290" s="70">
        <v>18</v>
      </c>
      <c r="E290" s="70">
        <v>2012</v>
      </c>
      <c r="F290" s="70" t="s">
        <v>179</v>
      </c>
      <c r="G290" s="70" t="s">
        <v>1641</v>
      </c>
      <c r="H290" s="70" t="s">
        <v>1642</v>
      </c>
      <c r="I290" s="148"/>
      <c r="J290" s="71">
        <v>53.713281743315747</v>
      </c>
      <c r="K290" s="71">
        <v>0.76229939899796739</v>
      </c>
      <c r="L290" s="71">
        <v>22.472896331633549</v>
      </c>
      <c r="M290" s="71">
        <v>9.7812897562249539</v>
      </c>
      <c r="N290" s="71">
        <v>14.88751835297734</v>
      </c>
      <c r="O290" s="71">
        <v>8.6133913625414031</v>
      </c>
      <c r="P290" s="71">
        <v>11.824430135152399</v>
      </c>
      <c r="Q290" s="71">
        <v>0.49735227870718102</v>
      </c>
      <c r="R290" s="71">
        <v>0</v>
      </c>
      <c r="S290" s="71">
        <v>0.13545904116656099</v>
      </c>
      <c r="T290" s="72"/>
      <c r="U290" s="71">
        <v>1890599</v>
      </c>
      <c r="V290" s="71">
        <v>215</v>
      </c>
      <c r="W290" s="71">
        <v>424</v>
      </c>
      <c r="X290" s="71">
        <v>1529</v>
      </c>
      <c r="Y290" s="71">
        <v>2689</v>
      </c>
      <c r="Z290" s="71">
        <v>4505</v>
      </c>
      <c r="AA290" s="71">
        <v>2376</v>
      </c>
      <c r="AB290" s="71">
        <v>6523</v>
      </c>
      <c r="AC290" s="71">
        <v>0</v>
      </c>
      <c r="AD290" s="71">
        <v>0.13545904116656099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34.771000000000001</v>
      </c>
      <c r="BK290" s="71">
        <v>0</v>
      </c>
      <c r="BL290" s="71">
        <v>0</v>
      </c>
      <c r="BM290" s="71">
        <v>0</v>
      </c>
      <c r="BN290" s="72"/>
      <c r="BO290" s="71">
        <v>0</v>
      </c>
      <c r="BP290" s="71">
        <v>0</v>
      </c>
      <c r="BQ290" s="71">
        <v>2</v>
      </c>
      <c r="BR290" s="71">
        <v>0</v>
      </c>
      <c r="BS290" s="71">
        <v>0</v>
      </c>
      <c r="BT290" s="71">
        <v>0</v>
      </c>
      <c r="BU290"/>
      <c r="BV290" s="70">
        <v>34.771000000000001</v>
      </c>
      <c r="BW290" s="70">
        <v>0</v>
      </c>
      <c r="BX290" s="70">
        <v>0</v>
      </c>
      <c r="BY290" s="70">
        <v>0</v>
      </c>
      <c r="BZ290" s="70">
        <v>0</v>
      </c>
      <c r="CA290" s="70">
        <v>0</v>
      </c>
      <c r="CB290" s="70">
        <v>0</v>
      </c>
      <c r="CC290" s="70">
        <v>0</v>
      </c>
      <c r="CD290" s="70">
        <v>0</v>
      </c>
    </row>
    <row r="291" spans="1:82">
      <c r="A291" s="70" t="s">
        <v>2052</v>
      </c>
      <c r="B291" s="70">
        <v>299</v>
      </c>
      <c r="C291" s="70">
        <v>10</v>
      </c>
      <c r="D291" s="70">
        <v>18</v>
      </c>
      <c r="E291" s="70">
        <v>2013</v>
      </c>
      <c r="F291" s="70" t="s">
        <v>180</v>
      </c>
      <c r="G291" s="70" t="s">
        <v>1641</v>
      </c>
      <c r="H291" s="70" t="s">
        <v>1642</v>
      </c>
      <c r="I291" s="148"/>
      <c r="J291" s="71">
        <v>54.710910869566561</v>
      </c>
      <c r="K291" s="71">
        <v>0.63004305344960387</v>
      </c>
      <c r="L291" s="71">
        <v>19.84533948515497</v>
      </c>
      <c r="M291" s="71">
        <v>9.096833326332213</v>
      </c>
      <c r="N291" s="71">
        <v>14.272384286715059</v>
      </c>
      <c r="O291" s="71">
        <v>8.3898452764226228</v>
      </c>
      <c r="P291" s="71">
        <v>11.978882679889818</v>
      </c>
      <c r="Q291" s="71">
        <v>0.49847493563432099</v>
      </c>
      <c r="R291" s="71">
        <v>0</v>
      </c>
      <c r="S291" s="71">
        <v>0.266204811512326</v>
      </c>
      <c r="T291" s="72"/>
      <c r="U291" s="71">
        <v>1960772</v>
      </c>
      <c r="V291" s="71">
        <v>215</v>
      </c>
      <c r="W291" s="71">
        <v>424</v>
      </c>
      <c r="X291" s="71">
        <v>1529</v>
      </c>
      <c r="Y291" s="71">
        <v>2660</v>
      </c>
      <c r="Z291" s="71">
        <v>4584</v>
      </c>
      <c r="AA291" s="71">
        <v>2398</v>
      </c>
      <c r="AB291" s="71">
        <v>6444</v>
      </c>
      <c r="AC291" s="71">
        <v>0</v>
      </c>
      <c r="AD291" s="71">
        <v>0.266204811512326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41.271999999999998</v>
      </c>
      <c r="BK291" s="71">
        <v>0</v>
      </c>
      <c r="BL291" s="71">
        <v>0</v>
      </c>
      <c r="BM291" s="71">
        <v>0</v>
      </c>
      <c r="BN291" s="72"/>
      <c r="BO291" s="71">
        <v>0</v>
      </c>
      <c r="BP291" s="71">
        <v>0</v>
      </c>
      <c r="BQ291" s="71">
        <v>2</v>
      </c>
      <c r="BR291" s="71">
        <v>0</v>
      </c>
      <c r="BS291" s="71">
        <v>0</v>
      </c>
      <c r="BT291" s="71">
        <v>0</v>
      </c>
      <c r="BU291"/>
      <c r="BV291" s="70">
        <v>41.271999999999998</v>
      </c>
      <c r="BW291" s="70">
        <v>0</v>
      </c>
      <c r="BX291" s="70">
        <v>0</v>
      </c>
      <c r="BY291" s="70">
        <v>0</v>
      </c>
      <c r="BZ291" s="70">
        <v>0</v>
      </c>
      <c r="CA291" s="70">
        <v>0</v>
      </c>
      <c r="CB291" s="70">
        <v>0</v>
      </c>
      <c r="CC291" s="70">
        <v>0</v>
      </c>
      <c r="CD291" s="70">
        <v>0</v>
      </c>
    </row>
    <row r="292" spans="1:82">
      <c r="A292" s="70" t="s">
        <v>2053</v>
      </c>
      <c r="B292" s="70">
        <v>300</v>
      </c>
      <c r="C292" s="70">
        <v>11</v>
      </c>
      <c r="D292" s="70">
        <v>18</v>
      </c>
      <c r="E292" s="70">
        <v>2014</v>
      </c>
      <c r="F292" s="70" t="s">
        <v>181</v>
      </c>
      <c r="G292" s="1064" t="s">
        <v>1641</v>
      </c>
      <c r="H292" s="70" t="s">
        <v>1642</v>
      </c>
      <c r="I292" s="148"/>
      <c r="J292" s="71">
        <v>53.368274349287333</v>
      </c>
      <c r="K292" s="71">
        <v>0.75885113854170549</v>
      </c>
      <c r="L292" s="71">
        <v>26.044539177718761</v>
      </c>
      <c r="M292" s="71">
        <v>10.33203151589036</v>
      </c>
      <c r="N292" s="71">
        <v>15.22055982911932</v>
      </c>
      <c r="O292" s="71">
        <v>7.9936849276035513</v>
      </c>
      <c r="P292" s="71">
        <v>11.910592527012748</v>
      </c>
      <c r="Q292" s="71">
        <v>0.47462035668553498</v>
      </c>
      <c r="R292" s="71">
        <v>0</v>
      </c>
      <c r="S292" s="71">
        <v>0.21962120487233039</v>
      </c>
      <c r="T292" s="72"/>
      <c r="U292" s="71">
        <v>2124224</v>
      </c>
      <c r="V292" s="71">
        <v>225</v>
      </c>
      <c r="W292" s="71">
        <v>568</v>
      </c>
      <c r="X292" s="71">
        <v>1651</v>
      </c>
      <c r="Y292" s="71">
        <v>2679</v>
      </c>
      <c r="Z292" s="71">
        <v>4600</v>
      </c>
      <c r="AA292" s="71">
        <v>2372</v>
      </c>
      <c r="AB292" s="71">
        <v>6395</v>
      </c>
      <c r="AC292" s="71">
        <v>0</v>
      </c>
      <c r="AD292" s="71">
        <v>0.21962120487233039</v>
      </c>
      <c r="AE292" s="72"/>
      <c r="AF292" s="71"/>
      <c r="AG292" s="71"/>
      <c r="AH292" s="71"/>
      <c r="AI292" s="71"/>
      <c r="AJ292" s="71"/>
      <c r="AK292" s="71"/>
      <c r="AL292" s="71"/>
      <c r="AM292" s="71"/>
      <c r="AN292" s="71"/>
      <c r="AO292" s="71"/>
      <c r="AP292" s="71"/>
      <c r="AQ292" s="72"/>
      <c r="AR292" s="71">
        <v>95</v>
      </c>
      <c r="AS292" s="71">
        <v>18</v>
      </c>
      <c r="AT292" s="71">
        <v>0</v>
      </c>
      <c r="AU292" s="71">
        <v>0</v>
      </c>
      <c r="AV292" s="71">
        <v>0</v>
      </c>
      <c r="AW292" s="71">
        <v>8</v>
      </c>
      <c r="AX292" s="71"/>
      <c r="AY292" s="72"/>
      <c r="AZ292" s="71">
        <v>599.34100000000001</v>
      </c>
      <c r="BA292" s="71">
        <v>1390.818</v>
      </c>
      <c r="BB292" s="71">
        <v>0</v>
      </c>
      <c r="BC292" s="71">
        <v>0</v>
      </c>
      <c r="BD292" s="71">
        <v>0</v>
      </c>
      <c r="BE292" s="71">
        <v>453.9</v>
      </c>
      <c r="BF292" s="71"/>
      <c r="BG292" s="72"/>
      <c r="BH292" s="71">
        <v>0</v>
      </c>
      <c r="BI292" s="71">
        <v>0</v>
      </c>
      <c r="BJ292" s="71">
        <v>40.701999999999998</v>
      </c>
      <c r="BK292" s="71">
        <v>0</v>
      </c>
      <c r="BL292" s="71">
        <v>0</v>
      </c>
      <c r="BM292" s="71">
        <v>0</v>
      </c>
      <c r="BN292" s="72"/>
      <c r="BO292" s="71">
        <v>0</v>
      </c>
      <c r="BP292" s="71">
        <v>0</v>
      </c>
      <c r="BQ292" s="71">
        <v>2</v>
      </c>
      <c r="BR292" s="71">
        <v>0</v>
      </c>
      <c r="BS292" s="71">
        <v>0</v>
      </c>
      <c r="BT292" s="71">
        <v>0</v>
      </c>
      <c r="BU292"/>
      <c r="BV292" s="70">
        <v>40.701999999999998</v>
      </c>
      <c r="BW292" s="70">
        <v>0</v>
      </c>
      <c r="BX292" s="70">
        <v>0</v>
      </c>
      <c r="BY292" s="70">
        <v>0</v>
      </c>
      <c r="BZ292" s="70">
        <v>0</v>
      </c>
      <c r="CA292" s="70">
        <v>0</v>
      </c>
      <c r="CB292" s="70">
        <v>0</v>
      </c>
      <c r="CC292" s="70">
        <v>0</v>
      </c>
      <c r="CD292" s="70">
        <v>0</v>
      </c>
    </row>
    <row r="293" spans="1:82">
      <c r="A293" s="70" t="s">
        <v>2054</v>
      </c>
      <c r="B293" s="70">
        <v>301</v>
      </c>
      <c r="C293" s="70">
        <v>12</v>
      </c>
      <c r="D293" s="70">
        <v>18</v>
      </c>
      <c r="E293" s="70">
        <v>2015</v>
      </c>
      <c r="F293" s="70" t="s">
        <v>182</v>
      </c>
      <c r="G293" s="1064" t="s">
        <v>1641</v>
      </c>
      <c r="H293" s="70" t="s">
        <v>1642</v>
      </c>
      <c r="I293" s="148"/>
      <c r="J293" s="71">
        <v>44.533705448876603</v>
      </c>
      <c r="K293" s="71">
        <v>0.72765935716997698</v>
      </c>
      <c r="L293" s="71">
        <v>27.414594548102311</v>
      </c>
      <c r="M293" s="71">
        <v>9.9969930932213682</v>
      </c>
      <c r="N293" s="71">
        <v>14.087429945348971</v>
      </c>
      <c r="O293" s="71">
        <v>7.869294284280806</v>
      </c>
      <c r="P293" s="71">
        <v>12.000407330350432</v>
      </c>
      <c r="Q293" s="71">
        <v>0.459609610041812</v>
      </c>
      <c r="R293" s="71">
        <v>0</v>
      </c>
      <c r="S293" s="71">
        <v>0.26267531072746242</v>
      </c>
      <c r="T293" s="72"/>
      <c r="U293" s="71">
        <v>1777208</v>
      </c>
      <c r="V293" s="71">
        <v>225</v>
      </c>
      <c r="W293" s="71">
        <v>568</v>
      </c>
      <c r="X293" s="71">
        <v>1651</v>
      </c>
      <c r="Y293" s="71">
        <v>2694</v>
      </c>
      <c r="Z293" s="71">
        <v>4572</v>
      </c>
      <c r="AA293" s="71">
        <v>2388</v>
      </c>
      <c r="AB293" s="71">
        <v>6326</v>
      </c>
      <c r="AC293" s="71">
        <v>0</v>
      </c>
      <c r="AD293" s="71">
        <v>0.26267531072746242</v>
      </c>
      <c r="AE293" s="72"/>
      <c r="AF293" s="71">
        <v>13715248.308202291</v>
      </c>
      <c r="AG293" s="71">
        <v>484781.12073336251</v>
      </c>
      <c r="AH293" s="71">
        <v>3544758.186440208</v>
      </c>
      <c r="AI293" s="71">
        <v>10500494.00212951</v>
      </c>
      <c r="AJ293" s="71">
        <v>11931854.293940401</v>
      </c>
      <c r="AK293" s="71">
        <v>0</v>
      </c>
      <c r="AL293" s="71">
        <v>0</v>
      </c>
      <c r="AM293" s="71">
        <v>866951.76342805964</v>
      </c>
      <c r="AN293" s="71">
        <v>0</v>
      </c>
      <c r="AO293" s="71">
        <v>0</v>
      </c>
      <c r="AP293" s="71">
        <v>41044087.674873836</v>
      </c>
      <c r="AQ293" s="72"/>
      <c r="AR293" s="71">
        <v>103</v>
      </c>
      <c r="AS293" s="71">
        <v>19</v>
      </c>
      <c r="AT293" s="71">
        <v>0</v>
      </c>
      <c r="AU293" s="71">
        <v>1</v>
      </c>
      <c r="AV293" s="71">
        <v>0</v>
      </c>
      <c r="AW293" s="71">
        <v>9</v>
      </c>
      <c r="AX293" s="71"/>
      <c r="AY293" s="72"/>
      <c r="AZ293" s="71">
        <v>646.68100000000004</v>
      </c>
      <c r="BA293" s="71">
        <v>1440.318</v>
      </c>
      <c r="BB293" s="71">
        <v>0</v>
      </c>
      <c r="BC293" s="71">
        <v>7.8</v>
      </c>
      <c r="BD293" s="71">
        <v>0</v>
      </c>
      <c r="BE293" s="71">
        <v>753.9</v>
      </c>
      <c r="BF293" s="71"/>
      <c r="BG293" s="72"/>
      <c r="BH293" s="71">
        <v>0</v>
      </c>
      <c r="BI293" s="71">
        <v>0</v>
      </c>
      <c r="BJ293" s="71">
        <v>39.567999999999998</v>
      </c>
      <c r="BK293" s="71">
        <v>0</v>
      </c>
      <c r="BL293" s="71">
        <v>0</v>
      </c>
      <c r="BM293" s="71">
        <v>0</v>
      </c>
      <c r="BN293" s="72"/>
      <c r="BO293" s="71">
        <v>0</v>
      </c>
      <c r="BP293" s="71">
        <v>0</v>
      </c>
      <c r="BQ293" s="71">
        <v>2</v>
      </c>
      <c r="BR293" s="71">
        <v>0</v>
      </c>
      <c r="BS293" s="71">
        <v>0</v>
      </c>
      <c r="BT293" s="71">
        <v>0</v>
      </c>
      <c r="BU293"/>
      <c r="BV293" s="70">
        <v>39.567999999999998</v>
      </c>
      <c r="BW293" s="70">
        <v>0</v>
      </c>
      <c r="BX293" s="70">
        <v>0</v>
      </c>
      <c r="BY293" s="70">
        <v>0</v>
      </c>
      <c r="BZ293" s="70">
        <v>0</v>
      </c>
      <c r="CA293" s="70">
        <v>0</v>
      </c>
      <c r="CB293" s="70">
        <v>0</v>
      </c>
      <c r="CC293" s="70">
        <v>0</v>
      </c>
      <c r="CD293" s="70">
        <v>0</v>
      </c>
    </row>
    <row r="294" spans="1:82">
      <c r="A294" s="70" t="s">
        <v>2055</v>
      </c>
      <c r="B294" s="70">
        <v>302</v>
      </c>
      <c r="C294" s="70">
        <v>13</v>
      </c>
      <c r="D294" s="70">
        <v>18</v>
      </c>
      <c r="E294" s="70">
        <v>2016</v>
      </c>
      <c r="F294" s="70" t="s">
        <v>155</v>
      </c>
      <c r="G294" s="70" t="s">
        <v>1641</v>
      </c>
      <c r="H294" s="70" t="s">
        <v>1642</v>
      </c>
      <c r="I294" s="148"/>
      <c r="J294" s="71">
        <v>52.944939564902562</v>
      </c>
      <c r="K294" s="71">
        <v>0.68638510537701447</v>
      </c>
      <c r="L294" s="71">
        <v>29.480234186551492</v>
      </c>
      <c r="M294" s="71">
        <v>8.5712621891069709</v>
      </c>
      <c r="N294" s="71">
        <v>14.341938736412224</v>
      </c>
      <c r="O294" s="71">
        <v>7.7261254898805882</v>
      </c>
      <c r="P294" s="71">
        <v>14.940569947236707</v>
      </c>
      <c r="Q294" s="71">
        <v>0.44046132568074475</v>
      </c>
      <c r="R294" s="71">
        <v>0</v>
      </c>
      <c r="S294" s="71">
        <v>0.20344860932848496</v>
      </c>
      <c r="T294" s="72"/>
      <c r="U294" s="71">
        <v>2011172</v>
      </c>
      <c r="V294" s="71">
        <v>225</v>
      </c>
      <c r="W294" s="71">
        <v>568</v>
      </c>
      <c r="X294" s="71">
        <v>1651</v>
      </c>
      <c r="Y294" s="71">
        <v>2697</v>
      </c>
      <c r="Z294" s="71">
        <v>4544</v>
      </c>
      <c r="AA294" s="71">
        <v>3075</v>
      </c>
      <c r="AB294" s="71">
        <v>6236</v>
      </c>
      <c r="AC294" s="71">
        <v>0</v>
      </c>
      <c r="AD294" s="71">
        <v>0.20344860932848499</v>
      </c>
      <c r="AE294" s="72"/>
      <c r="AF294" s="71">
        <v>16591155.15775134</v>
      </c>
      <c r="AG294" s="71">
        <v>462095.5510067775</v>
      </c>
      <c r="AH294" s="71">
        <v>3004357.2331049172</v>
      </c>
      <c r="AI294" s="71">
        <v>10481586.57677562</v>
      </c>
      <c r="AJ294" s="71">
        <v>11864993.80202355</v>
      </c>
      <c r="AK294" s="71">
        <v>0</v>
      </c>
      <c r="AL294" s="71">
        <v>0</v>
      </c>
      <c r="AM294" s="71">
        <v>855281.59501655784</v>
      </c>
      <c r="AN294" s="71">
        <v>0</v>
      </c>
      <c r="AO294" s="71">
        <v>0</v>
      </c>
      <c r="AP294" s="71">
        <v>43259469.915678769</v>
      </c>
      <c r="AQ294" s="72"/>
      <c r="AR294" s="71">
        <v>125</v>
      </c>
      <c r="AS294" s="71">
        <v>29</v>
      </c>
      <c r="AT294" s="71">
        <v>0</v>
      </c>
      <c r="AU294" s="71">
        <v>1</v>
      </c>
      <c r="AV294" s="71">
        <v>0</v>
      </c>
      <c r="AW294" s="71">
        <v>11</v>
      </c>
      <c r="AX294" s="71"/>
      <c r="AY294" s="72"/>
      <c r="AZ294" s="71">
        <v>823.18100000000004</v>
      </c>
      <c r="BA294" s="71">
        <v>1836.018</v>
      </c>
      <c r="BB294" s="71">
        <v>0</v>
      </c>
      <c r="BC294" s="71">
        <v>7.8</v>
      </c>
      <c r="BD294" s="71">
        <v>0</v>
      </c>
      <c r="BE294" s="71">
        <v>1003.9</v>
      </c>
      <c r="BF294" s="71"/>
      <c r="BG294" s="72"/>
      <c r="BH294" s="71">
        <v>0</v>
      </c>
      <c r="BI294" s="71">
        <v>0</v>
      </c>
      <c r="BJ294" s="71">
        <v>40.518999999999998</v>
      </c>
      <c r="BK294" s="71">
        <v>0</v>
      </c>
      <c r="BL294" s="71">
        <v>0</v>
      </c>
      <c r="BM294" s="71">
        <v>0</v>
      </c>
      <c r="BN294" s="72"/>
      <c r="BO294" s="71">
        <v>0</v>
      </c>
      <c r="BP294" s="71">
        <v>0</v>
      </c>
      <c r="BQ294" s="71">
        <v>2</v>
      </c>
      <c r="BR294" s="71">
        <v>0</v>
      </c>
      <c r="BS294" s="71">
        <v>0</v>
      </c>
      <c r="BT294" s="71">
        <v>0</v>
      </c>
      <c r="BU294"/>
      <c r="BV294" s="70">
        <v>40.518999999999998</v>
      </c>
      <c r="BW294" s="70">
        <v>0</v>
      </c>
      <c r="BX294" s="70">
        <v>0</v>
      </c>
      <c r="BY294" s="70">
        <v>0</v>
      </c>
      <c r="BZ294" s="70">
        <v>0</v>
      </c>
      <c r="CA294" s="70">
        <v>0</v>
      </c>
      <c r="CB294" s="70">
        <v>0</v>
      </c>
      <c r="CC294" s="70">
        <v>0</v>
      </c>
      <c r="CD294" s="70">
        <v>0</v>
      </c>
    </row>
    <row r="295" spans="1:82">
      <c r="A295" s="70" t="s">
        <v>2056</v>
      </c>
      <c r="B295" s="70">
        <v>303</v>
      </c>
      <c r="C295" s="70">
        <v>14</v>
      </c>
      <c r="D295" s="70">
        <v>18</v>
      </c>
      <c r="E295" s="70">
        <v>2017</v>
      </c>
      <c r="F295" s="70" t="s">
        <v>156</v>
      </c>
      <c r="G295" s="70" t="s">
        <v>1641</v>
      </c>
      <c r="H295" s="70" t="s">
        <v>1642</v>
      </c>
      <c r="I295" s="148"/>
      <c r="J295" s="71">
        <v>53.085702055128195</v>
      </c>
      <c r="K295" s="71">
        <v>0.70138280661528452</v>
      </c>
      <c r="L295" s="71">
        <v>26.612103825567466</v>
      </c>
      <c r="M295" s="71">
        <v>8.5943186314247413</v>
      </c>
      <c r="N295" s="71">
        <v>14.252970935925882</v>
      </c>
      <c r="O295" s="71">
        <v>7.6769906928916285</v>
      </c>
      <c r="P295" s="71">
        <v>14.976281250676765</v>
      </c>
      <c r="Q295" s="71">
        <v>0.424433245811211</v>
      </c>
      <c r="R295" s="71">
        <v>0</v>
      </c>
      <c r="S295" s="71">
        <v>0.25301502691407135</v>
      </c>
      <c r="T295" s="72"/>
      <c r="U295" s="71">
        <v>1984217</v>
      </c>
      <c r="V295" s="71">
        <v>225</v>
      </c>
      <c r="W295" s="71">
        <v>568</v>
      </c>
      <c r="X295" s="71">
        <v>1651</v>
      </c>
      <c r="Y295" s="71">
        <v>2739</v>
      </c>
      <c r="Z295" s="71">
        <v>4590</v>
      </c>
      <c r="AA295" s="71">
        <v>3102</v>
      </c>
      <c r="AB295" s="71">
        <v>6214</v>
      </c>
      <c r="AC295" s="71">
        <v>0</v>
      </c>
      <c r="AD295" s="71">
        <v>0.25301502691407141</v>
      </c>
      <c r="AE295" s="72"/>
      <c r="AF295" s="71">
        <v>16084605.462151369</v>
      </c>
      <c r="AG295" s="71">
        <v>463438.19188775239</v>
      </c>
      <c r="AH295" s="71">
        <v>3670140.2307692389</v>
      </c>
      <c r="AI295" s="71">
        <v>10222265.527087109</v>
      </c>
      <c r="AJ295" s="71">
        <v>10926729.841408409</v>
      </c>
      <c r="AK295" s="71">
        <v>0</v>
      </c>
      <c r="AL295" s="71">
        <v>0</v>
      </c>
      <c r="AM295" s="71">
        <v>853597.80583811633</v>
      </c>
      <c r="AN295" s="71">
        <v>0</v>
      </c>
      <c r="AO295" s="71">
        <v>0</v>
      </c>
      <c r="AP295" s="71">
        <v>42220777.059141994</v>
      </c>
      <c r="AQ295" s="72"/>
      <c r="AR295" s="71">
        <v>130</v>
      </c>
      <c r="AS295" s="71">
        <v>34</v>
      </c>
      <c r="AT295" s="71">
        <v>0</v>
      </c>
      <c r="AU295" s="71">
        <v>1</v>
      </c>
      <c r="AV295" s="71">
        <v>0</v>
      </c>
      <c r="AW295" s="71">
        <v>12</v>
      </c>
      <c r="AX295" s="71"/>
      <c r="AY295" s="72"/>
      <c r="AZ295" s="71">
        <v>870.61900000000003</v>
      </c>
      <c r="BA295" s="71">
        <v>2038.818</v>
      </c>
      <c r="BB295" s="71">
        <v>0</v>
      </c>
      <c r="BC295" s="71">
        <v>7.8</v>
      </c>
      <c r="BD295" s="71">
        <v>0</v>
      </c>
      <c r="BE295" s="71">
        <v>1193.8499999999999</v>
      </c>
      <c r="BF295" s="71"/>
      <c r="BG295" s="72"/>
      <c r="BH295" s="71">
        <v>0</v>
      </c>
      <c r="BI295" s="71">
        <v>0</v>
      </c>
      <c r="BJ295" s="71">
        <v>42.651000000000003</v>
      </c>
      <c r="BK295" s="71">
        <v>0</v>
      </c>
      <c r="BL295" s="71">
        <v>0</v>
      </c>
      <c r="BM295" s="71">
        <v>0</v>
      </c>
      <c r="BN295" s="72"/>
      <c r="BO295" s="71">
        <v>0</v>
      </c>
      <c r="BP295" s="71">
        <v>0</v>
      </c>
      <c r="BQ295" s="71">
        <v>2</v>
      </c>
      <c r="BR295" s="71">
        <v>0</v>
      </c>
      <c r="BS295" s="71">
        <v>0</v>
      </c>
      <c r="BT295" s="71">
        <v>0</v>
      </c>
      <c r="BU295"/>
      <c r="BV295" s="70">
        <v>42.651000000000003</v>
      </c>
      <c r="BW295" s="70">
        <v>0</v>
      </c>
      <c r="BX295" s="70">
        <v>0</v>
      </c>
      <c r="BY295" s="70">
        <v>0</v>
      </c>
      <c r="BZ295" s="70">
        <v>0</v>
      </c>
      <c r="CA295" s="70">
        <v>0</v>
      </c>
      <c r="CB295" s="70">
        <v>0</v>
      </c>
      <c r="CC295" s="70">
        <v>0</v>
      </c>
      <c r="CD295" s="70">
        <v>0</v>
      </c>
    </row>
    <row r="296" spans="1:82">
      <c r="A296" s="70" t="s">
        <v>2057</v>
      </c>
      <c r="B296" s="70">
        <v>304</v>
      </c>
      <c r="C296" s="70">
        <v>15</v>
      </c>
      <c r="D296" s="70">
        <v>18</v>
      </c>
      <c r="E296" s="70">
        <v>2018</v>
      </c>
      <c r="F296" s="70" t="s">
        <v>183</v>
      </c>
      <c r="G296" s="70" t="s">
        <v>1641</v>
      </c>
      <c r="H296" s="70" t="s">
        <v>1642</v>
      </c>
      <c r="I296" s="148"/>
      <c r="J296" s="71">
        <v>56.37803863487224</v>
      </c>
      <c r="K296" s="71">
        <v>0.65279742053959844</v>
      </c>
      <c r="L296" s="71">
        <v>24.413177527219947</v>
      </c>
      <c r="M296" s="71">
        <v>8.6367064673498692</v>
      </c>
      <c r="N296" s="71">
        <v>13.218289006531709</v>
      </c>
      <c r="O296" s="71">
        <v>7.5655792620538955</v>
      </c>
      <c r="P296" s="71">
        <v>15.032738854625174</v>
      </c>
      <c r="Q296" s="71">
        <v>0.39061607612216698</v>
      </c>
      <c r="R296" s="71">
        <v>0</v>
      </c>
      <c r="S296" s="71">
        <v>0.26323922636917541</v>
      </c>
      <c r="T296" s="72"/>
      <c r="U296" s="71">
        <v>2201855</v>
      </c>
      <c r="V296" s="71">
        <v>225</v>
      </c>
      <c r="W296" s="71">
        <v>568</v>
      </c>
      <c r="X296" s="71">
        <v>1651</v>
      </c>
      <c r="Y296" s="71">
        <v>2759</v>
      </c>
      <c r="Z296" s="71">
        <v>4610</v>
      </c>
      <c r="AA296" s="71">
        <v>3145</v>
      </c>
      <c r="AB296" s="71">
        <v>6163</v>
      </c>
      <c r="AC296" s="71">
        <v>0</v>
      </c>
      <c r="AD296" s="71">
        <v>0.26323922636917541</v>
      </c>
      <c r="AE296" s="72"/>
      <c r="AF296" s="71">
        <v>17917096.688406829</v>
      </c>
      <c r="AG296" s="71">
        <v>419300.69910802302</v>
      </c>
      <c r="AH296" s="71">
        <v>3459107.6190906931</v>
      </c>
      <c r="AI296" s="71">
        <v>10449243.414852509</v>
      </c>
      <c r="AJ296" s="71">
        <v>10224374.02589104</v>
      </c>
      <c r="AK296" s="71">
        <v>0</v>
      </c>
      <c r="AL296" s="71">
        <v>0</v>
      </c>
      <c r="AM296" s="71">
        <v>848343.79531589197</v>
      </c>
      <c r="AN296" s="71">
        <v>0</v>
      </c>
      <c r="AO296" s="71">
        <v>0</v>
      </c>
      <c r="AP296" s="71">
        <v>43317466.242664978</v>
      </c>
      <c r="AQ296" s="72"/>
      <c r="AR296" s="71">
        <v>148</v>
      </c>
      <c r="AS296" s="71">
        <v>42</v>
      </c>
      <c r="AT296" s="71">
        <v>0</v>
      </c>
      <c r="AU296" s="71">
        <v>1</v>
      </c>
      <c r="AV296" s="71">
        <v>0</v>
      </c>
      <c r="AW296" s="71">
        <v>12</v>
      </c>
      <c r="AX296" s="71"/>
      <c r="AY296" s="72"/>
      <c r="AZ296" s="71">
        <v>1029.9189999999999</v>
      </c>
      <c r="BA296" s="71">
        <v>2326.6179999999999</v>
      </c>
      <c r="BB296" s="71">
        <v>0</v>
      </c>
      <c r="BC296" s="71">
        <v>8</v>
      </c>
      <c r="BD296" s="71">
        <v>0</v>
      </c>
      <c r="BE296" s="71">
        <v>1192.8050000000001</v>
      </c>
      <c r="BF296" s="71"/>
      <c r="BG296" s="72"/>
      <c r="BH296" s="71">
        <v>0</v>
      </c>
      <c r="BI296" s="71">
        <v>0</v>
      </c>
      <c r="BJ296" s="71">
        <v>45.792000000000002</v>
      </c>
      <c r="BK296" s="71">
        <v>0</v>
      </c>
      <c r="BL296" s="71">
        <v>0</v>
      </c>
      <c r="BM296" s="71">
        <v>0</v>
      </c>
      <c r="BN296" s="72"/>
      <c r="BO296" s="71">
        <v>0</v>
      </c>
      <c r="BP296" s="71">
        <v>0</v>
      </c>
      <c r="BQ296" s="71">
        <v>2</v>
      </c>
      <c r="BR296" s="71">
        <v>0</v>
      </c>
      <c r="BS296" s="71">
        <v>0</v>
      </c>
      <c r="BT296" s="71">
        <v>0</v>
      </c>
      <c r="BU296"/>
      <c r="BV296" s="70">
        <v>45.792000000000002</v>
      </c>
      <c r="BW296" s="70">
        <v>0</v>
      </c>
      <c r="BX296" s="70">
        <v>0</v>
      </c>
      <c r="BY296" s="70">
        <v>0</v>
      </c>
      <c r="BZ296" s="70">
        <v>0</v>
      </c>
      <c r="CA296" s="70">
        <v>0</v>
      </c>
      <c r="CB296" s="70">
        <v>0</v>
      </c>
      <c r="CC296" s="70">
        <v>0</v>
      </c>
      <c r="CD296" s="70">
        <v>0</v>
      </c>
    </row>
    <row r="297" spans="1:82">
      <c r="A297" s="70" t="s">
        <v>2058</v>
      </c>
      <c r="B297" s="70">
        <v>305</v>
      </c>
      <c r="C297" s="70">
        <v>16</v>
      </c>
      <c r="D297" s="70">
        <v>18</v>
      </c>
      <c r="E297" s="70">
        <v>2019</v>
      </c>
      <c r="F297" s="70" t="s">
        <v>158</v>
      </c>
      <c r="G297" s="70" t="s">
        <v>1641</v>
      </c>
      <c r="H297" s="70" t="s">
        <v>1642</v>
      </c>
      <c r="I297" s="148"/>
      <c r="J297" s="71">
        <v>52.454309206973456</v>
      </c>
      <c r="K297" s="71">
        <v>0.60574793738182175</v>
      </c>
      <c r="L297" s="71">
        <v>24.522556892587939</v>
      </c>
      <c r="M297" s="71">
        <v>7.7479099396322946</v>
      </c>
      <c r="N297" s="71">
        <v>13.313634309158044</v>
      </c>
      <c r="O297" s="71">
        <v>7.3586371648196973</v>
      </c>
      <c r="P297" s="71">
        <v>11.847194596113654</v>
      </c>
      <c r="Q297" s="71">
        <v>0.37297656692378101</v>
      </c>
      <c r="R297" s="71">
        <v>0</v>
      </c>
      <c r="S297" s="71">
        <v>0.1800449216577357</v>
      </c>
      <c r="T297" s="72"/>
      <c r="U297" s="71">
        <v>2155038</v>
      </c>
      <c r="V297" s="71">
        <v>225</v>
      </c>
      <c r="W297" s="71">
        <v>568</v>
      </c>
      <c r="X297" s="71">
        <v>1651</v>
      </c>
      <c r="Y297" s="71">
        <v>2745</v>
      </c>
      <c r="Z297" s="71">
        <v>4607</v>
      </c>
      <c r="AA297" s="71">
        <v>2460</v>
      </c>
      <c r="AB297" s="71">
        <v>6044</v>
      </c>
      <c r="AC297" s="71">
        <v>0</v>
      </c>
      <c r="AD297" s="71">
        <v>0.1800449216577357</v>
      </c>
      <c r="AE297" s="72"/>
      <c r="AF297" s="71">
        <v>17207612.302753512</v>
      </c>
      <c r="AG297" s="71">
        <v>419176.5324034376</v>
      </c>
      <c r="AH297" s="71">
        <v>3734802.985731272</v>
      </c>
      <c r="AI297" s="71">
        <v>10239391.10020549</v>
      </c>
      <c r="AJ297" s="71">
        <v>10730404.263537019</v>
      </c>
      <c r="AK297" s="71">
        <v>0</v>
      </c>
      <c r="AL297" s="71">
        <v>0</v>
      </c>
      <c r="AM297" s="71">
        <v>823147.3007923601</v>
      </c>
      <c r="AN297" s="71">
        <v>0</v>
      </c>
      <c r="AO297" s="71">
        <v>0</v>
      </c>
      <c r="AP297" s="71">
        <v>43154534.485423088</v>
      </c>
      <c r="AQ297" s="72"/>
      <c r="AR297" s="71">
        <v>152</v>
      </c>
      <c r="AS297" s="71">
        <v>55</v>
      </c>
      <c r="AT297" s="71">
        <v>0</v>
      </c>
      <c r="AU297" s="71">
        <v>1</v>
      </c>
      <c r="AV297" s="71">
        <v>0</v>
      </c>
      <c r="AW297" s="71">
        <v>12</v>
      </c>
      <c r="AX297" s="71"/>
      <c r="AY297" s="72"/>
      <c r="AZ297" s="71">
        <v>1061.6369999999999</v>
      </c>
      <c r="BA297" s="71">
        <v>2985.518</v>
      </c>
      <c r="BB297" s="71">
        <v>0</v>
      </c>
      <c r="BC297" s="71">
        <v>7.8</v>
      </c>
      <c r="BD297" s="71">
        <v>0</v>
      </c>
      <c r="BE297" s="71">
        <v>1192.8050000000001</v>
      </c>
      <c r="BF297" s="71"/>
      <c r="BG297" s="72"/>
      <c r="BH297" s="71">
        <v>0</v>
      </c>
      <c r="BI297" s="71">
        <v>0</v>
      </c>
      <c r="BJ297" s="71">
        <v>45.185000000000002</v>
      </c>
      <c r="BK297" s="71">
        <v>0</v>
      </c>
      <c r="BL297" s="71">
        <v>0</v>
      </c>
      <c r="BM297" s="71">
        <v>0</v>
      </c>
      <c r="BN297" s="72"/>
      <c r="BO297" s="71">
        <v>0</v>
      </c>
      <c r="BP297" s="71">
        <v>0</v>
      </c>
      <c r="BQ297" s="71">
        <v>2</v>
      </c>
      <c r="BR297" s="71">
        <v>0</v>
      </c>
      <c r="BS297" s="71">
        <v>0</v>
      </c>
      <c r="BT297" s="71">
        <v>0</v>
      </c>
      <c r="BU297"/>
      <c r="BV297" s="70">
        <v>45.185000000000002</v>
      </c>
      <c r="BW297" s="70">
        <v>0</v>
      </c>
      <c r="BX297" s="70">
        <v>0</v>
      </c>
      <c r="BY297" s="70">
        <v>0</v>
      </c>
      <c r="BZ297" s="70">
        <v>0</v>
      </c>
      <c r="CA297" s="70">
        <v>0</v>
      </c>
      <c r="CB297" s="70">
        <v>0</v>
      </c>
      <c r="CC297" s="70">
        <v>0</v>
      </c>
      <c r="CD297" s="70">
        <v>0</v>
      </c>
    </row>
    <row r="298" spans="1:82">
      <c r="A298" s="70" t="s">
        <v>2059</v>
      </c>
      <c r="B298" s="70">
        <v>306</v>
      </c>
      <c r="C298" s="70">
        <v>17</v>
      </c>
      <c r="D298" s="70">
        <v>18</v>
      </c>
      <c r="E298" s="70">
        <v>2020</v>
      </c>
      <c r="F298" s="70" t="s">
        <v>159</v>
      </c>
      <c r="G298" s="70" t="s">
        <v>1641</v>
      </c>
      <c r="H298" s="70" t="s">
        <v>1642</v>
      </c>
      <c r="I298" s="148"/>
      <c r="J298" s="71">
        <v>67.587409478893676</v>
      </c>
      <c r="K298" s="71">
        <v>0.61690056985826025</v>
      </c>
      <c r="L298" s="71">
        <v>20.698407625391521</v>
      </c>
      <c r="M298" s="71">
        <v>7.381329539857477</v>
      </c>
      <c r="N298" s="71">
        <v>12.256042620856443</v>
      </c>
      <c r="O298" s="71">
        <v>6.5101812102480965</v>
      </c>
      <c r="P298" s="71">
        <v>11.368177537126474</v>
      </c>
      <c r="Q298" s="71">
        <v>0.35535627992529001</v>
      </c>
      <c r="R298" s="71">
        <v>0</v>
      </c>
      <c r="S298" s="71">
        <v>0.19478627168721971</v>
      </c>
      <c r="T298" s="72"/>
      <c r="U298" s="71">
        <v>3147711</v>
      </c>
      <c r="V298" s="71">
        <v>212</v>
      </c>
      <c r="W298" s="71">
        <v>426</v>
      </c>
      <c r="X298" s="71">
        <v>1654</v>
      </c>
      <c r="Y298" s="71">
        <v>2757</v>
      </c>
      <c r="Z298" s="71">
        <v>4652</v>
      </c>
      <c r="AA298" s="71">
        <v>2509</v>
      </c>
      <c r="AB298" s="71">
        <v>6027</v>
      </c>
      <c r="AC298" s="71">
        <v>0</v>
      </c>
      <c r="AD298" s="71">
        <v>0.19478627168721971</v>
      </c>
      <c r="AE298" s="72"/>
      <c r="AF298" s="71">
        <v>24577036.11760518</v>
      </c>
      <c r="AG298" s="71">
        <v>395248.56274307572</v>
      </c>
      <c r="AH298" s="71">
        <v>3035386.0442512445</v>
      </c>
      <c r="AI298" s="71">
        <v>9496741.4624384008</v>
      </c>
      <c r="AJ298" s="71">
        <v>11321586.9212719</v>
      </c>
      <c r="AK298" s="71"/>
      <c r="AL298" s="71"/>
      <c r="AM298" s="71">
        <v>786590.46136661642</v>
      </c>
      <c r="AN298" s="71"/>
      <c r="AO298" s="71"/>
      <c r="AP298" s="71">
        <v>49612589.569676414</v>
      </c>
      <c r="AQ298" s="72"/>
      <c r="AR298" s="71">
        <v>153</v>
      </c>
      <c r="AS298" s="71">
        <v>64</v>
      </c>
      <c r="AT298" s="71">
        <v>0</v>
      </c>
      <c r="AU298" s="71">
        <v>1</v>
      </c>
      <c r="AV298" s="71">
        <v>0</v>
      </c>
      <c r="AW298" s="71">
        <v>12</v>
      </c>
      <c r="AX298" s="71"/>
      <c r="AY298" s="72"/>
      <c r="AZ298" s="71">
        <v>1070.037</v>
      </c>
      <c r="BA298" s="71">
        <v>3368.3180000000011</v>
      </c>
      <c r="BB298" s="71">
        <v>0</v>
      </c>
      <c r="BC298" s="71">
        <v>7.8</v>
      </c>
      <c r="BD298" s="71">
        <v>0</v>
      </c>
      <c r="BE298" s="71">
        <v>1192.8050000000001</v>
      </c>
      <c r="BF298" s="71"/>
      <c r="BG298" s="72"/>
      <c r="BH298" s="71">
        <v>0</v>
      </c>
      <c r="BI298" s="71">
        <v>0</v>
      </c>
      <c r="BJ298" s="71">
        <v>45.012</v>
      </c>
      <c r="BK298" s="71">
        <v>0</v>
      </c>
      <c r="BL298" s="71">
        <v>0</v>
      </c>
      <c r="BM298" s="71">
        <v>0</v>
      </c>
      <c r="BN298" s="72"/>
      <c r="BO298" s="71">
        <v>0</v>
      </c>
      <c r="BP298" s="71">
        <v>0</v>
      </c>
      <c r="BQ298" s="71">
        <v>2</v>
      </c>
      <c r="BR298" s="71">
        <v>0</v>
      </c>
      <c r="BS298" s="71">
        <v>0</v>
      </c>
      <c r="BT298" s="71">
        <v>0</v>
      </c>
      <c r="BU298"/>
      <c r="BV298" s="70">
        <v>45.012</v>
      </c>
      <c r="BW298" s="70">
        <v>0</v>
      </c>
      <c r="BX298" s="70">
        <v>0</v>
      </c>
      <c r="BY298" s="70">
        <v>0</v>
      </c>
      <c r="BZ298" s="70">
        <v>0</v>
      </c>
      <c r="CA298" s="70">
        <v>0</v>
      </c>
      <c r="CB298" s="70">
        <v>0</v>
      </c>
      <c r="CC298" s="70">
        <v>0</v>
      </c>
      <c r="CD298" s="70">
        <v>0</v>
      </c>
    </row>
    <row r="299" spans="1:82">
      <c r="A299" s="70" t="s">
        <v>2060</v>
      </c>
      <c r="B299" s="70">
        <v>306</v>
      </c>
      <c r="C299" s="70">
        <v>18</v>
      </c>
      <c r="D299" s="70">
        <v>18</v>
      </c>
      <c r="E299" s="70">
        <v>2021</v>
      </c>
      <c r="F299" s="70" t="s">
        <v>160</v>
      </c>
      <c r="G299" s="70" t="s">
        <v>1641</v>
      </c>
      <c r="H299" s="70" t="s">
        <v>1642</v>
      </c>
      <c r="I299" s="148"/>
      <c r="J299" s="71">
        <v>76.334483485452608</v>
      </c>
      <c r="K299" s="71">
        <v>0.59424648984330986</v>
      </c>
      <c r="L299" s="71">
        <v>18.889137952240969</v>
      </c>
      <c r="M299" s="71">
        <v>7.4966000267224819</v>
      </c>
      <c r="N299" s="71">
        <v>12.029401883334453</v>
      </c>
      <c r="O299" s="71">
        <v>6.3593957870517439</v>
      </c>
      <c r="P299" s="71">
        <v>11.867441688757776</v>
      </c>
      <c r="Q299" s="71">
        <v>0.34716974058515399</v>
      </c>
      <c r="R299" s="71">
        <v>0</v>
      </c>
      <c r="S299" s="71">
        <v>0.2498032037838725</v>
      </c>
      <c r="T299" s="72"/>
      <c r="U299" s="71">
        <v>3650827</v>
      </c>
      <c r="V299" s="71">
        <v>212</v>
      </c>
      <c r="W299" s="71">
        <v>426</v>
      </c>
      <c r="X299" s="71">
        <v>1654</v>
      </c>
      <c r="Y299" s="71">
        <v>2739</v>
      </c>
      <c r="Z299" s="71">
        <v>4679</v>
      </c>
      <c r="AA299" s="71">
        <v>2554</v>
      </c>
      <c r="AB299" s="71">
        <v>5946</v>
      </c>
      <c r="AC299" s="71">
        <v>0</v>
      </c>
      <c r="AD299" s="71">
        <v>0.2498032037838725</v>
      </c>
      <c r="AE299" s="72"/>
      <c r="AF299" s="71">
        <v>27963763.374233592</v>
      </c>
      <c r="AG299" s="71">
        <v>402073.88501403003</v>
      </c>
      <c r="AH299" s="71">
        <v>2721400.237153661</v>
      </c>
      <c r="AI299" s="71">
        <v>10420740.512324685</v>
      </c>
      <c r="AJ299" s="71">
        <v>10956558.36685263</v>
      </c>
      <c r="AK299" s="71">
        <v>0</v>
      </c>
      <c r="AL299" s="71">
        <v>0</v>
      </c>
      <c r="AM299" s="71">
        <v>780495.07690519618</v>
      </c>
      <c r="AN299" s="71">
        <v>0</v>
      </c>
      <c r="AO299" s="71">
        <v>0</v>
      </c>
      <c r="AP299" s="71">
        <v>53245031.452483796</v>
      </c>
      <c r="AQ299" s="72"/>
      <c r="AR299" s="71">
        <v>158</v>
      </c>
      <c r="AS299" s="71">
        <v>66</v>
      </c>
      <c r="AT299" s="71">
        <v>0</v>
      </c>
      <c r="AU299" s="71">
        <v>1</v>
      </c>
      <c r="AV299" s="71">
        <v>0</v>
      </c>
      <c r="AW299" s="71">
        <v>12</v>
      </c>
      <c r="AX299" s="71"/>
      <c r="AY299" s="72"/>
      <c r="AZ299" s="71">
        <v>1099.2370000000001</v>
      </c>
      <c r="BA299" s="71">
        <v>3460.7180000000012</v>
      </c>
      <c r="BB299" s="71">
        <v>0</v>
      </c>
      <c r="BC299" s="71">
        <v>7.8</v>
      </c>
      <c r="BD299" s="71">
        <v>0</v>
      </c>
      <c r="BE299" s="71">
        <v>1192.8050000000001</v>
      </c>
      <c r="BF299" s="71"/>
      <c r="BG299" s="72"/>
      <c r="BH299" s="71">
        <v>0</v>
      </c>
      <c r="BI299" s="71">
        <v>0</v>
      </c>
      <c r="BJ299" s="71">
        <v>43.920999999999999</v>
      </c>
      <c r="BK299" s="71">
        <v>0</v>
      </c>
      <c r="BL299" s="71">
        <v>0</v>
      </c>
      <c r="BM299" s="71">
        <v>0</v>
      </c>
      <c r="BN299" s="72"/>
      <c r="BO299" s="71">
        <v>0</v>
      </c>
      <c r="BP299" s="71">
        <v>0</v>
      </c>
      <c r="BQ299" s="71">
        <v>2</v>
      </c>
      <c r="BR299" s="71">
        <v>0</v>
      </c>
      <c r="BS299" s="71">
        <v>0</v>
      </c>
      <c r="BT299" s="71">
        <v>0</v>
      </c>
      <c r="BU299"/>
      <c r="BV299" s="70">
        <v>43.920999999999999</v>
      </c>
      <c r="BW299" s="70">
        <v>0</v>
      </c>
      <c r="BX299" s="70">
        <v>0</v>
      </c>
      <c r="BY299" s="70">
        <v>0</v>
      </c>
      <c r="BZ299" s="70">
        <v>0</v>
      </c>
      <c r="CA299" s="70">
        <v>0</v>
      </c>
      <c r="CB299" s="70">
        <v>0</v>
      </c>
      <c r="CC299" s="70">
        <v>0</v>
      </c>
      <c r="CD299" s="70">
        <v>0</v>
      </c>
    </row>
    <row r="300" spans="1:82">
      <c r="A300" s="70" t="s">
        <v>1646</v>
      </c>
      <c r="B300" s="70">
        <v>306</v>
      </c>
      <c r="C300" s="70">
        <v>19</v>
      </c>
      <c r="D300" s="70">
        <v>18</v>
      </c>
      <c r="E300" s="70">
        <v>2022</v>
      </c>
      <c r="F300" s="70" t="s">
        <v>161</v>
      </c>
      <c r="G300" s="70" t="s">
        <v>1641</v>
      </c>
      <c r="H300" s="70" t="s">
        <v>1642</v>
      </c>
      <c r="I300" s="148"/>
      <c r="J300" s="71">
        <v>44.014049819933177</v>
      </c>
      <c r="K300" s="71">
        <v>0.56842890269404334</v>
      </c>
      <c r="L300" s="71">
        <v>16.936606137944246</v>
      </c>
      <c r="M300" s="71">
        <v>7.6431767865324653</v>
      </c>
      <c r="N300" s="71">
        <v>11.911878334664928</v>
      </c>
      <c r="O300" s="71">
        <v>6.7291035437723146</v>
      </c>
      <c r="P300" s="71">
        <v>11.831127898325295</v>
      </c>
      <c r="Q300" s="71">
        <v>0.34633128346917674</v>
      </c>
      <c r="R300" s="71">
        <v>0</v>
      </c>
      <c r="S300" s="71">
        <v>0.19327546943158269</v>
      </c>
      <c r="T300" s="72"/>
      <c r="U300" s="71">
        <v>2589029</v>
      </c>
      <c r="V300" s="71">
        <v>212</v>
      </c>
      <c r="W300" s="71">
        <v>426</v>
      </c>
      <c r="X300" s="71">
        <v>1654</v>
      </c>
      <c r="Y300" s="71">
        <v>2754</v>
      </c>
      <c r="Z300" s="71">
        <v>4704</v>
      </c>
      <c r="AA300" s="71">
        <v>2585</v>
      </c>
      <c r="AB300" s="71">
        <v>5883</v>
      </c>
      <c r="AC300" s="71">
        <v>0</v>
      </c>
      <c r="AD300" s="71">
        <v>0.19327546943158269</v>
      </c>
      <c r="AE300" s="72"/>
      <c r="AF300" s="71">
        <v>17679251.302068237</v>
      </c>
      <c r="AG300" s="71">
        <v>405605.93190260988</v>
      </c>
      <c r="AH300" s="71">
        <v>3020779.2815635423</v>
      </c>
      <c r="AI300" s="71">
        <v>10349091.412927076</v>
      </c>
      <c r="AJ300" s="71">
        <v>11213915.339196064</v>
      </c>
      <c r="AK300" s="71">
        <v>0</v>
      </c>
      <c r="AL300" s="71">
        <v>0</v>
      </c>
      <c r="AM300" s="71">
        <v>759655.87299706088</v>
      </c>
      <c r="AN300" s="71">
        <v>0</v>
      </c>
      <c r="AO300" s="71">
        <v>0</v>
      </c>
      <c r="AP300" s="71">
        <v>43428299.140654594</v>
      </c>
      <c r="AQ300" s="72"/>
      <c r="AR300" s="71">
        <v>162</v>
      </c>
      <c r="AS300" s="71">
        <v>66</v>
      </c>
      <c r="AT300" s="71">
        <v>0</v>
      </c>
      <c r="AU300" s="71">
        <v>1</v>
      </c>
      <c r="AV300" s="71">
        <v>0</v>
      </c>
      <c r="AW300" s="71">
        <v>12</v>
      </c>
      <c r="AX300" s="71"/>
      <c r="AY300" s="72"/>
      <c r="AZ300" s="71">
        <v>1121.6769999999997</v>
      </c>
      <c r="BA300" s="71">
        <v>3460.7180000000008</v>
      </c>
      <c r="BB300" s="71">
        <v>0</v>
      </c>
      <c r="BC300" s="71">
        <v>7.8</v>
      </c>
      <c r="BD300" s="71">
        <v>0</v>
      </c>
      <c r="BE300" s="71">
        <v>1192.8050000000001</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2061</v>
      </c>
      <c r="B301" s="70">
        <v>306</v>
      </c>
      <c r="C301" s="70">
        <v>20</v>
      </c>
      <c r="D301" s="70">
        <v>18</v>
      </c>
      <c r="E301" s="70">
        <v>2023</v>
      </c>
      <c r="F301" s="70" t="s">
        <v>1539</v>
      </c>
      <c r="G301" s="70" t="s">
        <v>1641</v>
      </c>
      <c r="H301" s="70" t="s">
        <v>1642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167</v>
      </c>
      <c r="AS301" s="71">
        <v>67</v>
      </c>
      <c r="AT301" s="71">
        <v>0</v>
      </c>
      <c r="AU301" s="71">
        <v>1</v>
      </c>
      <c r="AV301" s="71">
        <v>0</v>
      </c>
      <c r="AW301" s="71">
        <v>12</v>
      </c>
      <c r="AX301" s="71"/>
      <c r="AY301" s="72"/>
      <c r="AZ301" s="71">
        <v>1150.5769999999998</v>
      </c>
      <c r="BA301" s="71">
        <v>3510.6180000000008</v>
      </c>
      <c r="BB301" s="71">
        <v>0</v>
      </c>
      <c r="BC301" s="71">
        <v>7.8</v>
      </c>
      <c r="BD301" s="71">
        <v>0</v>
      </c>
      <c r="BE301" s="71">
        <v>1192.8050000000001</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1640</v>
      </c>
      <c r="B302" s="70">
        <v>306</v>
      </c>
      <c r="C302" s="70">
        <v>21</v>
      </c>
      <c r="D302" s="70">
        <v>18</v>
      </c>
      <c r="E302" s="70">
        <v>2024</v>
      </c>
      <c r="F302" s="70" t="s">
        <v>1554</v>
      </c>
      <c r="G302" s="70" t="s">
        <v>1641</v>
      </c>
      <c r="H302" s="70" t="s">
        <v>1642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2062</v>
      </c>
      <c r="B303" s="70">
        <v>392</v>
      </c>
      <c r="C303" s="70">
        <v>1</v>
      </c>
      <c r="D303" s="70">
        <v>24</v>
      </c>
      <c r="E303" s="70">
        <v>1990</v>
      </c>
      <c r="F303" s="70" t="s">
        <v>787</v>
      </c>
      <c r="G303" s="70" t="s">
        <v>2063</v>
      </c>
      <c r="H303" s="70" t="s">
        <v>2064</v>
      </c>
      <c r="I303" s="148"/>
      <c r="J303" s="71">
        <v>2.0220744899645631</v>
      </c>
      <c r="K303" s="71">
        <v>1.4040450292864759</v>
      </c>
      <c r="L303" s="71">
        <v>3.144315257354322</v>
      </c>
      <c r="M303" s="71">
        <v>9.053276246569439</v>
      </c>
      <c r="N303" s="71">
        <v>9.3168062418057165</v>
      </c>
      <c r="O303" s="71">
        <v>5.8082472157938554</v>
      </c>
      <c r="P303" s="71">
        <v>8.4592510626386623</v>
      </c>
      <c r="Q303" s="71">
        <v>0.570685699189863</v>
      </c>
      <c r="R303" s="71">
        <v>1.597968382341042</v>
      </c>
      <c r="S303" s="71">
        <v>0.6504540462346492</v>
      </c>
      <c r="T303" s="72"/>
      <c r="U303" s="71">
        <v>240712</v>
      </c>
      <c r="V303" s="71">
        <v>501</v>
      </c>
      <c r="W303" s="71">
        <v>31</v>
      </c>
      <c r="X303" s="71">
        <v>3155</v>
      </c>
      <c r="Y303" s="71">
        <v>2965</v>
      </c>
      <c r="Z303" s="71">
        <v>2389</v>
      </c>
      <c r="AA303" s="71">
        <v>2054</v>
      </c>
      <c r="AB303" s="71">
        <v>9266</v>
      </c>
      <c r="AC303" s="71">
        <v>276771</v>
      </c>
      <c r="AD303" s="71">
        <v>0.6504540462346492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2065</v>
      </c>
      <c r="B304" s="70">
        <v>393</v>
      </c>
      <c r="C304" s="70">
        <v>2</v>
      </c>
      <c r="D304" s="70">
        <v>24</v>
      </c>
      <c r="E304" s="70">
        <v>2005</v>
      </c>
      <c r="F304" s="70" t="s">
        <v>789</v>
      </c>
      <c r="G304" s="70" t="s">
        <v>2063</v>
      </c>
      <c r="H304" s="70" t="s">
        <v>2064</v>
      </c>
      <c r="I304" s="148"/>
      <c r="J304" s="71">
        <v>0.6880916995968438</v>
      </c>
      <c r="K304" s="71">
        <v>0.79428166102057174</v>
      </c>
      <c r="L304" s="71">
        <v>2.062210190324774</v>
      </c>
      <c r="M304" s="71">
        <v>12.98412629103098</v>
      </c>
      <c r="N304" s="71">
        <v>11.04667780420997</v>
      </c>
      <c r="O304" s="71">
        <v>7.8324913392765421</v>
      </c>
      <c r="P304" s="71">
        <v>9.0968522860339061</v>
      </c>
      <c r="Q304" s="71">
        <v>0.50030037945853001</v>
      </c>
      <c r="R304" s="71">
        <v>0.2248326568235732</v>
      </c>
      <c r="S304" s="71">
        <v>0.90459655000000005</v>
      </c>
      <c r="T304" s="72"/>
      <c r="U304" s="71">
        <v>92110</v>
      </c>
      <c r="V304" s="71">
        <v>340</v>
      </c>
      <c r="W304" s="71">
        <v>18</v>
      </c>
      <c r="X304" s="71">
        <v>2425</v>
      </c>
      <c r="Y304" s="71">
        <v>3151</v>
      </c>
      <c r="Z304" s="71">
        <v>3728</v>
      </c>
      <c r="AA304" s="71">
        <v>1809</v>
      </c>
      <c r="AB304" s="71">
        <v>8492</v>
      </c>
      <c r="AC304" s="71">
        <v>39757</v>
      </c>
      <c r="AD304" s="71">
        <v>0.90459655000000005</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2066</v>
      </c>
      <c r="B305" s="70">
        <v>394</v>
      </c>
      <c r="C305" s="70">
        <v>3</v>
      </c>
      <c r="D305" s="70">
        <v>24</v>
      </c>
      <c r="E305" s="70">
        <v>2006</v>
      </c>
      <c r="F305" s="70" t="s">
        <v>790</v>
      </c>
      <c r="G305" s="70" t="s">
        <v>2063</v>
      </c>
      <c r="H305" s="70" t="s">
        <v>2064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2067</v>
      </c>
      <c r="B306" s="70">
        <v>395</v>
      </c>
      <c r="C306" s="70">
        <v>4</v>
      </c>
      <c r="D306" s="70">
        <v>24</v>
      </c>
      <c r="E306" s="70">
        <v>2007</v>
      </c>
      <c r="F306" s="70" t="s">
        <v>791</v>
      </c>
      <c r="G306" s="70" t="s">
        <v>2063</v>
      </c>
      <c r="H306" s="70" t="s">
        <v>2064</v>
      </c>
      <c r="I306" s="148"/>
      <c r="J306" s="71">
        <v>0.65042765771632405</v>
      </c>
      <c r="K306" s="71">
        <v>0.66323651638243164</v>
      </c>
      <c r="L306" s="71">
        <v>2.354790735524674</v>
      </c>
      <c r="M306" s="71">
        <v>12.324582210813</v>
      </c>
      <c r="N306" s="71">
        <v>11.30941134545804</v>
      </c>
      <c r="O306" s="71">
        <v>7.5951217260247796</v>
      </c>
      <c r="P306" s="71">
        <v>8.8291409385604798</v>
      </c>
      <c r="Q306" s="71">
        <v>0.51187363536331798</v>
      </c>
      <c r="R306" s="71">
        <v>0.321061257692909</v>
      </c>
      <c r="S306" s="71">
        <v>1.11343864236</v>
      </c>
      <c r="T306" s="72"/>
      <c r="U306" s="71">
        <v>102551</v>
      </c>
      <c r="V306" s="71">
        <v>280</v>
      </c>
      <c r="W306" s="71">
        <v>23</v>
      </c>
      <c r="X306" s="71">
        <v>2766</v>
      </c>
      <c r="Y306" s="71">
        <v>3141</v>
      </c>
      <c r="Z306" s="71">
        <v>3758</v>
      </c>
      <c r="AA306" s="71">
        <v>1729</v>
      </c>
      <c r="AB306" s="71">
        <v>8229</v>
      </c>
      <c r="AC306" s="71">
        <v>58402</v>
      </c>
      <c r="AD306" s="71">
        <v>1.11343864236</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2068</v>
      </c>
      <c r="B307" s="70">
        <v>396</v>
      </c>
      <c r="C307" s="70">
        <v>5</v>
      </c>
      <c r="D307" s="70">
        <v>24</v>
      </c>
      <c r="E307" s="70">
        <v>2008</v>
      </c>
      <c r="F307" s="70" t="s">
        <v>792</v>
      </c>
      <c r="G307" s="70" t="s">
        <v>2063</v>
      </c>
      <c r="H307" s="70" t="s">
        <v>2064</v>
      </c>
      <c r="I307" s="148"/>
      <c r="J307" s="71">
        <v>0.66388744796241383</v>
      </c>
      <c r="K307" s="71">
        <v>0.49359207176453301</v>
      </c>
      <c r="L307" s="71">
        <v>1.920852265064495</v>
      </c>
      <c r="M307" s="71">
        <v>13.51501284073885</v>
      </c>
      <c r="N307" s="71">
        <v>11.64997796378573</v>
      </c>
      <c r="O307" s="71">
        <v>7.3883509646160901</v>
      </c>
      <c r="P307" s="71">
        <v>8.4875345088128942</v>
      </c>
      <c r="Q307" s="71">
        <v>0.49838889273728498</v>
      </c>
      <c r="R307" s="71">
        <v>0.4037933076479604</v>
      </c>
      <c r="S307" s="71">
        <v>0.69621175004000002</v>
      </c>
      <c r="T307" s="72"/>
      <c r="U307" s="71">
        <v>108482</v>
      </c>
      <c r="V307" s="71">
        <v>280</v>
      </c>
      <c r="W307" s="71">
        <v>23</v>
      </c>
      <c r="X307" s="71">
        <v>2766</v>
      </c>
      <c r="Y307" s="71">
        <v>3134</v>
      </c>
      <c r="Z307" s="71">
        <v>3784</v>
      </c>
      <c r="AA307" s="71">
        <v>1664</v>
      </c>
      <c r="AB307" s="71">
        <v>8144</v>
      </c>
      <c r="AC307" s="71">
        <v>76271</v>
      </c>
      <c r="AD307" s="71">
        <v>0.69621175004000002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2069</v>
      </c>
      <c r="B308" s="70">
        <v>397</v>
      </c>
      <c r="C308" s="70">
        <v>6</v>
      </c>
      <c r="D308" s="70">
        <v>24</v>
      </c>
      <c r="E308" s="70">
        <v>2009</v>
      </c>
      <c r="F308" s="70" t="s">
        <v>176</v>
      </c>
      <c r="G308" s="70" t="s">
        <v>2063</v>
      </c>
      <c r="H308" s="70" t="s">
        <v>2064</v>
      </c>
      <c r="I308" s="148"/>
      <c r="J308" s="71">
        <v>0.75043223900258005</v>
      </c>
      <c r="K308" s="71">
        <v>0.39988847745038619</v>
      </c>
      <c r="L308" s="71">
        <v>2.4820066139012771</v>
      </c>
      <c r="M308" s="71">
        <v>12.716820528140239</v>
      </c>
      <c r="N308" s="71">
        <v>10.45799465857027</v>
      </c>
      <c r="O308" s="71">
        <v>7.5189245442648494</v>
      </c>
      <c r="P308" s="71">
        <v>8.0886477980009666</v>
      </c>
      <c r="Q308" s="71">
        <v>0.468594166470306</v>
      </c>
      <c r="R308" s="71">
        <v>0.50428257550255684</v>
      </c>
      <c r="S308" s="71">
        <v>0.88857162341999996</v>
      </c>
      <c r="T308" s="72"/>
      <c r="U308" s="71">
        <v>105374</v>
      </c>
      <c r="V308" s="71">
        <v>241</v>
      </c>
      <c r="W308" s="71">
        <v>40</v>
      </c>
      <c r="X308" s="71">
        <v>2791</v>
      </c>
      <c r="Y308" s="71">
        <v>3154</v>
      </c>
      <c r="Z308" s="71">
        <v>3801</v>
      </c>
      <c r="AA308" s="71">
        <v>1628</v>
      </c>
      <c r="AB308" s="71">
        <v>8038</v>
      </c>
      <c r="AC308" s="71">
        <v>92926</v>
      </c>
      <c r="AD308" s="71">
        <v>0.88857162341999996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2070</v>
      </c>
      <c r="B309" s="70">
        <v>398</v>
      </c>
      <c r="C309" s="70">
        <v>7</v>
      </c>
      <c r="D309" s="70">
        <v>24</v>
      </c>
      <c r="E309" s="70">
        <v>2010</v>
      </c>
      <c r="F309" s="70" t="s">
        <v>177</v>
      </c>
      <c r="G309" s="70" t="s">
        <v>2063</v>
      </c>
      <c r="H309" s="70" t="s">
        <v>2064</v>
      </c>
      <c r="I309" s="148"/>
      <c r="J309" s="71">
        <v>0.66524305953766871</v>
      </c>
      <c r="K309" s="71">
        <v>0.42868276282257622</v>
      </c>
      <c r="L309" s="71">
        <v>2.3204000611612061</v>
      </c>
      <c r="M309" s="71">
        <v>12.77125182852838</v>
      </c>
      <c r="N309" s="71">
        <v>11.391555856722441</v>
      </c>
      <c r="O309" s="71">
        <v>7.4880852010291852</v>
      </c>
      <c r="P309" s="71">
        <v>8.0716136689309348</v>
      </c>
      <c r="Q309" s="71">
        <v>0.48269635783904202</v>
      </c>
      <c r="R309" s="71">
        <v>0.4000090113726037</v>
      </c>
      <c r="S309" s="71">
        <v>0.76847234500000006</v>
      </c>
      <c r="T309" s="72"/>
      <c r="U309" s="71">
        <v>101538</v>
      </c>
      <c r="V309" s="71">
        <v>241</v>
      </c>
      <c r="W309" s="71">
        <v>40</v>
      </c>
      <c r="X309" s="71">
        <v>2791</v>
      </c>
      <c r="Y309" s="71">
        <v>3143</v>
      </c>
      <c r="Z309" s="71">
        <v>3803</v>
      </c>
      <c r="AA309" s="71">
        <v>1584</v>
      </c>
      <c r="AB309" s="71">
        <v>7934</v>
      </c>
      <c r="AC309" s="71">
        <v>69853</v>
      </c>
      <c r="AD309" s="71">
        <v>0.76847234500000006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2071</v>
      </c>
      <c r="B310" s="70">
        <v>399</v>
      </c>
      <c r="C310" s="70">
        <v>8</v>
      </c>
      <c r="D310" s="70">
        <v>24</v>
      </c>
      <c r="E310" s="70">
        <v>2011</v>
      </c>
      <c r="F310" s="70" t="s">
        <v>178</v>
      </c>
      <c r="G310" s="70" t="s">
        <v>2063</v>
      </c>
      <c r="H310" s="70" t="s">
        <v>2064</v>
      </c>
      <c r="I310" s="148"/>
      <c r="J310" s="71">
        <v>0.44879766603627258</v>
      </c>
      <c r="K310" s="71">
        <v>0.60321016957831652</v>
      </c>
      <c r="L310" s="71">
        <v>2.3270479444446028</v>
      </c>
      <c r="M310" s="71">
        <v>14.500624735177849</v>
      </c>
      <c r="N310" s="71">
        <v>12.48314080611156</v>
      </c>
      <c r="O310" s="71">
        <v>7.3192299698466794</v>
      </c>
      <c r="P310" s="71">
        <v>7.6849548674140236</v>
      </c>
      <c r="Q310" s="71">
        <v>0.54359136581103595</v>
      </c>
      <c r="R310" s="71">
        <v>0.35435980213821761</v>
      </c>
      <c r="S310" s="71">
        <v>0.75005206499999999</v>
      </c>
      <c r="T310" s="72"/>
      <c r="U310" s="71">
        <v>63213</v>
      </c>
      <c r="V310" s="71">
        <v>241</v>
      </c>
      <c r="W310" s="71">
        <v>40</v>
      </c>
      <c r="X310" s="71">
        <v>2791</v>
      </c>
      <c r="Y310" s="71">
        <v>3090</v>
      </c>
      <c r="Z310" s="71">
        <v>3798</v>
      </c>
      <c r="AA310" s="71">
        <v>1553</v>
      </c>
      <c r="AB310" s="71">
        <v>7746</v>
      </c>
      <c r="AC310" s="71">
        <v>61779</v>
      </c>
      <c r="AD310" s="71">
        <v>0.75005206499999999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2072</v>
      </c>
      <c r="B311" s="70">
        <v>400</v>
      </c>
      <c r="C311" s="70">
        <v>9</v>
      </c>
      <c r="D311" s="70">
        <v>24</v>
      </c>
      <c r="E311" s="70">
        <v>2012</v>
      </c>
      <c r="F311" s="70" t="s">
        <v>179</v>
      </c>
      <c r="G311" s="1064" t="s">
        <v>2063</v>
      </c>
      <c r="H311" s="70" t="s">
        <v>2064</v>
      </c>
      <c r="I311" s="148"/>
      <c r="J311" s="71">
        <v>0.55084553458053653</v>
      </c>
      <c r="K311" s="71">
        <v>0.55614328925075451</v>
      </c>
      <c r="L311" s="71">
        <v>2.3215382820523551</v>
      </c>
      <c r="M311" s="71">
        <v>14.90676703123423</v>
      </c>
      <c r="N311" s="71">
        <v>12.239060692408129</v>
      </c>
      <c r="O311" s="71">
        <v>7.2291304643216527</v>
      </c>
      <c r="P311" s="71">
        <v>7.5893333148600197</v>
      </c>
      <c r="Q311" s="71">
        <v>0.57443692592057305</v>
      </c>
      <c r="R311" s="71">
        <v>0.28245678060234869</v>
      </c>
      <c r="S311" s="71">
        <v>0.81024538168000015</v>
      </c>
      <c r="T311" s="72"/>
      <c r="U311" s="71">
        <v>79406</v>
      </c>
      <c r="V311" s="71">
        <v>241</v>
      </c>
      <c r="W311" s="71">
        <v>40</v>
      </c>
      <c r="X311" s="71">
        <v>2791</v>
      </c>
      <c r="Y311" s="71">
        <v>3042</v>
      </c>
      <c r="Z311" s="71">
        <v>3781</v>
      </c>
      <c r="AA311" s="71">
        <v>1525</v>
      </c>
      <c r="AB311" s="71">
        <v>7534</v>
      </c>
      <c r="AC311" s="71">
        <v>47968</v>
      </c>
      <c r="AD311" s="71">
        <v>0.81024538168000015</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2073</v>
      </c>
      <c r="B312" s="70">
        <v>401</v>
      </c>
      <c r="C312" s="70">
        <v>10</v>
      </c>
      <c r="D312" s="70">
        <v>24</v>
      </c>
      <c r="E312" s="70">
        <v>2013</v>
      </c>
      <c r="F312" s="70" t="s">
        <v>180</v>
      </c>
      <c r="G312" s="1064" t="s">
        <v>2063</v>
      </c>
      <c r="H312" s="70" t="s">
        <v>2064</v>
      </c>
      <c r="I312" s="148"/>
      <c r="J312" s="71">
        <v>0.4499335285049722</v>
      </c>
      <c r="K312" s="71">
        <v>0.48058071459905283</v>
      </c>
      <c r="L312" s="71">
        <v>2.287151557033793</v>
      </c>
      <c r="M312" s="71">
        <v>14.32392790076927</v>
      </c>
      <c r="N312" s="71">
        <v>11.86694383725122</v>
      </c>
      <c r="O312" s="71">
        <v>6.8707415287282991</v>
      </c>
      <c r="P312" s="71">
        <v>7.547994882949757</v>
      </c>
      <c r="Q312" s="71">
        <v>0.57644866858270705</v>
      </c>
      <c r="R312" s="71">
        <v>5.4375952188821568E-2</v>
      </c>
      <c r="S312" s="71">
        <v>0.66411655607999998</v>
      </c>
      <c r="T312" s="72"/>
      <c r="U312" s="71">
        <v>66433</v>
      </c>
      <c r="V312" s="71">
        <v>241</v>
      </c>
      <c r="W312" s="71">
        <v>40</v>
      </c>
      <c r="X312" s="71">
        <v>2791</v>
      </c>
      <c r="Y312" s="71">
        <v>3065</v>
      </c>
      <c r="Z312" s="71">
        <v>3754</v>
      </c>
      <c r="AA312" s="71">
        <v>1511</v>
      </c>
      <c r="AB312" s="71">
        <v>7452</v>
      </c>
      <c r="AC312" s="71">
        <v>9014</v>
      </c>
      <c r="AD312" s="71">
        <v>0.66411655607999998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2074</v>
      </c>
      <c r="B313" s="70">
        <v>402</v>
      </c>
      <c r="C313" s="70">
        <v>11</v>
      </c>
      <c r="D313" s="70">
        <v>24</v>
      </c>
      <c r="E313" s="70">
        <v>2014</v>
      </c>
      <c r="F313" s="70" t="s">
        <v>181</v>
      </c>
      <c r="G313" s="70" t="s">
        <v>2063</v>
      </c>
      <c r="H313" s="70" t="s">
        <v>2064</v>
      </c>
      <c r="I313" s="148"/>
      <c r="J313" s="71">
        <v>0.55477832839273966</v>
      </c>
      <c r="K313" s="71">
        <v>0.49023921702526202</v>
      </c>
      <c r="L313" s="71">
        <v>0.67648960150480608</v>
      </c>
      <c r="M313" s="71">
        <v>12.014223900294621</v>
      </c>
      <c r="N313" s="71">
        <v>10.89292350583616</v>
      </c>
      <c r="O313" s="71">
        <v>6.5496083678560399</v>
      </c>
      <c r="P313" s="71">
        <v>7.3964177033262128</v>
      </c>
      <c r="Q313" s="71">
        <v>0.54349411602942599</v>
      </c>
      <c r="R313" s="71">
        <v>8.6010806068133175E-2</v>
      </c>
      <c r="S313" s="71">
        <v>1.17280886</v>
      </c>
      <c r="T313" s="72"/>
      <c r="U313" s="71">
        <v>86395</v>
      </c>
      <c r="V313" s="71">
        <v>212</v>
      </c>
      <c r="W313" s="71">
        <v>13</v>
      </c>
      <c r="X313" s="71">
        <v>2493</v>
      </c>
      <c r="Y313" s="71">
        <v>3053</v>
      </c>
      <c r="Z313" s="71">
        <v>3769</v>
      </c>
      <c r="AA313" s="71">
        <v>1473</v>
      </c>
      <c r="AB313" s="71">
        <v>7323</v>
      </c>
      <c r="AC313" s="71">
        <v>14303</v>
      </c>
      <c r="AD313" s="71">
        <v>1.17280886</v>
      </c>
      <c r="AE313" s="72"/>
      <c r="AF313" s="71"/>
      <c r="AG313" s="71"/>
      <c r="AH313" s="71"/>
      <c r="AI313" s="71"/>
      <c r="AJ313" s="71"/>
      <c r="AK313" s="71"/>
      <c r="AL313" s="71"/>
      <c r="AM313" s="71"/>
      <c r="AN313" s="71"/>
      <c r="AO313" s="71"/>
      <c r="AP313" s="71"/>
      <c r="AQ313" s="72"/>
      <c r="AR313" s="71">
        <v>25</v>
      </c>
      <c r="AS313" s="71">
        <v>8</v>
      </c>
      <c r="AT313" s="71">
        <v>0</v>
      </c>
      <c r="AU313" s="71">
        <v>0</v>
      </c>
      <c r="AV313" s="71">
        <v>0</v>
      </c>
      <c r="AW313" s="71">
        <v>0</v>
      </c>
      <c r="AX313" s="71"/>
      <c r="AY313" s="72"/>
      <c r="AZ313" s="71">
        <v>108.2</v>
      </c>
      <c r="BA313" s="71">
        <v>179.4</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2075</v>
      </c>
      <c r="B314" s="70">
        <v>403</v>
      </c>
      <c r="C314" s="70">
        <v>12</v>
      </c>
      <c r="D314" s="70">
        <v>24</v>
      </c>
      <c r="E314" s="70">
        <v>2015</v>
      </c>
      <c r="F314" s="70" t="s">
        <v>182</v>
      </c>
      <c r="G314" s="70" t="s">
        <v>2063</v>
      </c>
      <c r="H314" s="70" t="s">
        <v>2064</v>
      </c>
      <c r="I314" s="148"/>
      <c r="J314" s="71">
        <v>0.30653350313984379</v>
      </c>
      <c r="K314" s="71">
        <v>0.45388528647638571</v>
      </c>
      <c r="L314" s="71">
        <v>0.7268163265038674</v>
      </c>
      <c r="M314" s="71">
        <v>10.84790099922518</v>
      </c>
      <c r="N314" s="71">
        <v>10.272196829402979</v>
      </c>
      <c r="O314" s="71">
        <v>6.413165026953255</v>
      </c>
      <c r="P314" s="71">
        <v>7.2967300852884538</v>
      </c>
      <c r="Q314" s="71">
        <v>0.52100229427913902</v>
      </c>
      <c r="R314" s="71">
        <v>8.6156219938649137E-2</v>
      </c>
      <c r="S314" s="71">
        <v>0.54541943871999998</v>
      </c>
      <c r="T314" s="72"/>
      <c r="U314" s="71">
        <v>53604</v>
      </c>
      <c r="V314" s="71">
        <v>212</v>
      </c>
      <c r="W314" s="71">
        <v>13</v>
      </c>
      <c r="X314" s="71">
        <v>2493</v>
      </c>
      <c r="Y314" s="71">
        <v>3036</v>
      </c>
      <c r="Z314" s="71">
        <v>3726</v>
      </c>
      <c r="AA314" s="71">
        <v>1452</v>
      </c>
      <c r="AB314" s="71">
        <v>7171</v>
      </c>
      <c r="AC314" s="71">
        <v>14727</v>
      </c>
      <c r="AD314" s="71">
        <v>0.54541943871999998</v>
      </c>
      <c r="AE314" s="72"/>
      <c r="AF314" s="71">
        <v>355935.54117513658</v>
      </c>
      <c r="AG314" s="71">
        <v>359830.00182249618</v>
      </c>
      <c r="AH314" s="71">
        <v>99950.786002211215</v>
      </c>
      <c r="AI314" s="71">
        <v>15578820.3037138</v>
      </c>
      <c r="AJ314" s="71">
        <v>16648848.454766961</v>
      </c>
      <c r="AK314" s="71">
        <v>0</v>
      </c>
      <c r="AL314" s="71">
        <v>0</v>
      </c>
      <c r="AM314" s="71">
        <v>982755.46878637618</v>
      </c>
      <c r="AN314" s="71">
        <v>0</v>
      </c>
      <c r="AO314" s="71">
        <v>0</v>
      </c>
      <c r="AP314" s="71">
        <v>34026140.556266978</v>
      </c>
      <c r="AQ314" s="72"/>
      <c r="AR314" s="71">
        <v>36</v>
      </c>
      <c r="AS314" s="71">
        <v>15</v>
      </c>
      <c r="AT314" s="71">
        <v>0</v>
      </c>
      <c r="AU314" s="71">
        <v>0</v>
      </c>
      <c r="AV314" s="71">
        <v>0</v>
      </c>
      <c r="AW314" s="71">
        <v>0</v>
      </c>
      <c r="AX314" s="71"/>
      <c r="AY314" s="72"/>
      <c r="AZ314" s="71">
        <v>167.3</v>
      </c>
      <c r="BA314" s="71">
        <v>283.10000000000002</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2076</v>
      </c>
      <c r="B315" s="70">
        <v>404</v>
      </c>
      <c r="C315" s="70">
        <v>13</v>
      </c>
      <c r="D315" s="70">
        <v>24</v>
      </c>
      <c r="E315" s="70">
        <v>2016</v>
      </c>
      <c r="F315" s="70" t="s">
        <v>155</v>
      </c>
      <c r="G315" s="70" t="s">
        <v>2063</v>
      </c>
      <c r="H315" s="70" t="s">
        <v>2064</v>
      </c>
      <c r="I315" s="148"/>
      <c r="J315" s="71">
        <v>0.40120374606733783</v>
      </c>
      <c r="K315" s="71">
        <v>0.44576943992844092</v>
      </c>
      <c r="L315" s="71">
        <v>0.76253982490199201</v>
      </c>
      <c r="M315" s="71">
        <v>10.369507331800829</v>
      </c>
      <c r="N315" s="71">
        <v>10.119181785253918</v>
      </c>
      <c r="O315" s="71">
        <v>6.318283961354811</v>
      </c>
      <c r="P315" s="71">
        <v>6.9042438683002807</v>
      </c>
      <c r="Q315" s="71">
        <v>0.49491861915410168</v>
      </c>
      <c r="R315" s="71">
        <v>8.0783184486386064E-2</v>
      </c>
      <c r="S315" s="71">
        <v>0.48853334750000005</v>
      </c>
      <c r="T315" s="72"/>
      <c r="U315" s="71">
        <v>71385</v>
      </c>
      <c r="V315" s="71">
        <v>212</v>
      </c>
      <c r="W315" s="71">
        <v>13</v>
      </c>
      <c r="X315" s="71">
        <v>2493</v>
      </c>
      <c r="Y315" s="71">
        <v>3008</v>
      </c>
      <c r="Z315" s="71">
        <v>3716</v>
      </c>
      <c r="AA315" s="71">
        <v>1421</v>
      </c>
      <c r="AB315" s="71">
        <v>7007</v>
      </c>
      <c r="AC315" s="71">
        <v>13796.97272261008</v>
      </c>
      <c r="AD315" s="71">
        <v>0.48853334749999999</v>
      </c>
      <c r="AE315" s="72"/>
      <c r="AF315" s="71">
        <v>470282.52517802513</v>
      </c>
      <c r="AG315" s="71">
        <v>337608.22609542042</v>
      </c>
      <c r="AH315" s="71">
        <v>76271.099571125</v>
      </c>
      <c r="AI315" s="71">
        <v>16065393.140249079</v>
      </c>
      <c r="AJ315" s="71">
        <v>15842958.52858945</v>
      </c>
      <c r="AK315" s="71">
        <v>0</v>
      </c>
      <c r="AL315" s="71">
        <v>0</v>
      </c>
      <c r="AM315" s="71">
        <v>961026.00004506425</v>
      </c>
      <c r="AN315" s="71">
        <v>0</v>
      </c>
      <c r="AO315" s="71">
        <v>0</v>
      </c>
      <c r="AP315" s="71">
        <v>33753539.519728161</v>
      </c>
      <c r="AQ315" s="72"/>
      <c r="AR315" s="71">
        <v>43</v>
      </c>
      <c r="AS315" s="71">
        <v>22</v>
      </c>
      <c r="AT315" s="71">
        <v>0</v>
      </c>
      <c r="AU315" s="71">
        <v>0</v>
      </c>
      <c r="AV315" s="71">
        <v>0</v>
      </c>
      <c r="AW315" s="71">
        <v>0</v>
      </c>
      <c r="AX315" s="71"/>
      <c r="AY315" s="72"/>
      <c r="AZ315" s="71">
        <v>221.8</v>
      </c>
      <c r="BA315" s="71">
        <v>361.4</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2077</v>
      </c>
      <c r="B316" s="70">
        <v>405</v>
      </c>
      <c r="C316" s="70">
        <v>14</v>
      </c>
      <c r="D316" s="70">
        <v>24</v>
      </c>
      <c r="E316" s="70">
        <v>2017</v>
      </c>
      <c r="F316" s="70" t="s">
        <v>156</v>
      </c>
      <c r="G316" s="70" t="s">
        <v>2063</v>
      </c>
      <c r="H316" s="70" t="s">
        <v>2064</v>
      </c>
      <c r="I316" s="148"/>
      <c r="J316" s="71">
        <v>0.33181178261255695</v>
      </c>
      <c r="K316" s="71">
        <v>0.44618611023112725</v>
      </c>
      <c r="L316" s="71">
        <v>0.68999899778175866</v>
      </c>
      <c r="M316" s="71">
        <v>9.9527316508812511</v>
      </c>
      <c r="N316" s="71">
        <v>9.6531730615439173</v>
      </c>
      <c r="O316" s="71">
        <v>6.1181768964264869</v>
      </c>
      <c r="P316" s="71">
        <v>6.5853151598720521</v>
      </c>
      <c r="Q316" s="71">
        <v>0.46691755203821</v>
      </c>
      <c r="R316" s="71">
        <v>5.1309288563746627E-2</v>
      </c>
      <c r="S316" s="71">
        <v>0.58112677404000002</v>
      </c>
      <c r="T316" s="72"/>
      <c r="U316" s="71">
        <v>60320.000000000007</v>
      </c>
      <c r="V316" s="71">
        <v>212</v>
      </c>
      <c r="W316" s="71">
        <v>13</v>
      </c>
      <c r="X316" s="71">
        <v>2493</v>
      </c>
      <c r="Y316" s="71">
        <v>2995</v>
      </c>
      <c r="Z316" s="71">
        <v>3658</v>
      </c>
      <c r="AA316" s="71">
        <v>1364</v>
      </c>
      <c r="AB316" s="71">
        <v>6836</v>
      </c>
      <c r="AC316" s="71">
        <v>8936.9999999999982</v>
      </c>
      <c r="AD316" s="71">
        <v>0.58112677404000002</v>
      </c>
      <c r="AE316" s="72"/>
      <c r="AF316" s="71">
        <v>407347.37739763211</v>
      </c>
      <c r="AG316" s="71">
        <v>341293.39456907858</v>
      </c>
      <c r="AH316" s="71">
        <v>94911.893469359042</v>
      </c>
      <c r="AI316" s="71">
        <v>16027137.32883177</v>
      </c>
      <c r="AJ316" s="71">
        <v>15130561.05246166</v>
      </c>
      <c r="AK316" s="71">
        <v>0</v>
      </c>
      <c r="AL316" s="71">
        <v>0</v>
      </c>
      <c r="AM316" s="71">
        <v>939040.00655123324</v>
      </c>
      <c r="AN316" s="71">
        <v>0</v>
      </c>
      <c r="AO316" s="71">
        <v>0</v>
      </c>
      <c r="AP316" s="71">
        <v>32940291.05328073</v>
      </c>
      <c r="AQ316" s="72"/>
      <c r="AR316" s="71">
        <v>47</v>
      </c>
      <c r="AS316" s="71">
        <v>23</v>
      </c>
      <c r="AT316" s="71">
        <v>0</v>
      </c>
      <c r="AU316" s="71">
        <v>0</v>
      </c>
      <c r="AV316" s="71">
        <v>0</v>
      </c>
      <c r="AW316" s="71">
        <v>0</v>
      </c>
      <c r="AX316" s="71"/>
      <c r="AY316" s="72"/>
      <c r="AZ316" s="71">
        <v>238</v>
      </c>
      <c r="BA316" s="71">
        <v>383.4</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2078</v>
      </c>
      <c r="B317" s="70">
        <v>406</v>
      </c>
      <c r="C317" s="70">
        <v>15</v>
      </c>
      <c r="D317" s="70">
        <v>24</v>
      </c>
      <c r="E317" s="70">
        <v>2018</v>
      </c>
      <c r="F317" s="70" t="s">
        <v>183</v>
      </c>
      <c r="G317" s="70" t="s">
        <v>2063</v>
      </c>
      <c r="H317" s="70" t="s">
        <v>2064</v>
      </c>
      <c r="I317" s="148"/>
      <c r="J317" s="71">
        <v>0.3311814637621992</v>
      </c>
      <c r="K317" s="71">
        <v>0.41910367751849986</v>
      </c>
      <c r="L317" s="71">
        <v>0.6153244681678417</v>
      </c>
      <c r="M317" s="71">
        <v>9.7133081313486755</v>
      </c>
      <c r="N317" s="71">
        <v>9.0170544280793781</v>
      </c>
      <c r="O317" s="71">
        <v>5.9441492596874648</v>
      </c>
      <c r="P317" s="71">
        <v>6.3763668146486427</v>
      </c>
      <c r="Q317" s="71">
        <v>0.42452482198057401</v>
      </c>
      <c r="R317" s="71">
        <v>6.9419324954539091E-2</v>
      </c>
      <c r="S317" s="71">
        <v>0.82791223151999993</v>
      </c>
      <c r="T317" s="72"/>
      <c r="U317" s="71">
        <v>62758.000000000007</v>
      </c>
      <c r="V317" s="71">
        <v>212</v>
      </c>
      <c r="W317" s="71">
        <v>13</v>
      </c>
      <c r="X317" s="71">
        <v>2493</v>
      </c>
      <c r="Y317" s="71">
        <v>2991</v>
      </c>
      <c r="Z317" s="71">
        <v>3622</v>
      </c>
      <c r="AA317" s="71">
        <v>1334</v>
      </c>
      <c r="AB317" s="71">
        <v>6698</v>
      </c>
      <c r="AC317" s="71">
        <v>12044</v>
      </c>
      <c r="AD317" s="71">
        <v>0.82791223151999993</v>
      </c>
      <c r="AE317" s="72"/>
      <c r="AF317" s="71">
        <v>411988.65348575218</v>
      </c>
      <c r="AG317" s="71">
        <v>303069.11299055949</v>
      </c>
      <c r="AH317" s="71">
        <v>85838.311724118888</v>
      </c>
      <c r="AI317" s="71">
        <v>15416211.036424199</v>
      </c>
      <c r="AJ317" s="71">
        <v>14929011.737408809</v>
      </c>
      <c r="AK317" s="71">
        <v>0</v>
      </c>
      <c r="AL317" s="71">
        <v>0</v>
      </c>
      <c r="AM317" s="71">
        <v>921987.13954662415</v>
      </c>
      <c r="AN317" s="71">
        <v>0</v>
      </c>
      <c r="AO317" s="71">
        <v>0</v>
      </c>
      <c r="AP317" s="71">
        <v>32068105.991580065</v>
      </c>
      <c r="AQ317" s="72"/>
      <c r="AR317" s="71">
        <v>51</v>
      </c>
      <c r="AS317" s="71">
        <v>25</v>
      </c>
      <c r="AT317" s="71">
        <v>0</v>
      </c>
      <c r="AU317" s="71">
        <v>0</v>
      </c>
      <c r="AV317" s="71">
        <v>0</v>
      </c>
      <c r="AW317" s="71">
        <v>0</v>
      </c>
      <c r="AX317" s="71"/>
      <c r="AY317" s="72"/>
      <c r="AZ317" s="71">
        <v>266.8</v>
      </c>
      <c r="BA317" s="71">
        <v>404.9</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2079</v>
      </c>
      <c r="B318" s="70">
        <v>407</v>
      </c>
      <c r="C318" s="70">
        <v>16</v>
      </c>
      <c r="D318" s="70">
        <v>24</v>
      </c>
      <c r="E318" s="70">
        <v>2019</v>
      </c>
      <c r="F318" s="70" t="s">
        <v>158</v>
      </c>
      <c r="G318" s="70" t="s">
        <v>2063</v>
      </c>
      <c r="H318" s="70" t="s">
        <v>2064</v>
      </c>
      <c r="I318" s="148"/>
      <c r="J318" s="71">
        <v>0.27854925527543201</v>
      </c>
      <c r="K318" s="71">
        <v>0.38014369644954549</v>
      </c>
      <c r="L318" s="71">
        <v>0.62067988429758236</v>
      </c>
      <c r="M318" s="71">
        <v>8.9440157467388453</v>
      </c>
      <c r="N318" s="71">
        <v>7.8111836074839136</v>
      </c>
      <c r="O318" s="71">
        <v>5.7278213312445034</v>
      </c>
      <c r="P318" s="71">
        <v>6.1884736000024585</v>
      </c>
      <c r="Q318" s="71">
        <v>0.40154839857264102</v>
      </c>
      <c r="R318" s="71">
        <v>0.12699473394608746</v>
      </c>
      <c r="S318" s="71">
        <v>0.62297894399999998</v>
      </c>
      <c r="T318" s="72"/>
      <c r="U318" s="71">
        <v>54714</v>
      </c>
      <c r="V318" s="71">
        <v>212</v>
      </c>
      <c r="W318" s="71">
        <v>13</v>
      </c>
      <c r="X318" s="71">
        <v>2493</v>
      </c>
      <c r="Y318" s="71">
        <v>2960</v>
      </c>
      <c r="Z318" s="71">
        <v>3586</v>
      </c>
      <c r="AA318" s="71">
        <v>1285</v>
      </c>
      <c r="AB318" s="71">
        <v>6507</v>
      </c>
      <c r="AC318" s="71">
        <v>22394</v>
      </c>
      <c r="AD318" s="71">
        <v>0.62297894399999998</v>
      </c>
      <c r="AE318" s="72"/>
      <c r="AF318" s="71">
        <v>347022.85221959552</v>
      </c>
      <c r="AG318" s="71">
        <v>292552.90596045821</v>
      </c>
      <c r="AH318" s="71">
        <v>93354.477535810729</v>
      </c>
      <c r="AI318" s="71">
        <v>15045312.814217679</v>
      </c>
      <c r="AJ318" s="71">
        <v>13786915.30605055</v>
      </c>
      <c r="AK318" s="71">
        <v>0</v>
      </c>
      <c r="AL318" s="71">
        <v>0</v>
      </c>
      <c r="AM318" s="71">
        <v>886204.41533022618</v>
      </c>
      <c r="AN318" s="71">
        <v>0</v>
      </c>
      <c r="AO318" s="71">
        <v>0</v>
      </c>
      <c r="AP318" s="71">
        <v>30451362.771314319</v>
      </c>
      <c r="AQ318" s="72"/>
      <c r="AR318" s="71">
        <v>56</v>
      </c>
      <c r="AS318" s="71">
        <v>25</v>
      </c>
      <c r="AT318" s="71">
        <v>0</v>
      </c>
      <c r="AU318" s="71">
        <v>0</v>
      </c>
      <c r="AV318" s="71">
        <v>0</v>
      </c>
      <c r="AW318" s="71">
        <v>0</v>
      </c>
      <c r="AX318" s="71"/>
      <c r="AY318" s="72"/>
      <c r="AZ318" s="71">
        <v>290.8</v>
      </c>
      <c r="BA318" s="71">
        <v>404.89999999999992</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2080</v>
      </c>
      <c r="B319" s="70">
        <v>408</v>
      </c>
      <c r="C319" s="70">
        <v>17</v>
      </c>
      <c r="D319" s="70">
        <v>24</v>
      </c>
      <c r="E319" s="70">
        <v>2020</v>
      </c>
      <c r="F319" s="70" t="s">
        <v>159</v>
      </c>
      <c r="G319" s="70" t="s">
        <v>2063</v>
      </c>
      <c r="H319" s="70" t="s">
        <v>2064</v>
      </c>
      <c r="I319" s="148"/>
      <c r="J319" s="71">
        <v>0.3093147200623253</v>
      </c>
      <c r="K319" s="71">
        <v>0.29569885702441706</v>
      </c>
      <c r="L319" s="71">
        <v>0.88803740201586301</v>
      </c>
      <c r="M319" s="71">
        <v>6.4716859920731009</v>
      </c>
      <c r="N319" s="71">
        <v>7.9395922316657179</v>
      </c>
      <c r="O319" s="71">
        <v>4.9218201454089749</v>
      </c>
      <c r="P319" s="71">
        <v>5.8222830351564445</v>
      </c>
      <c r="Q319" s="71">
        <v>0.371570478859993</v>
      </c>
      <c r="R319" s="71">
        <v>8.3894734474972477E-2</v>
      </c>
      <c r="S319" s="71">
        <v>0.58803854064000005</v>
      </c>
      <c r="T319" s="72"/>
      <c r="U319" s="71">
        <v>65613</v>
      </c>
      <c r="V319" s="71">
        <v>145</v>
      </c>
      <c r="W319" s="71">
        <v>18</v>
      </c>
      <c r="X319" s="71">
        <v>1957</v>
      </c>
      <c r="Y319" s="71">
        <v>2939</v>
      </c>
      <c r="Z319" s="71">
        <v>3517</v>
      </c>
      <c r="AA319" s="71">
        <v>1285</v>
      </c>
      <c r="AB319" s="71">
        <v>6302</v>
      </c>
      <c r="AC319" s="71">
        <v>14871.999999999996</v>
      </c>
      <c r="AD319" s="71">
        <v>0.58803854064000005</v>
      </c>
      <c r="AE319" s="72"/>
      <c r="AF319" s="71">
        <v>406401.88633181818</v>
      </c>
      <c r="AG319" s="71">
        <v>215906.21692536725</v>
      </c>
      <c r="AH319" s="71">
        <v>131536.75765206464</v>
      </c>
      <c r="AI319" s="71">
        <v>11155179.866700098</v>
      </c>
      <c r="AJ319" s="71">
        <v>14483173.25758775</v>
      </c>
      <c r="AK319" s="71"/>
      <c r="AL319" s="71"/>
      <c r="AM319" s="71">
        <v>822481.0166803411</v>
      </c>
      <c r="AN319" s="71"/>
      <c r="AO319" s="71"/>
      <c r="AP319" s="71">
        <v>27214679.001877438</v>
      </c>
      <c r="AQ319" s="72"/>
      <c r="AR319" s="71">
        <v>66</v>
      </c>
      <c r="AS319" s="71">
        <v>25</v>
      </c>
      <c r="AT319" s="71">
        <v>0</v>
      </c>
      <c r="AU319" s="71">
        <v>0</v>
      </c>
      <c r="AV319" s="71">
        <v>0</v>
      </c>
      <c r="AW319" s="71">
        <v>0</v>
      </c>
      <c r="AX319" s="71"/>
      <c r="AY319" s="72"/>
      <c r="AZ319" s="71">
        <v>346.49999999999989</v>
      </c>
      <c r="BA319" s="71">
        <v>404.89999999999992</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2081</v>
      </c>
      <c r="B320" s="70">
        <v>408</v>
      </c>
      <c r="C320" s="70">
        <v>18</v>
      </c>
      <c r="D320" s="70">
        <v>24</v>
      </c>
      <c r="E320" s="70">
        <v>2021</v>
      </c>
      <c r="F320" s="70" t="s">
        <v>160</v>
      </c>
      <c r="G320" s="70" t="s">
        <v>2063</v>
      </c>
      <c r="H320" s="70" t="s">
        <v>2064</v>
      </c>
      <c r="I320" s="148"/>
      <c r="J320" s="71">
        <v>0.32350807689221961</v>
      </c>
      <c r="K320" s="71">
        <v>0.32095047399631438</v>
      </c>
      <c r="L320" s="71">
        <v>0.80054041980639246</v>
      </c>
      <c r="M320" s="71">
        <v>7.4076305712978856</v>
      </c>
      <c r="N320" s="71">
        <v>7.8699008065338516</v>
      </c>
      <c r="O320" s="71">
        <v>4.7162007653493383</v>
      </c>
      <c r="P320" s="71">
        <v>5.8593750859528404</v>
      </c>
      <c r="Q320" s="71">
        <v>0.35913909760162899</v>
      </c>
      <c r="R320" s="71">
        <v>0.16782919301614754</v>
      </c>
      <c r="S320" s="71">
        <v>0.70416344760000005</v>
      </c>
      <c r="T320" s="72"/>
      <c r="U320" s="71">
        <v>68180</v>
      </c>
      <c r="V320" s="71">
        <v>145</v>
      </c>
      <c r="W320" s="71">
        <v>18</v>
      </c>
      <c r="X320" s="71">
        <v>1957</v>
      </c>
      <c r="Y320" s="71">
        <v>2903</v>
      </c>
      <c r="Z320" s="71">
        <v>3470</v>
      </c>
      <c r="AA320" s="71">
        <v>1261</v>
      </c>
      <c r="AB320" s="71">
        <v>6151</v>
      </c>
      <c r="AC320" s="71">
        <v>28862</v>
      </c>
      <c r="AD320" s="71">
        <v>0.70416344760000005</v>
      </c>
      <c r="AE320" s="72"/>
      <c r="AF320" s="71">
        <v>415042.62266881962</v>
      </c>
      <c r="AG320" s="71">
        <v>229248.11317311603</v>
      </c>
      <c r="AH320" s="71">
        <v>123606.40443365069</v>
      </c>
      <c r="AI320" s="71">
        <v>12226949.238298263</v>
      </c>
      <c r="AJ320" s="71">
        <v>13910631.22811945</v>
      </c>
      <c r="AK320" s="71">
        <v>0</v>
      </c>
      <c r="AL320" s="71">
        <v>0</v>
      </c>
      <c r="AM320" s="71">
        <v>807404.17390579579</v>
      </c>
      <c r="AN320" s="71">
        <v>0</v>
      </c>
      <c r="AO320" s="71">
        <v>0</v>
      </c>
      <c r="AP320" s="71">
        <v>27712881.780599095</v>
      </c>
      <c r="AQ320" s="72"/>
      <c r="AR320" s="71">
        <v>71</v>
      </c>
      <c r="AS320" s="71">
        <v>25</v>
      </c>
      <c r="AT320" s="71">
        <v>0</v>
      </c>
      <c r="AU320" s="71">
        <v>2</v>
      </c>
      <c r="AV320" s="71">
        <v>0</v>
      </c>
      <c r="AW320" s="71">
        <v>0</v>
      </c>
      <c r="AX320" s="71"/>
      <c r="AY320" s="72"/>
      <c r="AZ320" s="71">
        <v>371.8</v>
      </c>
      <c r="BA320" s="71">
        <v>404.89999999999992</v>
      </c>
      <c r="BB320" s="71">
        <v>0</v>
      </c>
      <c r="BC320" s="71">
        <v>11</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2082</v>
      </c>
      <c r="B321" s="70">
        <v>408</v>
      </c>
      <c r="C321" s="70">
        <v>19</v>
      </c>
      <c r="D321" s="70">
        <v>24</v>
      </c>
      <c r="E321" s="70">
        <v>2022</v>
      </c>
      <c r="F321" s="70" t="s">
        <v>161</v>
      </c>
      <c r="G321" s="70" t="s">
        <v>2063</v>
      </c>
      <c r="H321" s="70" t="s">
        <v>2064</v>
      </c>
      <c r="I321" s="148"/>
      <c r="J321" s="71">
        <v>0.27944339324560452</v>
      </c>
      <c r="K321" s="71">
        <v>0.2941635338429654</v>
      </c>
      <c r="L321" s="71">
        <v>0.74180069826207384</v>
      </c>
      <c r="M321" s="71">
        <v>7.0675887274312297</v>
      </c>
      <c r="N321" s="71">
        <v>8.4290250205732207</v>
      </c>
      <c r="O321" s="71">
        <v>4.9395396548991934</v>
      </c>
      <c r="P321" s="71">
        <v>5.6523957270528973</v>
      </c>
      <c r="Q321" s="71">
        <v>0.35151182960980015</v>
      </c>
      <c r="R321" s="71">
        <v>0.15115514708518432</v>
      </c>
      <c r="S321" s="71">
        <v>0.63033704675199997</v>
      </c>
      <c r="T321" s="72"/>
      <c r="U321" s="71">
        <v>71208</v>
      </c>
      <c r="V321" s="71">
        <v>145</v>
      </c>
      <c r="W321" s="71">
        <v>18</v>
      </c>
      <c r="X321" s="71">
        <v>1957</v>
      </c>
      <c r="Y321" s="71">
        <v>2887</v>
      </c>
      <c r="Z321" s="71">
        <v>3453</v>
      </c>
      <c r="AA321" s="71">
        <v>1235</v>
      </c>
      <c r="AB321" s="71">
        <v>5971</v>
      </c>
      <c r="AC321" s="71">
        <v>26320.999999999996</v>
      </c>
      <c r="AD321" s="71">
        <v>0.63033704675199997</v>
      </c>
      <c r="AE321" s="72"/>
      <c r="AF321" s="71">
        <v>361498.14766578056</v>
      </c>
      <c r="AG321" s="71">
        <v>223080.42132135475</v>
      </c>
      <c r="AH321" s="71">
        <v>139666.47237189516</v>
      </c>
      <c r="AI321" s="71">
        <v>11395247.246808367</v>
      </c>
      <c r="AJ321" s="71">
        <v>15642922.440009346</v>
      </c>
      <c r="AK321" s="71">
        <v>0</v>
      </c>
      <c r="AL321" s="71">
        <v>0</v>
      </c>
      <c r="AM321" s="71">
        <v>771019.07490488701</v>
      </c>
      <c r="AN321" s="71">
        <v>0</v>
      </c>
      <c r="AO321" s="71">
        <v>0</v>
      </c>
      <c r="AP321" s="71">
        <v>28533433.803081632</v>
      </c>
      <c r="AQ321" s="72"/>
      <c r="AR321" s="71">
        <v>76</v>
      </c>
      <c r="AS321" s="71">
        <v>25</v>
      </c>
      <c r="AT321" s="71">
        <v>0</v>
      </c>
      <c r="AU321" s="71">
        <v>2</v>
      </c>
      <c r="AV321" s="71">
        <v>0</v>
      </c>
      <c r="AW321" s="71">
        <v>0</v>
      </c>
      <c r="AX321" s="71"/>
      <c r="AY321" s="72"/>
      <c r="AZ321" s="71">
        <v>404.59999999999991</v>
      </c>
      <c r="BA321" s="71">
        <v>404.89999999999992</v>
      </c>
      <c r="BB321" s="71">
        <v>0</v>
      </c>
      <c r="BC321" s="71">
        <v>11</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2083</v>
      </c>
      <c r="B322" s="70">
        <v>408</v>
      </c>
      <c r="C322" s="70">
        <v>20</v>
      </c>
      <c r="D322" s="70">
        <v>24</v>
      </c>
      <c r="E322" s="70">
        <v>2023</v>
      </c>
      <c r="F322" s="70" t="s">
        <v>1539</v>
      </c>
      <c r="G322" s="70" t="s">
        <v>2063</v>
      </c>
      <c r="H322" s="70" t="s">
        <v>2064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v>
      </c>
      <c r="AS322" s="71">
        <v>25</v>
      </c>
      <c r="AT322" s="71">
        <v>0</v>
      </c>
      <c r="AU322" s="71">
        <v>2</v>
      </c>
      <c r="AV322" s="71">
        <v>0</v>
      </c>
      <c r="AW322" s="71">
        <v>0</v>
      </c>
      <c r="AX322" s="71"/>
      <c r="AY322" s="72"/>
      <c r="AZ322" s="71">
        <v>431.59999999999991</v>
      </c>
      <c r="BA322" s="71">
        <v>404.89999999999992</v>
      </c>
      <c r="BB322" s="71">
        <v>0</v>
      </c>
      <c r="BC322" s="71">
        <v>11</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2084</v>
      </c>
      <c r="B323" s="70">
        <v>408</v>
      </c>
      <c r="C323" s="70">
        <v>21</v>
      </c>
      <c r="D323" s="70">
        <v>24</v>
      </c>
      <c r="E323" s="70">
        <v>2024</v>
      </c>
      <c r="F323" s="70" t="s">
        <v>1554</v>
      </c>
      <c r="G323" s="70" t="s">
        <v>2063</v>
      </c>
      <c r="H323" s="70" t="s">
        <v>2064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2085</v>
      </c>
      <c r="B324" s="70">
        <v>69</v>
      </c>
      <c r="C324" s="70">
        <v>1</v>
      </c>
      <c r="D324" s="70">
        <v>5</v>
      </c>
      <c r="E324" s="70">
        <v>1990</v>
      </c>
      <c r="F324" s="70" t="s">
        <v>787</v>
      </c>
      <c r="G324" s="70" t="s">
        <v>2086</v>
      </c>
      <c r="H324" s="70" t="s">
        <v>2087</v>
      </c>
      <c r="I324" s="148"/>
      <c r="J324" s="71">
        <v>0</v>
      </c>
      <c r="K324" s="71">
        <v>0.85673971979097585</v>
      </c>
      <c r="L324" s="71">
        <v>0</v>
      </c>
      <c r="M324" s="71">
        <v>7.5035585030118366</v>
      </c>
      <c r="N324" s="71">
        <v>4.5016945726390354</v>
      </c>
      <c r="O324" s="71">
        <v>5.9832969435197461</v>
      </c>
      <c r="P324" s="71">
        <v>7.8661974340992433</v>
      </c>
      <c r="Q324" s="71">
        <v>0.31040966154941801</v>
      </c>
      <c r="R324" s="71">
        <v>0</v>
      </c>
      <c r="S324" s="71">
        <v>0.26848535674341062</v>
      </c>
      <c r="T324" s="72"/>
      <c r="U324" s="71">
        <v>0</v>
      </c>
      <c r="V324" s="71">
        <v>252</v>
      </c>
      <c r="W324" s="71">
        <v>0</v>
      </c>
      <c r="X324" s="71">
        <v>2755</v>
      </c>
      <c r="Y324" s="71">
        <v>1323</v>
      </c>
      <c r="Z324" s="71">
        <v>2461</v>
      </c>
      <c r="AA324" s="71">
        <v>1910</v>
      </c>
      <c r="AB324" s="71">
        <v>5040</v>
      </c>
      <c r="AC324" s="71">
        <v>0</v>
      </c>
      <c r="AD324" s="71">
        <v>0.26848535674341062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2088</v>
      </c>
      <c r="B325" s="70">
        <v>70</v>
      </c>
      <c r="C325" s="70">
        <v>2</v>
      </c>
      <c r="D325" s="70">
        <v>5</v>
      </c>
      <c r="E325" s="70">
        <v>2005</v>
      </c>
      <c r="F325" s="70" t="s">
        <v>789</v>
      </c>
      <c r="G325" s="70" t="s">
        <v>2086</v>
      </c>
      <c r="H325" s="70" t="s">
        <v>2087</v>
      </c>
      <c r="I325" s="148"/>
      <c r="J325" s="71">
        <v>0</v>
      </c>
      <c r="K325" s="71">
        <v>0.3953513663409754</v>
      </c>
      <c r="L325" s="71">
        <v>0</v>
      </c>
      <c r="M325" s="71">
        <v>11.962939137772221</v>
      </c>
      <c r="N325" s="71">
        <v>7.6893806650319556</v>
      </c>
      <c r="O325" s="71">
        <v>8.4837982907721763</v>
      </c>
      <c r="P325" s="71">
        <v>9.2225688737347618</v>
      </c>
      <c r="Q325" s="71">
        <v>0.352543272571813</v>
      </c>
      <c r="R325" s="71">
        <v>0</v>
      </c>
      <c r="S325" s="71">
        <v>0</v>
      </c>
      <c r="T325" s="72"/>
      <c r="U325" s="71">
        <v>0</v>
      </c>
      <c r="V325" s="71">
        <v>163</v>
      </c>
      <c r="W325" s="71">
        <v>0</v>
      </c>
      <c r="X325" s="71">
        <v>2409</v>
      </c>
      <c r="Y325" s="71">
        <v>2064</v>
      </c>
      <c r="Z325" s="71">
        <v>4038</v>
      </c>
      <c r="AA325" s="71">
        <v>1834</v>
      </c>
      <c r="AB325" s="71">
        <v>5984</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2089</v>
      </c>
      <c r="B326" s="70">
        <v>71</v>
      </c>
      <c r="C326" s="70">
        <v>3</v>
      </c>
      <c r="D326" s="70">
        <v>5</v>
      </c>
      <c r="E326" s="70">
        <v>2006</v>
      </c>
      <c r="F326" s="70" t="s">
        <v>790</v>
      </c>
      <c r="G326" s="70" t="s">
        <v>2086</v>
      </c>
      <c r="H326" s="70" t="s">
        <v>2087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2090</v>
      </c>
      <c r="B327" s="70">
        <v>72</v>
      </c>
      <c r="C327" s="70">
        <v>4</v>
      </c>
      <c r="D327" s="70">
        <v>5</v>
      </c>
      <c r="E327" s="70">
        <v>2007</v>
      </c>
      <c r="F327" s="70" t="s">
        <v>791</v>
      </c>
      <c r="G327" s="70" t="s">
        <v>2086</v>
      </c>
      <c r="H327" s="70" t="s">
        <v>2087</v>
      </c>
      <c r="I327" s="148"/>
      <c r="J327" s="71">
        <v>0</v>
      </c>
      <c r="K327" s="71">
        <v>0.44928855513137761</v>
      </c>
      <c r="L327" s="71">
        <v>0</v>
      </c>
      <c r="M327" s="71">
        <v>10.678853841085299</v>
      </c>
      <c r="N327" s="71">
        <v>8.2319040849718768</v>
      </c>
      <c r="O327" s="71">
        <v>8.1024063330583669</v>
      </c>
      <c r="P327" s="71">
        <v>9.0282944935656033</v>
      </c>
      <c r="Q327" s="71">
        <v>0.36980055440939602</v>
      </c>
      <c r="R327" s="71">
        <v>0</v>
      </c>
      <c r="S327" s="71">
        <v>1.359646498</v>
      </c>
      <c r="T327" s="72"/>
      <c r="U327" s="71">
        <v>0</v>
      </c>
      <c r="V327" s="71">
        <v>161</v>
      </c>
      <c r="W327" s="71">
        <v>0</v>
      </c>
      <c r="X327" s="71">
        <v>2616</v>
      </c>
      <c r="Y327" s="71">
        <v>2122</v>
      </c>
      <c r="Z327" s="71">
        <v>4009</v>
      </c>
      <c r="AA327" s="71">
        <v>1768</v>
      </c>
      <c r="AB327" s="71">
        <v>5945</v>
      </c>
      <c r="AC327" s="71">
        <v>0</v>
      </c>
      <c r="AD327" s="71">
        <v>1.359646498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2091</v>
      </c>
      <c r="B328" s="70">
        <v>73</v>
      </c>
      <c r="C328" s="70">
        <v>5</v>
      </c>
      <c r="D328" s="70">
        <v>5</v>
      </c>
      <c r="E328" s="70">
        <v>2008</v>
      </c>
      <c r="F328" s="70" t="s">
        <v>792</v>
      </c>
      <c r="G328" s="70" t="s">
        <v>2086</v>
      </c>
      <c r="H328" s="70" t="s">
        <v>2087</v>
      </c>
      <c r="I328" s="148"/>
      <c r="J328" s="71">
        <v>0</v>
      </c>
      <c r="K328" s="71">
        <v>0.34393404610820888</v>
      </c>
      <c r="L328" s="71">
        <v>0</v>
      </c>
      <c r="M328" s="71">
        <v>12.853423364694081</v>
      </c>
      <c r="N328" s="71">
        <v>8.0333389512626177</v>
      </c>
      <c r="O328" s="71">
        <v>8.0619717581659174</v>
      </c>
      <c r="P328" s="71">
        <v>8.7425685986209736</v>
      </c>
      <c r="Q328" s="71">
        <v>0.36216422731081199</v>
      </c>
      <c r="R328" s="71">
        <v>0</v>
      </c>
      <c r="S328" s="71">
        <v>1.2225919919999999</v>
      </c>
      <c r="T328" s="72"/>
      <c r="U328" s="71">
        <v>0</v>
      </c>
      <c r="V328" s="71">
        <v>161</v>
      </c>
      <c r="W328" s="71">
        <v>0</v>
      </c>
      <c r="X328" s="71">
        <v>2616</v>
      </c>
      <c r="Y328" s="71">
        <v>2148</v>
      </c>
      <c r="Z328" s="71">
        <v>4129</v>
      </c>
      <c r="AA328" s="71">
        <v>1714</v>
      </c>
      <c r="AB328" s="71">
        <v>5918</v>
      </c>
      <c r="AC328" s="71">
        <v>0</v>
      </c>
      <c r="AD328" s="71">
        <v>1.2225919919999999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2092</v>
      </c>
      <c r="B329" s="70">
        <v>74</v>
      </c>
      <c r="C329" s="70">
        <v>6</v>
      </c>
      <c r="D329" s="70">
        <v>5</v>
      </c>
      <c r="E329" s="70">
        <v>2009</v>
      </c>
      <c r="F329" s="70" t="s">
        <v>176</v>
      </c>
      <c r="G329" s="1064" t="s">
        <v>2086</v>
      </c>
      <c r="H329" s="70" t="s">
        <v>2087</v>
      </c>
      <c r="I329" s="148"/>
      <c r="J329" s="71">
        <v>0</v>
      </c>
      <c r="K329" s="71">
        <v>0.58069441982486836</v>
      </c>
      <c r="L329" s="71">
        <v>0.51660705438662535</v>
      </c>
      <c r="M329" s="71">
        <v>15.379481767367031</v>
      </c>
      <c r="N329" s="71">
        <v>7.3164636200489532</v>
      </c>
      <c r="O329" s="71">
        <v>8.3240290666315424</v>
      </c>
      <c r="P329" s="71">
        <v>8.6699572527713062</v>
      </c>
      <c r="Q329" s="71">
        <v>0.34587822712967498</v>
      </c>
      <c r="R329" s="71">
        <v>0</v>
      </c>
      <c r="S329" s="71">
        <v>1.5563709837199999</v>
      </c>
      <c r="T329" s="72"/>
      <c r="U329" s="71">
        <v>0</v>
      </c>
      <c r="V329" s="71">
        <v>270</v>
      </c>
      <c r="W329" s="71">
        <v>15</v>
      </c>
      <c r="X329" s="71">
        <v>3255</v>
      </c>
      <c r="Y329" s="71">
        <v>2172</v>
      </c>
      <c r="Z329" s="71">
        <v>4208</v>
      </c>
      <c r="AA329" s="71">
        <v>1745</v>
      </c>
      <c r="AB329" s="71">
        <v>5933</v>
      </c>
      <c r="AC329" s="71">
        <v>0</v>
      </c>
      <c r="AD329" s="71">
        <v>1.5563709837199999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11.238</v>
      </c>
      <c r="BM329" s="71">
        <v>0</v>
      </c>
      <c r="BN329" s="72"/>
      <c r="BO329" s="71">
        <v>0</v>
      </c>
      <c r="BP329" s="71">
        <v>0</v>
      </c>
      <c r="BQ329" s="71">
        <v>0</v>
      </c>
      <c r="BR329" s="71">
        <v>0</v>
      </c>
      <c r="BS329" s="71">
        <v>2</v>
      </c>
      <c r="BT329" s="71">
        <v>0</v>
      </c>
      <c r="BU329"/>
      <c r="BV329" s="70">
        <v>11.238</v>
      </c>
      <c r="BW329" s="70">
        <v>0</v>
      </c>
      <c r="BX329" s="70">
        <v>0</v>
      </c>
      <c r="BY329" s="70">
        <v>0</v>
      </c>
      <c r="BZ329" s="70">
        <v>0</v>
      </c>
      <c r="CA329" s="70">
        <v>0</v>
      </c>
      <c r="CB329" s="70">
        <v>0</v>
      </c>
      <c r="CC329" s="70">
        <v>0</v>
      </c>
      <c r="CD329" s="70">
        <v>0</v>
      </c>
    </row>
    <row r="330" spans="1:82">
      <c r="A330" s="70" t="s">
        <v>2093</v>
      </c>
      <c r="B330" s="70">
        <v>75</v>
      </c>
      <c r="C330" s="70">
        <v>7</v>
      </c>
      <c r="D330" s="70">
        <v>5</v>
      </c>
      <c r="E330" s="70">
        <v>2010</v>
      </c>
      <c r="F330" s="70" t="s">
        <v>177</v>
      </c>
      <c r="G330" s="1064" t="s">
        <v>2086</v>
      </c>
      <c r="H330" s="70" t="s">
        <v>2087</v>
      </c>
      <c r="I330" s="148"/>
      <c r="J330" s="71">
        <v>0.30493059988309462</v>
      </c>
      <c r="K330" s="71">
        <v>0.60934450391098183</v>
      </c>
      <c r="L330" s="71">
        <v>0.48662062797470179</v>
      </c>
      <c r="M330" s="71">
        <v>15.925204457153949</v>
      </c>
      <c r="N330" s="71">
        <v>7.0213920845645452</v>
      </c>
      <c r="O330" s="71">
        <v>8.3898845757521325</v>
      </c>
      <c r="P330" s="71">
        <v>8.8512581710435825</v>
      </c>
      <c r="Q330" s="71">
        <v>0.35572543537747398</v>
      </c>
      <c r="R330" s="71">
        <v>0</v>
      </c>
      <c r="S330" s="71">
        <v>1.8655334242499999</v>
      </c>
      <c r="T330" s="72"/>
      <c r="U330" s="71">
        <v>59782</v>
      </c>
      <c r="V330" s="71">
        <v>270</v>
      </c>
      <c r="W330" s="71">
        <v>15</v>
      </c>
      <c r="X330" s="71">
        <v>3255</v>
      </c>
      <c r="Y330" s="71">
        <v>2142</v>
      </c>
      <c r="Z330" s="71">
        <v>4261</v>
      </c>
      <c r="AA330" s="71">
        <v>1737</v>
      </c>
      <c r="AB330" s="71">
        <v>5847</v>
      </c>
      <c r="AC330" s="71">
        <v>0</v>
      </c>
      <c r="AD330" s="71">
        <v>1.8655334242499999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11.22</v>
      </c>
      <c r="BM330" s="71">
        <v>0</v>
      </c>
      <c r="BN330" s="72"/>
      <c r="BO330" s="71">
        <v>0</v>
      </c>
      <c r="BP330" s="71">
        <v>0</v>
      </c>
      <c r="BQ330" s="71">
        <v>0</v>
      </c>
      <c r="BR330" s="71">
        <v>0</v>
      </c>
      <c r="BS330" s="71">
        <v>2</v>
      </c>
      <c r="BT330" s="71">
        <v>0</v>
      </c>
      <c r="BU330"/>
      <c r="BV330" s="70">
        <v>11.22</v>
      </c>
      <c r="BW330" s="70">
        <v>0</v>
      </c>
      <c r="BX330" s="70">
        <v>0</v>
      </c>
      <c r="BY330" s="70">
        <v>0</v>
      </c>
      <c r="BZ330" s="70">
        <v>0</v>
      </c>
      <c r="CA330" s="70">
        <v>0</v>
      </c>
      <c r="CB330" s="70">
        <v>0</v>
      </c>
      <c r="CC330" s="70">
        <v>0</v>
      </c>
      <c r="CD330" s="70">
        <v>0</v>
      </c>
    </row>
    <row r="331" spans="1:82">
      <c r="A331" s="70" t="s">
        <v>2094</v>
      </c>
      <c r="B331" s="70">
        <v>76</v>
      </c>
      <c r="C331" s="70">
        <v>8</v>
      </c>
      <c r="D331" s="70">
        <v>5</v>
      </c>
      <c r="E331" s="70">
        <v>2011</v>
      </c>
      <c r="F331" s="70" t="s">
        <v>178</v>
      </c>
      <c r="G331" s="70" t="s">
        <v>2086</v>
      </c>
      <c r="H331" s="70" t="s">
        <v>2087</v>
      </c>
      <c r="I331" s="148"/>
      <c r="J331" s="71">
        <v>1.0921309254948119</v>
      </c>
      <c r="K331" s="71">
        <v>0.70353146719308202</v>
      </c>
      <c r="L331" s="71">
        <v>0.51015675058323662</v>
      </c>
      <c r="M331" s="71">
        <v>18.125085666921041</v>
      </c>
      <c r="N331" s="71">
        <v>8.2294101004365263</v>
      </c>
      <c r="O331" s="71">
        <v>8.3097734676089736</v>
      </c>
      <c r="P331" s="71">
        <v>8.625161837670726</v>
      </c>
      <c r="Q331" s="71">
        <v>0.40829002921360802</v>
      </c>
      <c r="R331" s="71">
        <v>0</v>
      </c>
      <c r="S331" s="71">
        <v>1.12936179639</v>
      </c>
      <c r="T331" s="72"/>
      <c r="U331" s="71">
        <v>231909</v>
      </c>
      <c r="V331" s="71">
        <v>270</v>
      </c>
      <c r="W331" s="71">
        <v>15</v>
      </c>
      <c r="X331" s="71">
        <v>3255</v>
      </c>
      <c r="Y331" s="71">
        <v>2169</v>
      </c>
      <c r="Z331" s="71">
        <v>4312</v>
      </c>
      <c r="AA331" s="71">
        <v>1743</v>
      </c>
      <c r="AB331" s="71">
        <v>5818</v>
      </c>
      <c r="AC331" s="71">
        <v>0</v>
      </c>
      <c r="AD331" s="71">
        <v>1.12936179639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6.7839999999999998</v>
      </c>
      <c r="BM331" s="71">
        <v>0</v>
      </c>
      <c r="BN331" s="72"/>
      <c r="BO331" s="71">
        <v>0</v>
      </c>
      <c r="BP331" s="71">
        <v>0</v>
      </c>
      <c r="BQ331" s="71">
        <v>0</v>
      </c>
      <c r="BR331" s="71">
        <v>0</v>
      </c>
      <c r="BS331" s="71">
        <v>1</v>
      </c>
      <c r="BT331" s="71">
        <v>0</v>
      </c>
      <c r="BU331"/>
      <c r="BV331" s="70">
        <v>6.7839999999999998</v>
      </c>
      <c r="BW331" s="70">
        <v>0</v>
      </c>
      <c r="BX331" s="70">
        <v>0</v>
      </c>
      <c r="BY331" s="70">
        <v>0</v>
      </c>
      <c r="BZ331" s="70">
        <v>0</v>
      </c>
      <c r="CA331" s="70">
        <v>0</v>
      </c>
      <c r="CB331" s="70">
        <v>0</v>
      </c>
      <c r="CC331" s="70">
        <v>0</v>
      </c>
      <c r="CD331" s="70">
        <v>0</v>
      </c>
    </row>
    <row r="332" spans="1:82">
      <c r="A332" s="70" t="s">
        <v>2095</v>
      </c>
      <c r="B332" s="70">
        <v>77</v>
      </c>
      <c r="C332" s="70">
        <v>9</v>
      </c>
      <c r="D332" s="70">
        <v>5</v>
      </c>
      <c r="E332" s="70">
        <v>2012</v>
      </c>
      <c r="F332" s="70" t="s">
        <v>179</v>
      </c>
      <c r="G332" s="70" t="s">
        <v>2086</v>
      </c>
      <c r="H332" s="70" t="s">
        <v>2087</v>
      </c>
      <c r="I332" s="148"/>
      <c r="J332" s="71">
        <v>1.3553019354919531</v>
      </c>
      <c r="K332" s="71">
        <v>0.67355379889071287</v>
      </c>
      <c r="L332" s="71">
        <v>0.50267939703296172</v>
      </c>
      <c r="M332" s="71">
        <v>17.834231741729919</v>
      </c>
      <c r="N332" s="71">
        <v>9.7987412339935105</v>
      </c>
      <c r="O332" s="71">
        <v>8.4355788438474306</v>
      </c>
      <c r="P332" s="71">
        <v>8.7240008530817157</v>
      </c>
      <c r="Q332" s="71">
        <v>0.45030853258387399</v>
      </c>
      <c r="R332" s="71">
        <v>0</v>
      </c>
      <c r="S332" s="71">
        <v>1.6181624156100001</v>
      </c>
      <c r="T332" s="72"/>
      <c r="U332" s="71">
        <v>226491</v>
      </c>
      <c r="V332" s="71">
        <v>270</v>
      </c>
      <c r="W332" s="71">
        <v>15</v>
      </c>
      <c r="X332" s="71">
        <v>3255</v>
      </c>
      <c r="Y332" s="71">
        <v>2261</v>
      </c>
      <c r="Z332" s="71">
        <v>4412</v>
      </c>
      <c r="AA332" s="71">
        <v>1753</v>
      </c>
      <c r="AB332" s="71">
        <v>5906</v>
      </c>
      <c r="AC332" s="71">
        <v>0</v>
      </c>
      <c r="AD332" s="71">
        <v>1.6181624156100001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9.9109999999999996</v>
      </c>
      <c r="BM332" s="71">
        <v>0</v>
      </c>
      <c r="BN332" s="72"/>
      <c r="BO332" s="71">
        <v>0</v>
      </c>
      <c r="BP332" s="71">
        <v>0</v>
      </c>
      <c r="BQ332" s="71">
        <v>0</v>
      </c>
      <c r="BR332" s="71">
        <v>0</v>
      </c>
      <c r="BS332" s="71">
        <v>2</v>
      </c>
      <c r="BT332" s="71">
        <v>0</v>
      </c>
      <c r="BU332"/>
      <c r="BV332" s="70">
        <v>9.9109999999999996</v>
      </c>
      <c r="BW332" s="70">
        <v>0</v>
      </c>
      <c r="BX332" s="70">
        <v>0</v>
      </c>
      <c r="BY332" s="70">
        <v>0</v>
      </c>
      <c r="BZ332" s="70">
        <v>0</v>
      </c>
      <c r="CA332" s="70">
        <v>0</v>
      </c>
      <c r="CB332" s="70">
        <v>0</v>
      </c>
      <c r="CC332" s="70">
        <v>0</v>
      </c>
      <c r="CD332" s="70">
        <v>0</v>
      </c>
    </row>
    <row r="333" spans="1:82">
      <c r="A333" s="70" t="s">
        <v>2096</v>
      </c>
      <c r="B333" s="70">
        <v>78</v>
      </c>
      <c r="C333" s="70">
        <v>10</v>
      </c>
      <c r="D333" s="70">
        <v>5</v>
      </c>
      <c r="E333" s="70">
        <v>2013</v>
      </c>
      <c r="F333" s="70" t="s">
        <v>180</v>
      </c>
      <c r="G333" s="70" t="s">
        <v>2086</v>
      </c>
      <c r="H333" s="70" t="s">
        <v>2087</v>
      </c>
      <c r="I333" s="148"/>
      <c r="J333" s="71">
        <v>2.4824574488814641</v>
      </c>
      <c r="K333" s="71">
        <v>0.659545369319537</v>
      </c>
      <c r="L333" s="71">
        <v>0.41261458253826239</v>
      </c>
      <c r="M333" s="71">
        <v>18.44124844565544</v>
      </c>
      <c r="N333" s="71">
        <v>9.1172926773371241</v>
      </c>
      <c r="O333" s="71">
        <v>8.1738763098829477</v>
      </c>
      <c r="P333" s="71">
        <v>8.7518775876426034</v>
      </c>
      <c r="Q333" s="71">
        <v>0.45654858319580399</v>
      </c>
      <c r="R333" s="71">
        <v>0</v>
      </c>
      <c r="S333" s="71">
        <v>1.59362488656</v>
      </c>
      <c r="T333" s="72"/>
      <c r="U333" s="71">
        <v>358356</v>
      </c>
      <c r="V333" s="71">
        <v>270</v>
      </c>
      <c r="W333" s="71">
        <v>15</v>
      </c>
      <c r="X333" s="71">
        <v>3255</v>
      </c>
      <c r="Y333" s="71">
        <v>2297</v>
      </c>
      <c r="Z333" s="71">
        <v>4466</v>
      </c>
      <c r="AA333" s="71">
        <v>1752</v>
      </c>
      <c r="AB333" s="71">
        <v>5902</v>
      </c>
      <c r="AC333" s="71">
        <v>0</v>
      </c>
      <c r="AD333" s="71">
        <v>1.59362488656</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10.535</v>
      </c>
      <c r="BM333" s="71">
        <v>0</v>
      </c>
      <c r="BN333" s="72"/>
      <c r="BO333" s="71">
        <v>0</v>
      </c>
      <c r="BP333" s="71">
        <v>0</v>
      </c>
      <c r="BQ333" s="71">
        <v>0</v>
      </c>
      <c r="BR333" s="71">
        <v>0</v>
      </c>
      <c r="BS333" s="71">
        <v>2</v>
      </c>
      <c r="BT333" s="71">
        <v>0</v>
      </c>
      <c r="BU333"/>
      <c r="BV333" s="70">
        <v>10.535</v>
      </c>
      <c r="BW333" s="70">
        <v>0</v>
      </c>
      <c r="BX333" s="70">
        <v>0</v>
      </c>
      <c r="BY333" s="70">
        <v>0</v>
      </c>
      <c r="BZ333" s="70">
        <v>0</v>
      </c>
      <c r="CA333" s="70">
        <v>0</v>
      </c>
      <c r="CB333" s="70">
        <v>0</v>
      </c>
      <c r="CC333" s="70">
        <v>0</v>
      </c>
      <c r="CD333" s="70">
        <v>0</v>
      </c>
    </row>
    <row r="334" spans="1:82">
      <c r="A334" s="70" t="s">
        <v>2097</v>
      </c>
      <c r="B334" s="70">
        <v>79</v>
      </c>
      <c r="C334" s="70">
        <v>11</v>
      </c>
      <c r="D334" s="70">
        <v>5</v>
      </c>
      <c r="E334" s="70">
        <v>2014</v>
      </c>
      <c r="F334" s="70" t="s">
        <v>181</v>
      </c>
      <c r="G334" s="70" t="s">
        <v>2086</v>
      </c>
      <c r="H334" s="70" t="s">
        <v>2087</v>
      </c>
      <c r="I334" s="148"/>
      <c r="J334" s="71">
        <v>1.5008750602706</v>
      </c>
      <c r="K334" s="71">
        <v>0.63581598517834603</v>
      </c>
      <c r="L334" s="71">
        <v>1.602996674002197</v>
      </c>
      <c r="M334" s="71">
        <v>17.39698037217638</v>
      </c>
      <c r="N334" s="71">
        <v>7.8147469052035001</v>
      </c>
      <c r="O334" s="71">
        <v>7.9415521998148311</v>
      </c>
      <c r="P334" s="71">
        <v>8.9279230662009539</v>
      </c>
      <c r="Q334" s="71">
        <v>0.43602730188076899</v>
      </c>
      <c r="R334" s="71">
        <v>0</v>
      </c>
      <c r="S334" s="71">
        <v>1.7491056776759999</v>
      </c>
      <c r="T334" s="72"/>
      <c r="U334" s="71">
        <v>268872</v>
      </c>
      <c r="V334" s="71">
        <v>240</v>
      </c>
      <c r="W334" s="71">
        <v>56</v>
      </c>
      <c r="X334" s="71">
        <v>3191</v>
      </c>
      <c r="Y334" s="71">
        <v>2316</v>
      </c>
      <c r="Z334" s="71">
        <v>4570</v>
      </c>
      <c r="AA334" s="71">
        <v>1778</v>
      </c>
      <c r="AB334" s="71">
        <v>5875</v>
      </c>
      <c r="AC334" s="71">
        <v>0</v>
      </c>
      <c r="AD334" s="71">
        <v>1.7491056776759999</v>
      </c>
      <c r="AE334" s="72"/>
      <c r="AF334" s="71"/>
      <c r="AG334" s="71"/>
      <c r="AH334" s="71"/>
      <c r="AI334" s="71"/>
      <c r="AJ334" s="71"/>
      <c r="AK334" s="71"/>
      <c r="AL334" s="71"/>
      <c r="AM334" s="71"/>
      <c r="AN334" s="71"/>
      <c r="AO334" s="71"/>
      <c r="AP334" s="71"/>
      <c r="AQ334" s="72"/>
      <c r="AR334" s="71">
        <v>60</v>
      </c>
      <c r="AS334" s="71">
        <v>25</v>
      </c>
      <c r="AT334" s="71">
        <v>0</v>
      </c>
      <c r="AU334" s="71">
        <v>0</v>
      </c>
      <c r="AV334" s="71">
        <v>0</v>
      </c>
      <c r="AW334" s="71">
        <v>1</v>
      </c>
      <c r="AX334" s="71"/>
      <c r="AY334" s="72"/>
      <c r="AZ334" s="71">
        <v>326.60000000000002</v>
      </c>
      <c r="BA334" s="71">
        <v>1103</v>
      </c>
      <c r="BB334" s="71">
        <v>0</v>
      </c>
      <c r="BC334" s="71">
        <v>0</v>
      </c>
      <c r="BD334" s="71">
        <v>0</v>
      </c>
      <c r="BE334" s="71">
        <v>9.5</v>
      </c>
      <c r="BF334" s="71"/>
      <c r="BG334" s="72"/>
      <c r="BH334" s="71">
        <v>0</v>
      </c>
      <c r="BI334" s="71">
        <v>0</v>
      </c>
      <c r="BJ334" s="71">
        <v>0</v>
      </c>
      <c r="BK334" s="71">
        <v>0</v>
      </c>
      <c r="BL334" s="71">
        <v>10.148999999999999</v>
      </c>
      <c r="BM334" s="71">
        <v>0</v>
      </c>
      <c r="BN334" s="72"/>
      <c r="BO334" s="71">
        <v>0</v>
      </c>
      <c r="BP334" s="71">
        <v>0</v>
      </c>
      <c r="BQ334" s="71">
        <v>0</v>
      </c>
      <c r="BR334" s="71">
        <v>0</v>
      </c>
      <c r="BS334" s="71">
        <v>2</v>
      </c>
      <c r="BT334" s="71">
        <v>0</v>
      </c>
      <c r="BU334"/>
      <c r="BV334" s="70">
        <v>10.148999999999999</v>
      </c>
      <c r="BW334" s="70">
        <v>0</v>
      </c>
      <c r="BX334" s="70">
        <v>0</v>
      </c>
      <c r="BY334" s="70">
        <v>0</v>
      </c>
      <c r="BZ334" s="70">
        <v>0</v>
      </c>
      <c r="CA334" s="70">
        <v>0</v>
      </c>
      <c r="CB334" s="70">
        <v>0</v>
      </c>
      <c r="CC334" s="70">
        <v>0</v>
      </c>
      <c r="CD334" s="70">
        <v>0</v>
      </c>
    </row>
    <row r="335" spans="1:82">
      <c r="A335" s="70" t="s">
        <v>2098</v>
      </c>
      <c r="B335" s="70">
        <v>80</v>
      </c>
      <c r="C335" s="70">
        <v>12</v>
      </c>
      <c r="D335" s="70">
        <v>5</v>
      </c>
      <c r="E335" s="70">
        <v>2015</v>
      </c>
      <c r="F335" s="70" t="s">
        <v>182</v>
      </c>
      <c r="G335" s="70" t="s">
        <v>2086</v>
      </c>
      <c r="H335" s="70" t="s">
        <v>2087</v>
      </c>
      <c r="I335" s="148"/>
      <c r="J335" s="71">
        <v>0</v>
      </c>
      <c r="K335" s="71">
        <v>0.58973137475213921</v>
      </c>
      <c r="L335" s="71">
        <v>1.6173277398082171</v>
      </c>
      <c r="M335" s="71">
        <v>15.63945300510883</v>
      </c>
      <c r="N335" s="71">
        <v>8.3137511849715136</v>
      </c>
      <c r="O335" s="71">
        <v>8.0414135818372543</v>
      </c>
      <c r="P335" s="71">
        <v>8.9349766471369652</v>
      </c>
      <c r="Q335" s="71">
        <v>0.42517158361756002</v>
      </c>
      <c r="R335" s="71">
        <v>0</v>
      </c>
      <c r="S335" s="71">
        <v>2.00297476232</v>
      </c>
      <c r="T335" s="72"/>
      <c r="U335" s="71">
        <v>0</v>
      </c>
      <c r="V335" s="71">
        <v>240</v>
      </c>
      <c r="W335" s="71">
        <v>56</v>
      </c>
      <c r="X335" s="71">
        <v>3191</v>
      </c>
      <c r="Y335" s="71">
        <v>2338</v>
      </c>
      <c r="Z335" s="71">
        <v>4672</v>
      </c>
      <c r="AA335" s="71">
        <v>1778</v>
      </c>
      <c r="AB335" s="71">
        <v>5852</v>
      </c>
      <c r="AC335" s="71">
        <v>0</v>
      </c>
      <c r="AD335" s="71">
        <v>2.00297476232</v>
      </c>
      <c r="AE335" s="72"/>
      <c r="AF335" s="71">
        <v>0</v>
      </c>
      <c r="AG335" s="71">
        <v>441160.26263911312</v>
      </c>
      <c r="AH335" s="71">
        <v>339814.90799243847</v>
      </c>
      <c r="AI335" s="71">
        <v>20443174.88208231</v>
      </c>
      <c r="AJ335" s="71">
        <v>12138628.618261799</v>
      </c>
      <c r="AK335" s="71">
        <v>0</v>
      </c>
      <c r="AL335" s="71">
        <v>0</v>
      </c>
      <c r="AM335" s="71">
        <v>801992.05178327602</v>
      </c>
      <c r="AN335" s="71">
        <v>0</v>
      </c>
      <c r="AO335" s="71">
        <v>0</v>
      </c>
      <c r="AP335" s="71">
        <v>34164770.722758934</v>
      </c>
      <c r="AQ335" s="72"/>
      <c r="AR335" s="71">
        <v>64</v>
      </c>
      <c r="AS335" s="71">
        <v>30</v>
      </c>
      <c r="AT335" s="71">
        <v>0</v>
      </c>
      <c r="AU335" s="71">
        <v>0</v>
      </c>
      <c r="AV335" s="71">
        <v>0</v>
      </c>
      <c r="AW335" s="71">
        <v>1</v>
      </c>
      <c r="AX335" s="71"/>
      <c r="AY335" s="72"/>
      <c r="AZ335" s="71">
        <v>351</v>
      </c>
      <c r="BA335" s="71">
        <v>1264.7</v>
      </c>
      <c r="BB335" s="71">
        <v>0</v>
      </c>
      <c r="BC335" s="71">
        <v>0</v>
      </c>
      <c r="BD335" s="71">
        <v>0</v>
      </c>
      <c r="BE335" s="71">
        <v>9.5</v>
      </c>
      <c r="BF335" s="71"/>
      <c r="BG335" s="72"/>
      <c r="BH335" s="71">
        <v>0</v>
      </c>
      <c r="BI335" s="71">
        <v>0</v>
      </c>
      <c r="BJ335" s="71">
        <v>0</v>
      </c>
      <c r="BK335" s="71">
        <v>0</v>
      </c>
      <c r="BL335" s="71">
        <v>10.210000000000001</v>
      </c>
      <c r="BM335" s="71">
        <v>0</v>
      </c>
      <c r="BN335" s="72"/>
      <c r="BO335" s="71">
        <v>0</v>
      </c>
      <c r="BP335" s="71">
        <v>0</v>
      </c>
      <c r="BQ335" s="71">
        <v>0</v>
      </c>
      <c r="BR335" s="71">
        <v>0</v>
      </c>
      <c r="BS335" s="71">
        <v>2</v>
      </c>
      <c r="BT335" s="71">
        <v>0</v>
      </c>
      <c r="BU335"/>
      <c r="BV335" s="70">
        <v>10.210000000000001</v>
      </c>
      <c r="BW335" s="70">
        <v>0</v>
      </c>
      <c r="BX335" s="70">
        <v>0</v>
      </c>
      <c r="BY335" s="70">
        <v>0</v>
      </c>
      <c r="BZ335" s="70">
        <v>0</v>
      </c>
      <c r="CA335" s="70">
        <v>0</v>
      </c>
      <c r="CB335" s="70">
        <v>0</v>
      </c>
      <c r="CC335" s="70">
        <v>0</v>
      </c>
      <c r="CD335" s="70">
        <v>0</v>
      </c>
    </row>
    <row r="336" spans="1:82">
      <c r="A336" s="70" t="s">
        <v>2099</v>
      </c>
      <c r="B336" s="70">
        <v>81</v>
      </c>
      <c r="C336" s="70">
        <v>13</v>
      </c>
      <c r="D336" s="70">
        <v>5</v>
      </c>
      <c r="E336" s="70">
        <v>2016</v>
      </c>
      <c r="F336" s="70" t="s">
        <v>155</v>
      </c>
      <c r="G336" s="70" t="s">
        <v>2086</v>
      </c>
      <c r="H336" s="70" t="s">
        <v>2087</v>
      </c>
      <c r="I336" s="148"/>
      <c r="J336" s="71">
        <v>1.5299105725233997</v>
      </c>
      <c r="K336" s="71">
        <v>0.64503503414024577</v>
      </c>
      <c r="L336" s="71">
        <v>1.8795223283040943</v>
      </c>
      <c r="M336" s="71">
        <v>13.2824769994821</v>
      </c>
      <c r="N336" s="71">
        <v>7.7536413992988287</v>
      </c>
      <c r="O336" s="71">
        <v>7.9845698284505353</v>
      </c>
      <c r="P336" s="71">
        <v>9.338463557264701</v>
      </c>
      <c r="Q336" s="71">
        <v>0.41291483481873531</v>
      </c>
      <c r="R336" s="71">
        <v>0</v>
      </c>
      <c r="S336" s="71">
        <v>1.7378656556000001</v>
      </c>
      <c r="T336" s="72"/>
      <c r="U336" s="71">
        <v>296691</v>
      </c>
      <c r="V336" s="71">
        <v>240</v>
      </c>
      <c r="W336" s="71">
        <v>56</v>
      </c>
      <c r="X336" s="71">
        <v>3191</v>
      </c>
      <c r="Y336" s="71">
        <v>2342</v>
      </c>
      <c r="Z336" s="71">
        <v>4696</v>
      </c>
      <c r="AA336" s="71">
        <v>1922</v>
      </c>
      <c r="AB336" s="71">
        <v>5846</v>
      </c>
      <c r="AC336" s="71">
        <v>0</v>
      </c>
      <c r="AD336" s="71">
        <v>1.7378656556000001</v>
      </c>
      <c r="AE336" s="72"/>
      <c r="AF336" s="71">
        <v>2301959.5033603399</v>
      </c>
      <c r="AG336" s="71">
        <v>484587.02876610361</v>
      </c>
      <c r="AH336" s="71">
        <v>321858.40371560911</v>
      </c>
      <c r="AI336" s="71">
        <v>20432650.470540129</v>
      </c>
      <c r="AJ336" s="71">
        <v>10613245.444029029</v>
      </c>
      <c r="AK336" s="71">
        <v>0</v>
      </c>
      <c r="AL336" s="71">
        <v>0</v>
      </c>
      <c r="AM336" s="71">
        <v>801792.20725894754</v>
      </c>
      <c r="AN336" s="71">
        <v>0</v>
      </c>
      <c r="AO336" s="71">
        <v>0</v>
      </c>
      <c r="AP336" s="71">
        <v>34956093.057670154</v>
      </c>
      <c r="AQ336" s="72"/>
      <c r="AR336" s="71">
        <v>70</v>
      </c>
      <c r="AS336" s="71">
        <v>36</v>
      </c>
      <c r="AT336" s="71">
        <v>0</v>
      </c>
      <c r="AU336" s="71">
        <v>0</v>
      </c>
      <c r="AV336" s="71">
        <v>0</v>
      </c>
      <c r="AW336" s="71">
        <v>1</v>
      </c>
      <c r="AX336" s="71"/>
      <c r="AY336" s="72"/>
      <c r="AZ336" s="71">
        <v>387.8</v>
      </c>
      <c r="BA336" s="71">
        <v>1444.4</v>
      </c>
      <c r="BB336" s="71">
        <v>0</v>
      </c>
      <c r="BC336" s="71">
        <v>0</v>
      </c>
      <c r="BD336" s="71">
        <v>0</v>
      </c>
      <c r="BE336" s="71">
        <v>9.5</v>
      </c>
      <c r="BF336" s="71"/>
      <c r="BG336" s="72"/>
      <c r="BH336" s="71">
        <v>0</v>
      </c>
      <c r="BI336" s="71">
        <v>0</v>
      </c>
      <c r="BJ336" s="71">
        <v>0</v>
      </c>
      <c r="BK336" s="71">
        <v>0</v>
      </c>
      <c r="BL336" s="71">
        <v>10.725</v>
      </c>
      <c r="BM336" s="71">
        <v>0</v>
      </c>
      <c r="BN336" s="72"/>
      <c r="BO336" s="71">
        <v>0</v>
      </c>
      <c r="BP336" s="71">
        <v>0</v>
      </c>
      <c r="BQ336" s="71">
        <v>0</v>
      </c>
      <c r="BR336" s="71">
        <v>0</v>
      </c>
      <c r="BS336" s="71">
        <v>2</v>
      </c>
      <c r="BT336" s="71">
        <v>0</v>
      </c>
      <c r="BU336"/>
      <c r="BV336" s="70">
        <v>10.725</v>
      </c>
      <c r="BW336" s="70">
        <v>0</v>
      </c>
      <c r="BX336" s="70">
        <v>0</v>
      </c>
      <c r="BY336" s="70">
        <v>0</v>
      </c>
      <c r="BZ336" s="70">
        <v>0</v>
      </c>
      <c r="CA336" s="70">
        <v>0</v>
      </c>
      <c r="CB336" s="70">
        <v>0</v>
      </c>
      <c r="CC336" s="70">
        <v>0</v>
      </c>
      <c r="CD336" s="70">
        <v>0</v>
      </c>
    </row>
    <row r="337" spans="1:82">
      <c r="A337" s="70" t="s">
        <v>2100</v>
      </c>
      <c r="B337" s="70">
        <v>82</v>
      </c>
      <c r="C337" s="70">
        <v>14</v>
      </c>
      <c r="D337" s="70">
        <v>5</v>
      </c>
      <c r="E337" s="70">
        <v>2017</v>
      </c>
      <c r="F337" s="70" t="s">
        <v>156</v>
      </c>
      <c r="G337" s="70" t="s">
        <v>2086</v>
      </c>
      <c r="H337" s="70" t="s">
        <v>2087</v>
      </c>
      <c r="I337" s="148"/>
      <c r="J337" s="71">
        <v>1.0102380763348746</v>
      </c>
      <c r="K337" s="71">
        <v>0.64571367501441768</v>
      </c>
      <c r="L337" s="71">
        <v>1.7522022801041697</v>
      </c>
      <c r="M337" s="71">
        <v>13.42471853607274</v>
      </c>
      <c r="N337" s="71">
        <v>8.487794785638707</v>
      </c>
      <c r="O337" s="71">
        <v>8.0683666889998289</v>
      </c>
      <c r="P337" s="71">
        <v>9.1489532463031829</v>
      </c>
      <c r="Q337" s="71">
        <v>0.40080049668815299</v>
      </c>
      <c r="R337" s="71">
        <v>0</v>
      </c>
      <c r="S337" s="71">
        <v>1.4677116384000002</v>
      </c>
      <c r="T337" s="72"/>
      <c r="U337" s="71">
        <v>233302</v>
      </c>
      <c r="V337" s="71">
        <v>240</v>
      </c>
      <c r="W337" s="71">
        <v>56</v>
      </c>
      <c r="X337" s="71">
        <v>3191</v>
      </c>
      <c r="Y337" s="71">
        <v>2374</v>
      </c>
      <c r="Z337" s="71">
        <v>4824</v>
      </c>
      <c r="AA337" s="71">
        <v>1895</v>
      </c>
      <c r="AB337" s="71">
        <v>5868</v>
      </c>
      <c r="AC337" s="71">
        <v>0</v>
      </c>
      <c r="AD337" s="71">
        <v>1.4677116384</v>
      </c>
      <c r="AE337" s="72"/>
      <c r="AF337" s="71">
        <v>1585371.059766598</v>
      </c>
      <c r="AG337" s="71">
        <v>492343.53580452432</v>
      </c>
      <c r="AH337" s="71">
        <v>385052.12100263807</v>
      </c>
      <c r="AI337" s="71">
        <v>21225129.688937441</v>
      </c>
      <c r="AJ337" s="71">
        <v>12242059.744590979</v>
      </c>
      <c r="AK337" s="71">
        <v>0</v>
      </c>
      <c r="AL337" s="71">
        <v>0</v>
      </c>
      <c r="AM337" s="71">
        <v>806068.86460541794</v>
      </c>
      <c r="AN337" s="71">
        <v>0</v>
      </c>
      <c r="AO337" s="71">
        <v>0</v>
      </c>
      <c r="AP337" s="71">
        <v>36736025.014707603</v>
      </c>
      <c r="AQ337" s="72"/>
      <c r="AR337" s="71">
        <v>73</v>
      </c>
      <c r="AS337" s="71">
        <v>41</v>
      </c>
      <c r="AT337" s="71">
        <v>0</v>
      </c>
      <c r="AU337" s="71">
        <v>0</v>
      </c>
      <c r="AV337" s="71">
        <v>0</v>
      </c>
      <c r="AW337" s="71">
        <v>1</v>
      </c>
      <c r="AX337" s="71"/>
      <c r="AY337" s="72"/>
      <c r="AZ337" s="71">
        <v>405.1</v>
      </c>
      <c r="BA337" s="71">
        <v>1653.4</v>
      </c>
      <c r="BB337" s="71">
        <v>0</v>
      </c>
      <c r="BC337" s="71">
        <v>0</v>
      </c>
      <c r="BD337" s="71">
        <v>0</v>
      </c>
      <c r="BE337" s="71">
        <v>9.5</v>
      </c>
      <c r="BF337" s="71"/>
      <c r="BG337" s="72"/>
      <c r="BH337" s="71">
        <v>0</v>
      </c>
      <c r="BI337" s="71">
        <v>0</v>
      </c>
      <c r="BJ337" s="71">
        <v>0</v>
      </c>
      <c r="BK337" s="71">
        <v>0</v>
      </c>
      <c r="BL337" s="71">
        <v>10.302</v>
      </c>
      <c r="BM337" s="71">
        <v>0</v>
      </c>
      <c r="BN337" s="72"/>
      <c r="BO337" s="71">
        <v>0</v>
      </c>
      <c r="BP337" s="71">
        <v>0</v>
      </c>
      <c r="BQ337" s="71">
        <v>0</v>
      </c>
      <c r="BR337" s="71">
        <v>0</v>
      </c>
      <c r="BS337" s="71">
        <v>2</v>
      </c>
      <c r="BT337" s="71">
        <v>0</v>
      </c>
      <c r="BU337"/>
      <c r="BV337" s="70">
        <v>10.302</v>
      </c>
      <c r="BW337" s="70">
        <v>0</v>
      </c>
      <c r="BX337" s="70">
        <v>0</v>
      </c>
      <c r="BY337" s="70">
        <v>0</v>
      </c>
      <c r="BZ337" s="70">
        <v>0</v>
      </c>
      <c r="CA337" s="70">
        <v>0</v>
      </c>
      <c r="CB337" s="70">
        <v>0</v>
      </c>
      <c r="CC337" s="70">
        <v>0</v>
      </c>
      <c r="CD337" s="70">
        <v>0</v>
      </c>
    </row>
    <row r="338" spans="1:82">
      <c r="A338" s="70" t="s">
        <v>2101</v>
      </c>
      <c r="B338" s="70">
        <v>83</v>
      </c>
      <c r="C338" s="70">
        <v>15</v>
      </c>
      <c r="D338" s="70">
        <v>5</v>
      </c>
      <c r="E338" s="70">
        <v>2018</v>
      </c>
      <c r="F338" s="70" t="s">
        <v>183</v>
      </c>
      <c r="G338" s="70" t="s">
        <v>2086</v>
      </c>
      <c r="H338" s="70" t="s">
        <v>2087</v>
      </c>
      <c r="I338" s="148"/>
      <c r="J338" s="71">
        <v>2.4588392805627279</v>
      </c>
      <c r="K338" s="71">
        <v>0.61650955305458377</v>
      </c>
      <c r="L338" s="71">
        <v>1.5505392739709241</v>
      </c>
      <c r="M338" s="71">
        <v>12.478296095442008</v>
      </c>
      <c r="N338" s="71">
        <v>7.8234489828782463</v>
      </c>
      <c r="O338" s="71">
        <v>8.0004769853606827</v>
      </c>
      <c r="P338" s="71">
        <v>9.1343605568167607</v>
      </c>
      <c r="Q338" s="71">
        <v>0.36868630777261802</v>
      </c>
      <c r="R338" s="71">
        <v>0</v>
      </c>
      <c r="S338" s="71">
        <v>0.85404132205200012</v>
      </c>
      <c r="T338" s="72"/>
      <c r="U338" s="71">
        <v>576373</v>
      </c>
      <c r="V338" s="71">
        <v>240</v>
      </c>
      <c r="W338" s="71">
        <v>56</v>
      </c>
      <c r="X338" s="71">
        <v>3191</v>
      </c>
      <c r="Y338" s="71">
        <v>2373</v>
      </c>
      <c r="Z338" s="71">
        <v>4875</v>
      </c>
      <c r="AA338" s="71">
        <v>1911</v>
      </c>
      <c r="AB338" s="71">
        <v>5817</v>
      </c>
      <c r="AC338" s="71">
        <v>0</v>
      </c>
      <c r="AD338" s="71">
        <v>0.85404132205200012</v>
      </c>
      <c r="AE338" s="72"/>
      <c r="AF338" s="71">
        <v>3761619.1522523151</v>
      </c>
      <c r="AG338" s="71">
        <v>444323.65012245049</v>
      </c>
      <c r="AH338" s="71">
        <v>359844.57019304379</v>
      </c>
      <c r="AI338" s="71">
        <v>19482910.129900571</v>
      </c>
      <c r="AJ338" s="71">
        <v>10933767.735447099</v>
      </c>
      <c r="AK338" s="71">
        <v>0</v>
      </c>
      <c r="AL338" s="71">
        <v>0</v>
      </c>
      <c r="AM338" s="71">
        <v>800716.51100966136</v>
      </c>
      <c r="AN338" s="71">
        <v>0</v>
      </c>
      <c r="AO338" s="71">
        <v>0</v>
      </c>
      <c r="AP338" s="71">
        <v>35783181.748925142</v>
      </c>
      <c r="AQ338" s="72"/>
      <c r="AR338" s="71">
        <v>80</v>
      </c>
      <c r="AS338" s="71">
        <v>44</v>
      </c>
      <c r="AT338" s="71">
        <v>0</v>
      </c>
      <c r="AU338" s="71">
        <v>0</v>
      </c>
      <c r="AV338" s="71">
        <v>0</v>
      </c>
      <c r="AW338" s="71">
        <v>1</v>
      </c>
      <c r="AX338" s="71"/>
      <c r="AY338" s="72"/>
      <c r="AZ338" s="71">
        <v>445.1</v>
      </c>
      <c r="BA338" s="71">
        <v>1686</v>
      </c>
      <c r="BB338" s="71">
        <v>0</v>
      </c>
      <c r="BC338" s="71">
        <v>0</v>
      </c>
      <c r="BD338" s="71">
        <v>0</v>
      </c>
      <c r="BE338" s="71">
        <v>9.5</v>
      </c>
      <c r="BF338" s="71"/>
      <c r="BG338" s="72"/>
      <c r="BH338" s="71">
        <v>0</v>
      </c>
      <c r="BI338" s="71">
        <v>0</v>
      </c>
      <c r="BJ338" s="71">
        <v>0</v>
      </c>
      <c r="BK338" s="71">
        <v>0</v>
      </c>
      <c r="BL338" s="71">
        <v>10.250999999999999</v>
      </c>
      <c r="BM338" s="71">
        <v>0</v>
      </c>
      <c r="BN338" s="72"/>
      <c r="BO338" s="71">
        <v>0</v>
      </c>
      <c r="BP338" s="71">
        <v>0</v>
      </c>
      <c r="BQ338" s="71">
        <v>0</v>
      </c>
      <c r="BR338" s="71">
        <v>0</v>
      </c>
      <c r="BS338" s="71">
        <v>2</v>
      </c>
      <c r="BT338" s="71">
        <v>0</v>
      </c>
      <c r="BU338"/>
      <c r="BV338" s="70">
        <v>10.250999999999999</v>
      </c>
      <c r="BW338" s="70">
        <v>0</v>
      </c>
      <c r="BX338" s="70">
        <v>0</v>
      </c>
      <c r="BY338" s="70">
        <v>0</v>
      </c>
      <c r="BZ338" s="70">
        <v>0</v>
      </c>
      <c r="CA338" s="70">
        <v>0</v>
      </c>
      <c r="CB338" s="70">
        <v>0</v>
      </c>
      <c r="CC338" s="70">
        <v>0</v>
      </c>
      <c r="CD338" s="70">
        <v>0</v>
      </c>
    </row>
    <row r="339" spans="1:82">
      <c r="A339" s="70" t="s">
        <v>2102</v>
      </c>
      <c r="B339" s="70">
        <v>84</v>
      </c>
      <c r="C339" s="70">
        <v>16</v>
      </c>
      <c r="D339" s="70">
        <v>5</v>
      </c>
      <c r="E339" s="70">
        <v>2019</v>
      </c>
      <c r="F339" s="70" t="s">
        <v>158</v>
      </c>
      <c r="G339" s="70" t="s">
        <v>2086</v>
      </c>
      <c r="H339" s="70" t="s">
        <v>2087</v>
      </c>
      <c r="I339" s="148"/>
      <c r="J339" s="71">
        <v>2.7404849119603765</v>
      </c>
      <c r="K339" s="71">
        <v>0.55620680516907162</v>
      </c>
      <c r="L339" s="71">
        <v>1.5629656267107217</v>
      </c>
      <c r="M339" s="71">
        <v>12.128446372627009</v>
      </c>
      <c r="N339" s="71">
        <v>6.940759932669101</v>
      </c>
      <c r="O339" s="71">
        <v>7.7595527125448429</v>
      </c>
      <c r="P339" s="71">
        <v>8.6927586365793275</v>
      </c>
      <c r="Q339" s="71">
        <v>0.35896834708729902</v>
      </c>
      <c r="R339" s="71">
        <v>0</v>
      </c>
      <c r="S339" s="71">
        <v>1.7792269104456002</v>
      </c>
      <c r="T339" s="72"/>
      <c r="U339" s="71">
        <v>643299</v>
      </c>
      <c r="V339" s="71">
        <v>240</v>
      </c>
      <c r="W339" s="71">
        <v>56</v>
      </c>
      <c r="X339" s="71">
        <v>3191</v>
      </c>
      <c r="Y339" s="71">
        <v>2408</v>
      </c>
      <c r="Z339" s="71">
        <v>4858</v>
      </c>
      <c r="AA339" s="71">
        <v>1805</v>
      </c>
      <c r="AB339" s="71">
        <v>5817</v>
      </c>
      <c r="AC339" s="71">
        <v>0</v>
      </c>
      <c r="AD339" s="71">
        <v>1.7792269104456</v>
      </c>
      <c r="AE339" s="72"/>
      <c r="AF339" s="71">
        <v>4302935.6853615092</v>
      </c>
      <c r="AG339" s="71">
        <v>415520.25641711551</v>
      </c>
      <c r="AH339" s="71">
        <v>383294.18914725282</v>
      </c>
      <c r="AI339" s="71">
        <v>19509938.938252389</v>
      </c>
      <c r="AJ339" s="71">
        <v>10010719.986935981</v>
      </c>
      <c r="AK339" s="71">
        <v>0</v>
      </c>
      <c r="AL339" s="71">
        <v>0</v>
      </c>
      <c r="AM339" s="71">
        <v>792231.60964744526</v>
      </c>
      <c r="AN339" s="71">
        <v>0</v>
      </c>
      <c r="AO339" s="71">
        <v>0</v>
      </c>
      <c r="AP339" s="71">
        <v>35414640.665761694</v>
      </c>
      <c r="AQ339" s="72"/>
      <c r="AR339" s="71">
        <v>87</v>
      </c>
      <c r="AS339" s="71">
        <v>48</v>
      </c>
      <c r="AT339" s="71">
        <v>0</v>
      </c>
      <c r="AU339" s="71">
        <v>0</v>
      </c>
      <c r="AV339" s="71">
        <v>0</v>
      </c>
      <c r="AW339" s="71">
        <v>1</v>
      </c>
      <c r="AX339" s="71"/>
      <c r="AY339" s="72"/>
      <c r="AZ339" s="71">
        <v>485.50000000000011</v>
      </c>
      <c r="BA339" s="71">
        <v>1837.9</v>
      </c>
      <c r="BB339" s="71">
        <v>0</v>
      </c>
      <c r="BC339" s="71">
        <v>0</v>
      </c>
      <c r="BD339" s="71">
        <v>0</v>
      </c>
      <c r="BE339" s="71">
        <v>9.5</v>
      </c>
      <c r="BF339" s="71"/>
      <c r="BG339" s="72"/>
      <c r="BH339" s="71">
        <v>0</v>
      </c>
      <c r="BI339" s="71">
        <v>0</v>
      </c>
      <c r="BJ339" s="71">
        <v>0</v>
      </c>
      <c r="BK339" s="71">
        <v>0</v>
      </c>
      <c r="BL339" s="71">
        <v>10.180999999999999</v>
      </c>
      <c r="BM339" s="71">
        <v>0</v>
      </c>
      <c r="BN339" s="72"/>
      <c r="BO339" s="71">
        <v>0</v>
      </c>
      <c r="BP339" s="71">
        <v>0</v>
      </c>
      <c r="BQ339" s="71">
        <v>0</v>
      </c>
      <c r="BR339" s="71">
        <v>0</v>
      </c>
      <c r="BS339" s="71">
        <v>2</v>
      </c>
      <c r="BT339" s="71">
        <v>0</v>
      </c>
      <c r="BU339"/>
      <c r="BV339" s="70">
        <v>10.180999999999999</v>
      </c>
      <c r="BW339" s="70">
        <v>0</v>
      </c>
      <c r="BX339" s="70">
        <v>0</v>
      </c>
      <c r="BY339" s="70">
        <v>0</v>
      </c>
      <c r="BZ339" s="70">
        <v>0</v>
      </c>
      <c r="CA339" s="70">
        <v>0</v>
      </c>
      <c r="CB339" s="70">
        <v>0</v>
      </c>
      <c r="CC339" s="70">
        <v>0</v>
      </c>
      <c r="CD339" s="70">
        <v>0</v>
      </c>
    </row>
    <row r="340" spans="1:82">
      <c r="A340" s="70" t="s">
        <v>2103</v>
      </c>
      <c r="B340" s="70">
        <v>85</v>
      </c>
      <c r="C340" s="70">
        <v>17</v>
      </c>
      <c r="D340" s="70">
        <v>5</v>
      </c>
      <c r="E340" s="70">
        <v>2020</v>
      </c>
      <c r="F340" s="70" t="s">
        <v>159</v>
      </c>
      <c r="G340" s="70" t="s">
        <v>2086</v>
      </c>
      <c r="H340" s="70" t="s">
        <v>2087</v>
      </c>
      <c r="I340" s="148"/>
      <c r="J340" s="71">
        <v>0</v>
      </c>
      <c r="K340" s="71">
        <v>0.53808846329010207</v>
      </c>
      <c r="L340" s="71">
        <v>0.35249882067307414</v>
      </c>
      <c r="M340" s="71">
        <v>11.509340603281576</v>
      </c>
      <c r="N340" s="71">
        <v>6.9785319987173189</v>
      </c>
      <c r="O340" s="71">
        <v>6.9971853076613231</v>
      </c>
      <c r="P340" s="71">
        <v>8.1647891279003222</v>
      </c>
      <c r="Q340" s="71">
        <v>0.34403582103269698</v>
      </c>
      <c r="R340" s="71">
        <v>0</v>
      </c>
      <c r="S340" s="71">
        <v>0.97850910846179995</v>
      </c>
      <c r="T340" s="72"/>
      <c r="U340" s="71">
        <v>0</v>
      </c>
      <c r="V340" s="71">
        <v>201</v>
      </c>
      <c r="W340" s="71">
        <v>14</v>
      </c>
      <c r="X340" s="71">
        <v>3094</v>
      </c>
      <c r="Y340" s="71">
        <v>2461</v>
      </c>
      <c r="Z340" s="71">
        <v>5000</v>
      </c>
      <c r="AA340" s="71">
        <v>1802</v>
      </c>
      <c r="AB340" s="71">
        <v>5835</v>
      </c>
      <c r="AC340" s="71">
        <v>0</v>
      </c>
      <c r="AD340" s="71">
        <v>0.97850910846179995</v>
      </c>
      <c r="AE340" s="72"/>
      <c r="AF340" s="71">
        <v>0</v>
      </c>
      <c r="AG340" s="71">
        <v>411879.80706415937</v>
      </c>
      <c r="AH340" s="71">
        <v>91585.410196423283</v>
      </c>
      <c r="AI340" s="71">
        <v>18866001.408363096</v>
      </c>
      <c r="AJ340" s="71">
        <v>10952169.66479929</v>
      </c>
      <c r="AK340" s="71"/>
      <c r="AL340" s="71"/>
      <c r="AM340" s="71">
        <v>761532.3282021248</v>
      </c>
      <c r="AN340" s="71"/>
      <c r="AO340" s="71"/>
      <c r="AP340" s="71">
        <v>31083168.618625093</v>
      </c>
      <c r="AQ340" s="72"/>
      <c r="AR340" s="71">
        <v>93</v>
      </c>
      <c r="AS340" s="71">
        <v>49</v>
      </c>
      <c r="AT340" s="71">
        <v>0</v>
      </c>
      <c r="AU340" s="71">
        <v>0</v>
      </c>
      <c r="AV340" s="71">
        <v>0</v>
      </c>
      <c r="AW340" s="71">
        <v>1</v>
      </c>
      <c r="AX340" s="71"/>
      <c r="AY340" s="72"/>
      <c r="AZ340" s="71">
        <v>515.90000000000009</v>
      </c>
      <c r="BA340" s="71">
        <v>1859.9</v>
      </c>
      <c r="BB340" s="71">
        <v>0</v>
      </c>
      <c r="BC340" s="71">
        <v>0</v>
      </c>
      <c r="BD340" s="71">
        <v>0</v>
      </c>
      <c r="BE340" s="71">
        <v>9.5</v>
      </c>
      <c r="BF340" s="71"/>
      <c r="BG340" s="72"/>
      <c r="BH340" s="71">
        <v>0</v>
      </c>
      <c r="BI340" s="71">
        <v>0</v>
      </c>
      <c r="BJ340" s="71">
        <v>3.7509999999999999</v>
      </c>
      <c r="BK340" s="71">
        <v>0</v>
      </c>
      <c r="BL340" s="71">
        <v>8.94</v>
      </c>
      <c r="BM340" s="71">
        <v>0</v>
      </c>
      <c r="BN340" s="72"/>
      <c r="BO340" s="71">
        <v>0</v>
      </c>
      <c r="BP340" s="71">
        <v>0</v>
      </c>
      <c r="BQ340" s="71">
        <v>1</v>
      </c>
      <c r="BR340" s="71">
        <v>0</v>
      </c>
      <c r="BS340" s="71">
        <v>2</v>
      </c>
      <c r="BT340" s="71">
        <v>0</v>
      </c>
      <c r="BU340"/>
      <c r="BV340" s="70">
        <v>12.691000000000001</v>
      </c>
      <c r="BW340" s="70">
        <v>0</v>
      </c>
      <c r="BX340" s="70">
        <v>0</v>
      </c>
      <c r="BY340" s="70">
        <v>0</v>
      </c>
      <c r="BZ340" s="70">
        <v>0</v>
      </c>
      <c r="CA340" s="70">
        <v>0</v>
      </c>
      <c r="CB340" s="70">
        <v>0</v>
      </c>
      <c r="CC340" s="70">
        <v>0</v>
      </c>
      <c r="CD340" s="70">
        <v>0</v>
      </c>
    </row>
    <row r="341" spans="1:82">
      <c r="A341" s="70" t="s">
        <v>2104</v>
      </c>
      <c r="B341" s="70">
        <v>85</v>
      </c>
      <c r="C341" s="70">
        <v>18</v>
      </c>
      <c r="D341" s="70">
        <v>5</v>
      </c>
      <c r="E341" s="70">
        <v>2021</v>
      </c>
      <c r="F341" s="70" t="s">
        <v>160</v>
      </c>
      <c r="G341" s="70" t="s">
        <v>2086</v>
      </c>
      <c r="H341" s="70" t="s">
        <v>2087</v>
      </c>
      <c r="I341" s="148"/>
      <c r="J341" s="71">
        <v>3.8029521320254132</v>
      </c>
      <c r="K341" s="71">
        <v>0.56296029179533469</v>
      </c>
      <c r="L341" s="71">
        <v>0.31980763913990068</v>
      </c>
      <c r="M341" s="71">
        <v>12.887847526844608</v>
      </c>
      <c r="N341" s="71">
        <v>7.0227510358419902</v>
      </c>
      <c r="O341" s="71">
        <v>6.8269384565849345</v>
      </c>
      <c r="P341" s="71">
        <v>8.5915817081100716</v>
      </c>
      <c r="Q341" s="71">
        <v>0.33928748108650097</v>
      </c>
      <c r="R341" s="71">
        <v>0</v>
      </c>
      <c r="S341" s="71">
        <v>1.4758535024999999</v>
      </c>
      <c r="T341" s="72"/>
      <c r="U341" s="71">
        <v>1012418</v>
      </c>
      <c r="V341" s="71">
        <v>201</v>
      </c>
      <c r="W341" s="71">
        <v>14</v>
      </c>
      <c r="X341" s="71">
        <v>3094</v>
      </c>
      <c r="Y341" s="71">
        <v>2490</v>
      </c>
      <c r="Z341" s="71">
        <v>5023</v>
      </c>
      <c r="AA341" s="71">
        <v>1849</v>
      </c>
      <c r="AB341" s="71">
        <v>5811</v>
      </c>
      <c r="AC341" s="71">
        <v>0</v>
      </c>
      <c r="AD341" s="71">
        <v>1.4758535024999999</v>
      </c>
      <c r="AE341" s="72"/>
      <c r="AF341" s="71">
        <v>6118260.1952830283</v>
      </c>
      <c r="AG341" s="71">
        <v>398407.22464718937</v>
      </c>
      <c r="AH341" s="71">
        <v>80370.631073575729</v>
      </c>
      <c r="AI341" s="71">
        <v>20894692.381633066</v>
      </c>
      <c r="AJ341" s="71">
        <v>9786039.5178529564</v>
      </c>
      <c r="AK341" s="71">
        <v>0</v>
      </c>
      <c r="AL341" s="71">
        <v>0</v>
      </c>
      <c r="AM341" s="71">
        <v>762774.45205114281</v>
      </c>
      <c r="AN341" s="71">
        <v>0</v>
      </c>
      <c r="AO341" s="71">
        <v>0</v>
      </c>
      <c r="AP341" s="71">
        <v>38040544.402540952</v>
      </c>
      <c r="AQ341" s="72"/>
      <c r="AR341" s="71">
        <v>102</v>
      </c>
      <c r="AS341" s="71">
        <v>49</v>
      </c>
      <c r="AT341" s="71">
        <v>0</v>
      </c>
      <c r="AU341" s="71">
        <v>0</v>
      </c>
      <c r="AV341" s="71">
        <v>0</v>
      </c>
      <c r="AW341" s="71">
        <v>1</v>
      </c>
      <c r="AX341" s="71"/>
      <c r="AY341" s="72"/>
      <c r="AZ341" s="71">
        <v>566.4</v>
      </c>
      <c r="BA341" s="71">
        <v>1859.9</v>
      </c>
      <c r="BB341" s="71">
        <v>0</v>
      </c>
      <c r="BC341" s="71">
        <v>0</v>
      </c>
      <c r="BD341" s="71">
        <v>0</v>
      </c>
      <c r="BE341" s="71">
        <v>9.5</v>
      </c>
      <c r="BF341" s="71"/>
      <c r="BG341" s="72"/>
      <c r="BH341" s="71">
        <v>0</v>
      </c>
      <c r="BI341" s="71">
        <v>0</v>
      </c>
      <c r="BJ341" s="71">
        <v>3.6520000000000001</v>
      </c>
      <c r="BK341" s="71">
        <v>0</v>
      </c>
      <c r="BL341" s="71">
        <v>9.6189999999999998</v>
      </c>
      <c r="BM341" s="71">
        <v>0</v>
      </c>
      <c r="BN341" s="72"/>
      <c r="BO341" s="71">
        <v>0</v>
      </c>
      <c r="BP341" s="71">
        <v>0</v>
      </c>
      <c r="BQ341" s="71">
        <v>1</v>
      </c>
      <c r="BR341" s="71">
        <v>0</v>
      </c>
      <c r="BS341" s="71">
        <v>2</v>
      </c>
      <c r="BT341" s="71">
        <v>0</v>
      </c>
      <c r="BU341"/>
      <c r="BV341" s="70">
        <v>13.271000000000001</v>
      </c>
      <c r="BW341" s="70">
        <v>0</v>
      </c>
      <c r="BX341" s="70">
        <v>0</v>
      </c>
      <c r="BY341" s="70">
        <v>0</v>
      </c>
      <c r="BZ341" s="70">
        <v>0</v>
      </c>
      <c r="CA341" s="70">
        <v>0</v>
      </c>
      <c r="CB341" s="70">
        <v>0</v>
      </c>
      <c r="CC341" s="70">
        <v>0</v>
      </c>
      <c r="CD341" s="70">
        <v>0</v>
      </c>
    </row>
    <row r="342" spans="1:82">
      <c r="A342" s="70" t="s">
        <v>2105</v>
      </c>
      <c r="B342" s="70">
        <v>85</v>
      </c>
      <c r="C342" s="70">
        <v>19</v>
      </c>
      <c r="D342" s="70">
        <v>5</v>
      </c>
      <c r="E342" s="70">
        <v>2022</v>
      </c>
      <c r="F342" s="70" t="s">
        <v>161</v>
      </c>
      <c r="G342" s="70" t="s">
        <v>2086</v>
      </c>
      <c r="H342" s="70" t="s">
        <v>2087</v>
      </c>
      <c r="I342" s="148"/>
      <c r="J342" s="71">
        <v>5.0105600104580175</v>
      </c>
      <c r="K342" s="71">
        <v>0.53524053537731808</v>
      </c>
      <c r="L342" s="71">
        <v>0.26033962244266645</v>
      </c>
      <c r="M342" s="71">
        <v>11.735867163208184</v>
      </c>
      <c r="N342" s="71">
        <v>7.6298615522138151</v>
      </c>
      <c r="O342" s="71">
        <v>7.2326419041906513</v>
      </c>
      <c r="P342" s="71">
        <v>8.6044566533274871</v>
      </c>
      <c r="Q342" s="71">
        <v>0.3385604642582416</v>
      </c>
      <c r="R342" s="71">
        <v>0</v>
      </c>
      <c r="S342" s="71">
        <v>1.5321944771</v>
      </c>
      <c r="T342" s="72"/>
      <c r="U342" s="71">
        <v>1375996</v>
      </c>
      <c r="V342" s="71">
        <v>201</v>
      </c>
      <c r="W342" s="71">
        <v>14</v>
      </c>
      <c r="X342" s="71">
        <v>3094</v>
      </c>
      <c r="Y342" s="71">
        <v>2505</v>
      </c>
      <c r="Z342" s="71">
        <v>5056</v>
      </c>
      <c r="AA342" s="71">
        <v>1880</v>
      </c>
      <c r="AB342" s="71">
        <v>5751</v>
      </c>
      <c r="AC342" s="71">
        <v>0</v>
      </c>
      <c r="AD342" s="71">
        <v>1.5321944771</v>
      </c>
      <c r="AE342" s="72"/>
      <c r="AF342" s="71">
        <v>7564533.7028430793</v>
      </c>
      <c r="AG342" s="71">
        <v>396380.09183260164</v>
      </c>
      <c r="AH342" s="71">
        <v>78497.343239744412</v>
      </c>
      <c r="AI342" s="71">
        <v>18601599.399921935</v>
      </c>
      <c r="AJ342" s="71">
        <v>10944481.841315525</v>
      </c>
      <c r="AK342" s="71">
        <v>0</v>
      </c>
      <c r="AL342" s="71">
        <v>0</v>
      </c>
      <c r="AM342" s="71">
        <v>742611.07013532158</v>
      </c>
      <c r="AN342" s="71">
        <v>0</v>
      </c>
      <c r="AO342" s="71">
        <v>0</v>
      </c>
      <c r="AP342" s="71">
        <v>38328103.449288212</v>
      </c>
      <c r="AQ342" s="72"/>
      <c r="AR342" s="71">
        <v>107</v>
      </c>
      <c r="AS342" s="71">
        <v>49</v>
      </c>
      <c r="AT342" s="71">
        <v>0</v>
      </c>
      <c r="AU342" s="71">
        <v>0</v>
      </c>
      <c r="AV342" s="71">
        <v>0</v>
      </c>
      <c r="AW342" s="71">
        <v>1</v>
      </c>
      <c r="AX342" s="71"/>
      <c r="AY342" s="72"/>
      <c r="AZ342" s="71">
        <v>603</v>
      </c>
      <c r="BA342" s="71">
        <v>1859.9</v>
      </c>
      <c r="BB342" s="71">
        <v>0</v>
      </c>
      <c r="BC342" s="71">
        <v>0</v>
      </c>
      <c r="BD342" s="71">
        <v>0</v>
      </c>
      <c r="BE342" s="71">
        <v>9.5</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2106</v>
      </c>
      <c r="B343" s="70">
        <v>85</v>
      </c>
      <c r="C343" s="70">
        <v>20</v>
      </c>
      <c r="D343" s="70">
        <v>5</v>
      </c>
      <c r="E343" s="70">
        <v>2023</v>
      </c>
      <c r="F343" s="70" t="s">
        <v>1539</v>
      </c>
      <c r="G343" s="70" t="s">
        <v>2086</v>
      </c>
      <c r="H343" s="70" t="s">
        <v>2087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113</v>
      </c>
      <c r="AS343" s="71">
        <v>49</v>
      </c>
      <c r="AT343" s="71">
        <v>0</v>
      </c>
      <c r="AU343" s="71">
        <v>0</v>
      </c>
      <c r="AV343" s="71">
        <v>0</v>
      </c>
      <c r="AW343" s="71">
        <v>1</v>
      </c>
      <c r="AX343" s="71"/>
      <c r="AY343" s="72"/>
      <c r="AZ343" s="71">
        <v>629.39999999999986</v>
      </c>
      <c r="BA343" s="71">
        <v>1859.9</v>
      </c>
      <c r="BB343" s="71">
        <v>0</v>
      </c>
      <c r="BC343" s="71">
        <v>0</v>
      </c>
      <c r="BD343" s="71">
        <v>0</v>
      </c>
      <c r="BE343" s="71">
        <v>9.5</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2107</v>
      </c>
      <c r="B344" s="70">
        <v>85</v>
      </c>
      <c r="C344" s="70">
        <v>21</v>
      </c>
      <c r="D344" s="70">
        <v>5</v>
      </c>
      <c r="E344" s="70">
        <v>2024</v>
      </c>
      <c r="F344" s="70" t="s">
        <v>1554</v>
      </c>
      <c r="G344" s="70" t="s">
        <v>2086</v>
      </c>
      <c r="H344" s="70" t="s">
        <v>2087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2108</v>
      </c>
      <c r="B345" s="70">
        <v>52</v>
      </c>
      <c r="C345" s="70">
        <v>1</v>
      </c>
      <c r="D345" s="70">
        <v>4</v>
      </c>
      <c r="E345" s="70">
        <v>1990</v>
      </c>
      <c r="F345" s="70" t="s">
        <v>787</v>
      </c>
      <c r="G345" s="70" t="s">
        <v>2109</v>
      </c>
      <c r="H345" s="70" t="s">
        <v>2110</v>
      </c>
      <c r="I345" s="148"/>
      <c r="J345" s="71">
        <v>41.224616590625509</v>
      </c>
      <c r="K345" s="71">
        <v>1.099933380769033</v>
      </c>
      <c r="L345" s="71">
        <v>11.315520493772331</v>
      </c>
      <c r="M345" s="71">
        <v>2.7063336579891688</v>
      </c>
      <c r="N345" s="71">
        <v>10.72856144820117</v>
      </c>
      <c r="O345" s="71">
        <v>5.3025480023634977</v>
      </c>
      <c r="P345" s="71">
        <v>6.993090703193988</v>
      </c>
      <c r="Q345" s="71">
        <v>0.54161558802888499</v>
      </c>
      <c r="R345" s="71">
        <v>14.584582847879769</v>
      </c>
      <c r="S345" s="71">
        <v>0.62257334100762507</v>
      </c>
      <c r="T345" s="72"/>
      <c r="U345" s="71">
        <v>874757</v>
      </c>
      <c r="V345" s="71">
        <v>339</v>
      </c>
      <c r="W345" s="71">
        <v>149</v>
      </c>
      <c r="X345" s="71">
        <v>1125</v>
      </c>
      <c r="Y345" s="71">
        <v>2356</v>
      </c>
      <c r="Z345" s="71">
        <v>2181</v>
      </c>
      <c r="AA345" s="71">
        <v>1698</v>
      </c>
      <c r="AB345" s="71">
        <v>8794</v>
      </c>
      <c r="AC345" s="71">
        <v>2526076</v>
      </c>
      <c r="AD345" s="71">
        <v>0.62257334100762507</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2111</v>
      </c>
      <c r="B346" s="70">
        <v>53</v>
      </c>
      <c r="C346" s="70">
        <v>2</v>
      </c>
      <c r="D346" s="70">
        <v>4</v>
      </c>
      <c r="E346" s="70">
        <v>2005</v>
      </c>
      <c r="F346" s="70" t="s">
        <v>789</v>
      </c>
      <c r="G346" s="70" t="s">
        <v>2109</v>
      </c>
      <c r="H346" s="70" t="s">
        <v>2110</v>
      </c>
      <c r="I346" s="148"/>
      <c r="J346" s="71">
        <v>19.343611609675051</v>
      </c>
      <c r="K346" s="71">
        <v>1.501408808995365</v>
      </c>
      <c r="L346" s="71">
        <v>13.28495361026159</v>
      </c>
      <c r="M346" s="71">
        <v>6.2379820087197286</v>
      </c>
      <c r="N346" s="71">
        <v>17.578459255640912</v>
      </c>
      <c r="O346" s="71">
        <v>7.7106339096418726</v>
      </c>
      <c r="P346" s="71">
        <v>9.3231421438954456</v>
      </c>
      <c r="Q346" s="71">
        <v>0.46783859082432699</v>
      </c>
      <c r="R346" s="71">
        <v>16.94334649133414</v>
      </c>
      <c r="S346" s="71">
        <v>0.86523357697660896</v>
      </c>
      <c r="T346" s="72"/>
      <c r="U346" s="71">
        <v>483065</v>
      </c>
      <c r="V346" s="71">
        <v>506</v>
      </c>
      <c r="W346" s="71">
        <v>136</v>
      </c>
      <c r="X346" s="71">
        <v>1037</v>
      </c>
      <c r="Y346" s="71">
        <v>2682</v>
      </c>
      <c r="Z346" s="71">
        <v>3670</v>
      </c>
      <c r="AA346" s="71">
        <v>1854</v>
      </c>
      <c r="AB346" s="71">
        <v>7941</v>
      </c>
      <c r="AC346" s="71">
        <v>2996080</v>
      </c>
      <c r="AD346" s="71">
        <v>0.86523357697660896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2112</v>
      </c>
      <c r="B347" s="70">
        <v>54</v>
      </c>
      <c r="C347" s="70">
        <v>3</v>
      </c>
      <c r="D347" s="70">
        <v>4</v>
      </c>
      <c r="E347" s="70">
        <v>2006</v>
      </c>
      <c r="F347" s="70" t="s">
        <v>790</v>
      </c>
      <c r="G347" s="70" t="s">
        <v>2109</v>
      </c>
      <c r="H347" s="70" t="s">
        <v>2110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2113</v>
      </c>
      <c r="B348" s="70">
        <v>55</v>
      </c>
      <c r="C348" s="70">
        <v>4</v>
      </c>
      <c r="D348" s="70">
        <v>4</v>
      </c>
      <c r="E348" s="70">
        <v>2007</v>
      </c>
      <c r="F348" s="70" t="s">
        <v>791</v>
      </c>
      <c r="G348" s="70" t="s">
        <v>2109</v>
      </c>
      <c r="H348" s="70" t="s">
        <v>2110</v>
      </c>
      <c r="I348" s="148"/>
      <c r="J348" s="71">
        <v>17.243594775225461</v>
      </c>
      <c r="K348" s="71">
        <v>1.6694485868596161</v>
      </c>
      <c r="L348" s="71">
        <v>9.9442524319419281</v>
      </c>
      <c r="M348" s="71">
        <v>7.8593652905263891</v>
      </c>
      <c r="N348" s="71">
        <v>15.1732127617594</v>
      </c>
      <c r="O348" s="71">
        <v>7.2879214859088224</v>
      </c>
      <c r="P348" s="71">
        <v>9.3295780767784819</v>
      </c>
      <c r="Q348" s="71">
        <v>0.47411603460192098</v>
      </c>
      <c r="R348" s="71">
        <v>16.216078354567159</v>
      </c>
      <c r="S348" s="71">
        <v>1.0977383078543319</v>
      </c>
      <c r="T348" s="72"/>
      <c r="U348" s="71">
        <v>669173</v>
      </c>
      <c r="V348" s="71">
        <v>525</v>
      </c>
      <c r="W348" s="71">
        <v>118</v>
      </c>
      <c r="X348" s="71">
        <v>1701</v>
      </c>
      <c r="Y348" s="71">
        <v>2689</v>
      </c>
      <c r="Z348" s="71">
        <v>3606</v>
      </c>
      <c r="AA348" s="71">
        <v>1827</v>
      </c>
      <c r="AB348" s="71">
        <v>7622</v>
      </c>
      <c r="AC348" s="71">
        <v>2949753</v>
      </c>
      <c r="AD348" s="71">
        <v>1.0977383078543319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2114</v>
      </c>
      <c r="B349" s="70">
        <v>56</v>
      </c>
      <c r="C349" s="70">
        <v>5</v>
      </c>
      <c r="D349" s="70">
        <v>4</v>
      </c>
      <c r="E349" s="70">
        <v>2008</v>
      </c>
      <c r="F349" s="70" t="s">
        <v>792</v>
      </c>
      <c r="G349" s="1064" t="s">
        <v>2109</v>
      </c>
      <c r="H349" s="70" t="s">
        <v>2110</v>
      </c>
      <c r="I349" s="148"/>
      <c r="J349" s="71">
        <v>17.148371996246119</v>
      </c>
      <c r="K349" s="71">
        <v>1.203501433762616</v>
      </c>
      <c r="L349" s="71">
        <v>8.8440299386610022</v>
      </c>
      <c r="M349" s="71">
        <v>8.2837836125289765</v>
      </c>
      <c r="N349" s="71">
        <v>14.596849781232629</v>
      </c>
      <c r="O349" s="71">
        <v>7.0505643058215384</v>
      </c>
      <c r="P349" s="71">
        <v>9.2424354146448113</v>
      </c>
      <c r="Q349" s="71">
        <v>0.46118107756239901</v>
      </c>
      <c r="R349" s="71">
        <v>13.875145097391639</v>
      </c>
      <c r="S349" s="71">
        <v>0.91974502968916816</v>
      </c>
      <c r="T349" s="72"/>
      <c r="U349" s="71">
        <v>729738</v>
      </c>
      <c r="V349" s="71">
        <v>525</v>
      </c>
      <c r="W349" s="71">
        <v>118</v>
      </c>
      <c r="X349" s="71">
        <v>1701</v>
      </c>
      <c r="Y349" s="71">
        <v>2720</v>
      </c>
      <c r="Z349" s="71">
        <v>3611</v>
      </c>
      <c r="AA349" s="71">
        <v>1812</v>
      </c>
      <c r="AB349" s="71">
        <v>7536</v>
      </c>
      <c r="AC349" s="71">
        <v>2620824</v>
      </c>
      <c r="AD349" s="71">
        <v>0.91974502968916816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2115</v>
      </c>
      <c r="B350" s="70">
        <v>57</v>
      </c>
      <c r="C350" s="70">
        <v>6</v>
      </c>
      <c r="D350" s="70">
        <v>4</v>
      </c>
      <c r="E350" s="70">
        <v>2009</v>
      </c>
      <c r="F350" s="70" t="s">
        <v>176</v>
      </c>
      <c r="G350" s="1064" t="s">
        <v>2109</v>
      </c>
      <c r="H350" s="70" t="s">
        <v>2110</v>
      </c>
      <c r="I350" s="148"/>
      <c r="J350" s="71">
        <v>9.6309136864335443</v>
      </c>
      <c r="K350" s="71">
        <v>1.2725750255937529</v>
      </c>
      <c r="L350" s="71">
        <v>8.3609666877256341</v>
      </c>
      <c r="M350" s="71">
        <v>8.4564496041334358</v>
      </c>
      <c r="N350" s="71">
        <v>14.93353905826414</v>
      </c>
      <c r="O350" s="71">
        <v>7.2281374071938336</v>
      </c>
      <c r="P350" s="71">
        <v>9.0674338030416255</v>
      </c>
      <c r="Q350" s="71">
        <v>0.43157534391386898</v>
      </c>
      <c r="R350" s="71">
        <v>10.443396599959829</v>
      </c>
      <c r="S350" s="71">
        <v>1.0735026181950971</v>
      </c>
      <c r="T350" s="72"/>
      <c r="U350" s="71">
        <v>387106</v>
      </c>
      <c r="V350" s="71">
        <v>577</v>
      </c>
      <c r="W350" s="71">
        <v>140</v>
      </c>
      <c r="X350" s="71">
        <v>1776</v>
      </c>
      <c r="Y350" s="71">
        <v>2725</v>
      </c>
      <c r="Z350" s="71">
        <v>3654</v>
      </c>
      <c r="AA350" s="71">
        <v>1825</v>
      </c>
      <c r="AB350" s="71">
        <v>7403</v>
      </c>
      <c r="AC350" s="71">
        <v>1924443</v>
      </c>
      <c r="AD350" s="71">
        <v>1.0735026181950971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11</v>
      </c>
      <c r="BJ350" s="71">
        <v>322.678</v>
      </c>
      <c r="BK350" s="71">
        <v>20.5</v>
      </c>
      <c r="BL350" s="71">
        <v>0</v>
      </c>
      <c r="BM350" s="71">
        <v>0</v>
      </c>
      <c r="BN350" s="72"/>
      <c r="BO350" s="71">
        <v>0</v>
      </c>
      <c r="BP350" s="71">
        <v>1</v>
      </c>
      <c r="BQ350" s="71">
        <v>1</v>
      </c>
      <c r="BR350" s="71">
        <v>1</v>
      </c>
      <c r="BS350" s="71">
        <v>0</v>
      </c>
      <c r="BT350" s="71">
        <v>0</v>
      </c>
      <c r="BU350"/>
      <c r="BV350" s="70">
        <v>174.39</v>
      </c>
      <c r="BW350" s="70">
        <v>7.9210000000000003</v>
      </c>
      <c r="BX350" s="70">
        <v>171.86699999999999</v>
      </c>
      <c r="BY350" s="70">
        <v>0</v>
      </c>
      <c r="BZ350" s="70">
        <v>0</v>
      </c>
      <c r="CA350" s="70">
        <v>0</v>
      </c>
      <c r="CB350" s="70">
        <v>0</v>
      </c>
      <c r="CC350" s="70">
        <v>0</v>
      </c>
      <c r="CD350" s="70">
        <v>0</v>
      </c>
    </row>
    <row r="351" spans="1:82">
      <c r="A351" s="70" t="s">
        <v>2116</v>
      </c>
      <c r="B351" s="70">
        <v>58</v>
      </c>
      <c r="C351" s="70">
        <v>7</v>
      </c>
      <c r="D351" s="70">
        <v>4</v>
      </c>
      <c r="E351" s="70">
        <v>2010</v>
      </c>
      <c r="F351" s="70" t="s">
        <v>177</v>
      </c>
      <c r="G351" s="70" t="s">
        <v>2109</v>
      </c>
      <c r="H351" s="70" t="s">
        <v>2110</v>
      </c>
      <c r="I351" s="148"/>
      <c r="J351" s="71">
        <v>10.96086582725875</v>
      </c>
      <c r="K351" s="71">
        <v>1.4784293802216919</v>
      </c>
      <c r="L351" s="71">
        <v>7.7181439749764769</v>
      </c>
      <c r="M351" s="71">
        <v>8.0357587462754339</v>
      </c>
      <c r="N351" s="71">
        <v>15.276133280805929</v>
      </c>
      <c r="O351" s="71">
        <v>7.3620695678801269</v>
      </c>
      <c r="P351" s="71">
        <v>9.5086054963542441</v>
      </c>
      <c r="Q351" s="71">
        <v>0.44394193636897999</v>
      </c>
      <c r="R351" s="71">
        <v>11.05182299435551</v>
      </c>
      <c r="S351" s="71">
        <v>1.0863378090420599</v>
      </c>
      <c r="T351" s="72"/>
      <c r="U351" s="71">
        <v>434352</v>
      </c>
      <c r="V351" s="71">
        <v>577</v>
      </c>
      <c r="W351" s="71">
        <v>140</v>
      </c>
      <c r="X351" s="71">
        <v>1776</v>
      </c>
      <c r="Y351" s="71">
        <v>2732</v>
      </c>
      <c r="Z351" s="71">
        <v>3739</v>
      </c>
      <c r="AA351" s="71">
        <v>1866</v>
      </c>
      <c r="AB351" s="71">
        <v>7297</v>
      </c>
      <c r="AC351" s="71">
        <v>1929964</v>
      </c>
      <c r="AD351" s="71">
        <v>1.0863378090420599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11.3</v>
      </c>
      <c r="BJ351" s="71">
        <v>283.815</v>
      </c>
      <c r="BK351" s="71">
        <v>12.5</v>
      </c>
      <c r="BL351" s="71">
        <v>0</v>
      </c>
      <c r="BM351" s="71">
        <v>0</v>
      </c>
      <c r="BN351" s="72"/>
      <c r="BO351" s="71">
        <v>0</v>
      </c>
      <c r="BP351" s="71">
        <v>1</v>
      </c>
      <c r="BQ351" s="71">
        <v>1</v>
      </c>
      <c r="BR351" s="71">
        <v>1</v>
      </c>
      <c r="BS351" s="71">
        <v>0</v>
      </c>
      <c r="BT351" s="71">
        <v>0</v>
      </c>
      <c r="BU351"/>
      <c r="BV351" s="70">
        <v>146.291</v>
      </c>
      <c r="BW351" s="70">
        <v>11.896000000000001</v>
      </c>
      <c r="BX351" s="70">
        <v>149.428</v>
      </c>
      <c r="BY351" s="70">
        <v>0</v>
      </c>
      <c r="BZ351" s="70">
        <v>0</v>
      </c>
      <c r="CA351" s="70">
        <v>0</v>
      </c>
      <c r="CB351" s="70">
        <v>0</v>
      </c>
      <c r="CC351" s="70">
        <v>0</v>
      </c>
      <c r="CD351" s="70">
        <v>0</v>
      </c>
    </row>
    <row r="352" spans="1:82">
      <c r="A352" s="70" t="s">
        <v>2117</v>
      </c>
      <c r="B352" s="70">
        <v>59</v>
      </c>
      <c r="C352" s="70">
        <v>8</v>
      </c>
      <c r="D352" s="70">
        <v>4</v>
      </c>
      <c r="E352" s="70">
        <v>2011</v>
      </c>
      <c r="F352" s="70" t="s">
        <v>178</v>
      </c>
      <c r="G352" s="70" t="s">
        <v>2109</v>
      </c>
      <c r="H352" s="70" t="s">
        <v>2110</v>
      </c>
      <c r="I352" s="148"/>
      <c r="J352" s="71">
        <v>9.6347181767101748</v>
      </c>
      <c r="K352" s="71">
        <v>1.719142699383376</v>
      </c>
      <c r="L352" s="71">
        <v>6.9882534076550007</v>
      </c>
      <c r="M352" s="71">
        <v>9.4659115231393223</v>
      </c>
      <c r="N352" s="71">
        <v>17.44751888671437</v>
      </c>
      <c r="O352" s="71">
        <v>7.1958938144832807</v>
      </c>
      <c r="P352" s="71">
        <v>9.2734098013740347</v>
      </c>
      <c r="Q352" s="71">
        <v>0.50541505506985296</v>
      </c>
      <c r="R352" s="71">
        <v>10.562094872670309</v>
      </c>
      <c r="S352" s="71">
        <v>0.87141130038532411</v>
      </c>
      <c r="T352" s="72"/>
      <c r="U352" s="71">
        <v>361614</v>
      </c>
      <c r="V352" s="71">
        <v>577</v>
      </c>
      <c r="W352" s="71">
        <v>140</v>
      </c>
      <c r="X352" s="71">
        <v>1776</v>
      </c>
      <c r="Y352" s="71">
        <v>2740</v>
      </c>
      <c r="Z352" s="71">
        <v>3734</v>
      </c>
      <c r="AA352" s="71">
        <v>1874</v>
      </c>
      <c r="AB352" s="71">
        <v>7202</v>
      </c>
      <c r="AC352" s="71">
        <v>1841393</v>
      </c>
      <c r="AD352" s="71">
        <v>0.87141130038532411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9.83</v>
      </c>
      <c r="BJ352" s="71">
        <v>133.34</v>
      </c>
      <c r="BK352" s="71">
        <v>92.3</v>
      </c>
      <c r="BL352" s="71">
        <v>0</v>
      </c>
      <c r="BM352" s="71">
        <v>0</v>
      </c>
      <c r="BN352" s="72"/>
      <c r="BO352" s="71">
        <v>0</v>
      </c>
      <c r="BP352" s="71">
        <v>1</v>
      </c>
      <c r="BQ352" s="71">
        <v>1</v>
      </c>
      <c r="BR352" s="71">
        <v>1</v>
      </c>
      <c r="BS352" s="71">
        <v>0</v>
      </c>
      <c r="BT352" s="71">
        <v>0</v>
      </c>
      <c r="BU352"/>
      <c r="BV352" s="70">
        <v>235.47</v>
      </c>
      <c r="BW352" s="70">
        <v>0</v>
      </c>
      <c r="BX352" s="70">
        <v>0</v>
      </c>
      <c r="BY352" s="70">
        <v>0</v>
      </c>
      <c r="BZ352" s="70">
        <v>0</v>
      </c>
      <c r="CA352" s="70">
        <v>0</v>
      </c>
      <c r="CB352" s="70">
        <v>0</v>
      </c>
      <c r="CC352" s="70">
        <v>0</v>
      </c>
      <c r="CD352" s="70">
        <v>0</v>
      </c>
    </row>
    <row r="353" spans="1:82">
      <c r="A353" s="70" t="s">
        <v>2118</v>
      </c>
      <c r="B353" s="70">
        <v>60</v>
      </c>
      <c r="C353" s="70">
        <v>9</v>
      </c>
      <c r="D353" s="70">
        <v>4</v>
      </c>
      <c r="E353" s="70">
        <v>2012</v>
      </c>
      <c r="F353" s="70" t="s">
        <v>179</v>
      </c>
      <c r="G353" s="70" t="s">
        <v>2109</v>
      </c>
      <c r="H353" s="70" t="s">
        <v>2110</v>
      </c>
      <c r="I353" s="148"/>
      <c r="J353" s="71">
        <v>9.7508119116103558</v>
      </c>
      <c r="K353" s="71">
        <v>1.8906749376007901</v>
      </c>
      <c r="L353" s="71">
        <v>6.8097383010593378</v>
      </c>
      <c r="M353" s="71">
        <v>10.26446906755154</v>
      </c>
      <c r="N353" s="71">
        <v>17.637533509007181</v>
      </c>
      <c r="O353" s="71">
        <v>7.1373562611247641</v>
      </c>
      <c r="P353" s="71">
        <v>9.1868257699879319</v>
      </c>
      <c r="Q353" s="71">
        <v>0.54462476265604598</v>
      </c>
      <c r="R353" s="71">
        <v>11.72253346230274</v>
      </c>
      <c r="S353" s="71">
        <v>1.210909452003109</v>
      </c>
      <c r="T353" s="72"/>
      <c r="U353" s="71">
        <v>324004</v>
      </c>
      <c r="V353" s="71">
        <v>577</v>
      </c>
      <c r="W353" s="71">
        <v>140</v>
      </c>
      <c r="X353" s="71">
        <v>1776</v>
      </c>
      <c r="Y353" s="71">
        <v>2765</v>
      </c>
      <c r="Z353" s="71">
        <v>3733</v>
      </c>
      <c r="AA353" s="71">
        <v>1846</v>
      </c>
      <c r="AB353" s="71">
        <v>7143</v>
      </c>
      <c r="AC353" s="71">
        <v>1990770</v>
      </c>
      <c r="AD353" s="71">
        <v>1.210909452003109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11.49</v>
      </c>
      <c r="BJ353" s="71">
        <v>252.30500000000001</v>
      </c>
      <c r="BK353" s="71">
        <v>96.3</v>
      </c>
      <c r="BL353" s="71">
        <v>0</v>
      </c>
      <c r="BM353" s="71">
        <v>0</v>
      </c>
      <c r="BN353" s="72"/>
      <c r="BO353" s="71">
        <v>0</v>
      </c>
      <c r="BP353" s="71">
        <v>1</v>
      </c>
      <c r="BQ353" s="71">
        <v>1</v>
      </c>
      <c r="BR353" s="71">
        <v>1</v>
      </c>
      <c r="BS353" s="71">
        <v>0</v>
      </c>
      <c r="BT353" s="71">
        <v>0</v>
      </c>
      <c r="BU353"/>
      <c r="BV353" s="70">
        <v>216.78100000000001</v>
      </c>
      <c r="BW353" s="70">
        <v>11.875999999999999</v>
      </c>
      <c r="BX353" s="70">
        <v>131.43799999999999</v>
      </c>
      <c r="BY353" s="70">
        <v>0</v>
      </c>
      <c r="BZ353" s="70">
        <v>0</v>
      </c>
      <c r="CA353" s="70">
        <v>0</v>
      </c>
      <c r="CB353" s="70">
        <v>0</v>
      </c>
      <c r="CC353" s="70">
        <v>0</v>
      </c>
      <c r="CD353" s="70">
        <v>0</v>
      </c>
    </row>
    <row r="354" spans="1:82">
      <c r="A354" s="70" t="s">
        <v>2119</v>
      </c>
      <c r="B354" s="70">
        <v>61</v>
      </c>
      <c r="C354" s="70">
        <v>10</v>
      </c>
      <c r="D354" s="70">
        <v>4</v>
      </c>
      <c r="E354" s="70">
        <v>2013</v>
      </c>
      <c r="F354" s="70" t="s">
        <v>180</v>
      </c>
      <c r="G354" s="70" t="s">
        <v>2109</v>
      </c>
      <c r="H354" s="70" t="s">
        <v>2110</v>
      </c>
      <c r="I354" s="148"/>
      <c r="J354" s="71">
        <v>9.4260807712273653</v>
      </c>
      <c r="K354" s="71">
        <v>1.747265344880816</v>
      </c>
      <c r="L354" s="71">
        <v>5.8774947168614169</v>
      </c>
      <c r="M354" s="71">
        <v>9.567260699169676</v>
      </c>
      <c r="N354" s="71">
        <v>17.4900516826286</v>
      </c>
      <c r="O354" s="71">
        <v>6.9659142936440883</v>
      </c>
      <c r="P354" s="71">
        <v>9.1365206094739282</v>
      </c>
      <c r="Q354" s="71">
        <v>0.54914239107201201</v>
      </c>
      <c r="R354" s="71">
        <v>13.09509140044789</v>
      </c>
      <c r="S354" s="71">
        <v>1.257563185941089</v>
      </c>
      <c r="T354" s="72"/>
      <c r="U354" s="71">
        <v>313746</v>
      </c>
      <c r="V354" s="71">
        <v>577</v>
      </c>
      <c r="W354" s="71">
        <v>140</v>
      </c>
      <c r="X354" s="71">
        <v>1776</v>
      </c>
      <c r="Y354" s="71">
        <v>2792</v>
      </c>
      <c r="Z354" s="71">
        <v>3806</v>
      </c>
      <c r="AA354" s="71">
        <v>1829</v>
      </c>
      <c r="AB354" s="71">
        <v>7099</v>
      </c>
      <c r="AC354" s="71">
        <v>2170797</v>
      </c>
      <c r="AD354" s="71">
        <v>1.257563185941089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13.134</v>
      </c>
      <c r="BJ354" s="71">
        <v>322.99900000000002</v>
      </c>
      <c r="BK354" s="71">
        <v>51.6</v>
      </c>
      <c r="BL354" s="71">
        <v>0</v>
      </c>
      <c r="BM354" s="71">
        <v>0</v>
      </c>
      <c r="BN354" s="72"/>
      <c r="BO354" s="71">
        <v>0</v>
      </c>
      <c r="BP354" s="71">
        <v>1</v>
      </c>
      <c r="BQ354" s="71">
        <v>1</v>
      </c>
      <c r="BR354" s="71">
        <v>1</v>
      </c>
      <c r="BS354" s="71">
        <v>0</v>
      </c>
      <c r="BT354" s="71">
        <v>0</v>
      </c>
      <c r="BU354"/>
      <c r="BV354" s="70">
        <v>205.00899999999999</v>
      </c>
      <c r="BW354" s="70">
        <v>18.89</v>
      </c>
      <c r="BX354" s="70">
        <v>163.834</v>
      </c>
      <c r="BY354" s="70">
        <v>0</v>
      </c>
      <c r="BZ354" s="70">
        <v>0</v>
      </c>
      <c r="CA354" s="70">
        <v>0</v>
      </c>
      <c r="CB354" s="70">
        <v>0</v>
      </c>
      <c r="CC354" s="70">
        <v>0</v>
      </c>
      <c r="CD354" s="70">
        <v>0</v>
      </c>
    </row>
    <row r="355" spans="1:82">
      <c r="A355" s="70" t="s">
        <v>2120</v>
      </c>
      <c r="B355" s="70">
        <v>62</v>
      </c>
      <c r="C355" s="70">
        <v>11</v>
      </c>
      <c r="D355" s="70">
        <v>4</v>
      </c>
      <c r="E355" s="70">
        <v>2014</v>
      </c>
      <c r="F355" s="70" t="s">
        <v>181</v>
      </c>
      <c r="G355" s="70" t="s">
        <v>2109</v>
      </c>
      <c r="H355" s="70" t="s">
        <v>2110</v>
      </c>
      <c r="I355" s="148"/>
      <c r="J355" s="71">
        <v>9.2947497887281312</v>
      </c>
      <c r="K355" s="71">
        <v>1.8297710082475971</v>
      </c>
      <c r="L355" s="71">
        <v>5.1862324897687726</v>
      </c>
      <c r="M355" s="71">
        <v>8.9860570617534403</v>
      </c>
      <c r="N355" s="71">
        <v>16.749698246001518</v>
      </c>
      <c r="O355" s="71">
        <v>6.5861012773081429</v>
      </c>
      <c r="P355" s="71">
        <v>9.0685202798419127</v>
      </c>
      <c r="Q355" s="71">
        <v>0.51788910851472503</v>
      </c>
      <c r="R355" s="71">
        <v>13.639078030499601</v>
      </c>
      <c r="S355" s="71">
        <v>0.88913236003456109</v>
      </c>
      <c r="T355" s="72"/>
      <c r="U355" s="71">
        <v>364619</v>
      </c>
      <c r="V355" s="71">
        <v>549</v>
      </c>
      <c r="W355" s="71">
        <v>102</v>
      </c>
      <c r="X355" s="71">
        <v>1631</v>
      </c>
      <c r="Y355" s="71">
        <v>2786</v>
      </c>
      <c r="Z355" s="71">
        <v>3790</v>
      </c>
      <c r="AA355" s="71">
        <v>1806</v>
      </c>
      <c r="AB355" s="71">
        <v>6978</v>
      </c>
      <c r="AC355" s="71">
        <v>2268084</v>
      </c>
      <c r="AD355" s="71">
        <v>0.88913236003456109</v>
      </c>
      <c r="AE355" s="72"/>
      <c r="AF355" s="71"/>
      <c r="AG355" s="71"/>
      <c r="AH355" s="71"/>
      <c r="AI355" s="71"/>
      <c r="AJ355" s="71"/>
      <c r="AK355" s="71"/>
      <c r="AL355" s="71"/>
      <c r="AM355" s="71"/>
      <c r="AN355" s="71"/>
      <c r="AO355" s="71"/>
      <c r="AP355" s="71"/>
      <c r="AQ355" s="72"/>
      <c r="AR355" s="71">
        <v>7</v>
      </c>
      <c r="AS355" s="71">
        <v>4</v>
      </c>
      <c r="AT355" s="71">
        <v>6</v>
      </c>
      <c r="AU355" s="71">
        <v>0</v>
      </c>
      <c r="AV355" s="71">
        <v>0</v>
      </c>
      <c r="AW355" s="71">
        <v>0</v>
      </c>
      <c r="AX355" s="71"/>
      <c r="AY355" s="72"/>
      <c r="AZ355" s="71">
        <v>29.7</v>
      </c>
      <c r="BA355" s="71">
        <v>82.7</v>
      </c>
      <c r="BB355" s="71">
        <v>104550</v>
      </c>
      <c r="BC355" s="71">
        <v>0</v>
      </c>
      <c r="BD355" s="71">
        <v>0</v>
      </c>
      <c r="BE355" s="71">
        <v>0</v>
      </c>
      <c r="BF355" s="71"/>
      <c r="BG355" s="72"/>
      <c r="BH355" s="71">
        <v>0</v>
      </c>
      <c r="BI355" s="71">
        <v>13.000999999999999</v>
      </c>
      <c r="BJ355" s="71">
        <v>433.13200000000001</v>
      </c>
      <c r="BK355" s="71">
        <v>45.32</v>
      </c>
      <c r="BL355" s="71">
        <v>0</v>
      </c>
      <c r="BM355" s="71">
        <v>0</v>
      </c>
      <c r="BN355" s="72"/>
      <c r="BO355" s="71">
        <v>0</v>
      </c>
      <c r="BP355" s="71">
        <v>1</v>
      </c>
      <c r="BQ355" s="71">
        <v>1</v>
      </c>
      <c r="BR355" s="71">
        <v>1</v>
      </c>
      <c r="BS355" s="71">
        <v>0</v>
      </c>
      <c r="BT355" s="71">
        <v>0</v>
      </c>
      <c r="BU355"/>
      <c r="BV355" s="70">
        <v>236.708</v>
      </c>
      <c r="BW355" s="70">
        <v>24.478999999999999</v>
      </c>
      <c r="BX355" s="70">
        <v>230.26599999999999</v>
      </c>
      <c r="BY355" s="70">
        <v>0</v>
      </c>
      <c r="BZ355" s="70">
        <v>0</v>
      </c>
      <c r="CA355" s="70">
        <v>0</v>
      </c>
      <c r="CB355" s="70">
        <v>0</v>
      </c>
      <c r="CC355" s="70">
        <v>0</v>
      </c>
      <c r="CD355" s="70">
        <v>0</v>
      </c>
    </row>
    <row r="356" spans="1:82">
      <c r="A356" s="70" t="s">
        <v>2121</v>
      </c>
      <c r="B356" s="70">
        <v>63</v>
      </c>
      <c r="C356" s="70">
        <v>12</v>
      </c>
      <c r="D356" s="70">
        <v>4</v>
      </c>
      <c r="E356" s="70">
        <v>2015</v>
      </c>
      <c r="F356" s="70" t="s">
        <v>182</v>
      </c>
      <c r="G356" s="70" t="s">
        <v>2109</v>
      </c>
      <c r="H356" s="70" t="s">
        <v>2110</v>
      </c>
      <c r="I356" s="148"/>
      <c r="J356" s="71">
        <v>8.2645776097136796</v>
      </c>
      <c r="K356" s="71">
        <v>1.762955559717067</v>
      </c>
      <c r="L356" s="71">
        <v>4.5840271585336367</v>
      </c>
      <c r="M356" s="71">
        <v>7.7787233351230336</v>
      </c>
      <c r="N356" s="71">
        <v>15.6552182731859</v>
      </c>
      <c r="O356" s="71">
        <v>6.535369728218333</v>
      </c>
      <c r="P356" s="71">
        <v>8.7289395028554022</v>
      </c>
      <c r="Q356" s="71">
        <v>0.50044119411444898</v>
      </c>
      <c r="R356" s="71">
        <v>12.985345890614761</v>
      </c>
      <c r="S356" s="71">
        <v>0.87473748317267808</v>
      </c>
      <c r="T356" s="72"/>
      <c r="U356" s="71">
        <v>323718</v>
      </c>
      <c r="V356" s="71">
        <v>549</v>
      </c>
      <c r="W356" s="71">
        <v>102</v>
      </c>
      <c r="X356" s="71">
        <v>1631</v>
      </c>
      <c r="Y356" s="71">
        <v>2811</v>
      </c>
      <c r="Z356" s="71">
        <v>3797</v>
      </c>
      <c r="AA356" s="71">
        <v>1737</v>
      </c>
      <c r="AB356" s="71">
        <v>6888</v>
      </c>
      <c r="AC356" s="71">
        <v>2219633</v>
      </c>
      <c r="AD356" s="71">
        <v>0.87473748317267808</v>
      </c>
      <c r="AE356" s="72"/>
      <c r="AF356" s="71">
        <v>4526638.2042446984</v>
      </c>
      <c r="AG356" s="71">
        <v>1374825.192797811</v>
      </c>
      <c r="AH356" s="71">
        <v>689771.40489272703</v>
      </c>
      <c r="AI356" s="71">
        <v>9959403.759471463</v>
      </c>
      <c r="AJ356" s="71">
        <v>14952626.62408825</v>
      </c>
      <c r="AK356" s="71">
        <v>0</v>
      </c>
      <c r="AL356" s="71">
        <v>0</v>
      </c>
      <c r="AM356" s="71">
        <v>943971.50592672674</v>
      </c>
      <c r="AN356" s="71">
        <v>0</v>
      </c>
      <c r="AO356" s="71">
        <v>0</v>
      </c>
      <c r="AP356" s="71">
        <v>32447236.69142168</v>
      </c>
      <c r="AQ356" s="72"/>
      <c r="AR356" s="71">
        <v>8</v>
      </c>
      <c r="AS356" s="71">
        <v>4</v>
      </c>
      <c r="AT356" s="71">
        <v>7</v>
      </c>
      <c r="AU356" s="71">
        <v>0</v>
      </c>
      <c r="AV356" s="71">
        <v>0</v>
      </c>
      <c r="AW356" s="71">
        <v>0</v>
      </c>
      <c r="AX356" s="71"/>
      <c r="AY356" s="72"/>
      <c r="AZ356" s="71">
        <v>34.9</v>
      </c>
      <c r="BA356" s="71">
        <v>82.7</v>
      </c>
      <c r="BB356" s="71">
        <v>104559.9</v>
      </c>
      <c r="BC356" s="71">
        <v>0</v>
      </c>
      <c r="BD356" s="71">
        <v>0</v>
      </c>
      <c r="BE356" s="71">
        <v>0</v>
      </c>
      <c r="BF356" s="71"/>
      <c r="BG356" s="72"/>
      <c r="BH356" s="71">
        <v>0</v>
      </c>
      <c r="BI356" s="71">
        <v>11.116</v>
      </c>
      <c r="BJ356" s="71">
        <v>322.21600000000001</v>
      </c>
      <c r="BK356" s="71">
        <v>49.621000000000002</v>
      </c>
      <c r="BL356" s="71">
        <v>0</v>
      </c>
      <c r="BM356" s="71">
        <v>0</v>
      </c>
      <c r="BN356" s="72"/>
      <c r="BO356" s="71">
        <v>0</v>
      </c>
      <c r="BP356" s="71">
        <v>1</v>
      </c>
      <c r="BQ356" s="71">
        <v>1</v>
      </c>
      <c r="BR356" s="71">
        <v>1</v>
      </c>
      <c r="BS356" s="71">
        <v>0</v>
      </c>
      <c r="BT356" s="71">
        <v>0</v>
      </c>
      <c r="BU356"/>
      <c r="BV356" s="70">
        <v>196.024</v>
      </c>
      <c r="BW356" s="70">
        <v>20.378</v>
      </c>
      <c r="BX356" s="70">
        <v>166.55099999999999</v>
      </c>
      <c r="BY356" s="70">
        <v>0</v>
      </c>
      <c r="BZ356" s="70">
        <v>0</v>
      </c>
      <c r="CA356" s="70">
        <v>0</v>
      </c>
      <c r="CB356" s="70">
        <v>0</v>
      </c>
      <c r="CC356" s="70">
        <v>0</v>
      </c>
      <c r="CD356" s="70">
        <v>0</v>
      </c>
    </row>
    <row r="357" spans="1:82">
      <c r="A357" s="70" t="s">
        <v>2122</v>
      </c>
      <c r="B357" s="70">
        <v>64</v>
      </c>
      <c r="C357" s="70">
        <v>13</v>
      </c>
      <c r="D357" s="70">
        <v>4</v>
      </c>
      <c r="E357" s="70">
        <v>2016</v>
      </c>
      <c r="F357" s="70" t="s">
        <v>155</v>
      </c>
      <c r="G357" s="70" t="s">
        <v>2109</v>
      </c>
      <c r="H357" s="70" t="s">
        <v>2110</v>
      </c>
      <c r="I357" s="148"/>
      <c r="J357" s="71">
        <v>6.8105589448541393</v>
      </c>
      <c r="K357" s="71">
        <v>1.6227173328390194</v>
      </c>
      <c r="L357" s="71">
        <v>5.6959461700269838</v>
      </c>
      <c r="M357" s="71">
        <v>7.3194472783898652</v>
      </c>
      <c r="N357" s="71">
        <v>17.077849971135674</v>
      </c>
      <c r="O357" s="71">
        <v>6.3981976713073605</v>
      </c>
      <c r="P357" s="71">
        <v>8.6679599303643204</v>
      </c>
      <c r="Q357" s="71">
        <v>0.47726061219127519</v>
      </c>
      <c r="R357" s="71">
        <v>11.664923212182254</v>
      </c>
      <c r="S357" s="71">
        <v>1.1131193385589915</v>
      </c>
      <c r="T357" s="72"/>
      <c r="U357" s="71">
        <v>305354</v>
      </c>
      <c r="V357" s="71">
        <v>549</v>
      </c>
      <c r="W357" s="71">
        <v>102</v>
      </c>
      <c r="X357" s="71">
        <v>1631</v>
      </c>
      <c r="Y357" s="71">
        <v>2827</v>
      </c>
      <c r="Z357" s="71">
        <v>3763</v>
      </c>
      <c r="AA357" s="71">
        <v>1784</v>
      </c>
      <c r="AB357" s="71">
        <v>6757</v>
      </c>
      <c r="AC357" s="71">
        <v>1992254.0612018351</v>
      </c>
      <c r="AD357" s="71">
        <v>1.113119338558991</v>
      </c>
      <c r="AE357" s="72"/>
      <c r="AF357" s="71">
        <v>3734084.4965351969</v>
      </c>
      <c r="AG357" s="71">
        <v>1288599.033441348</v>
      </c>
      <c r="AH357" s="71">
        <v>631936.25657778664</v>
      </c>
      <c r="AI357" s="71">
        <v>10168627.626289381</v>
      </c>
      <c r="AJ357" s="71">
        <v>15217107.10777129</v>
      </c>
      <c r="AK357" s="71">
        <v>0</v>
      </c>
      <c r="AL357" s="71">
        <v>0</v>
      </c>
      <c r="AM357" s="71">
        <v>926737.93096967309</v>
      </c>
      <c r="AN357" s="71">
        <v>0</v>
      </c>
      <c r="AO357" s="71">
        <v>0</v>
      </c>
      <c r="AP357" s="71">
        <v>31967092.451584678</v>
      </c>
      <c r="AQ357" s="72"/>
      <c r="AR357" s="71">
        <v>9</v>
      </c>
      <c r="AS357" s="71">
        <v>4</v>
      </c>
      <c r="AT357" s="71">
        <v>7</v>
      </c>
      <c r="AU357" s="71">
        <v>0</v>
      </c>
      <c r="AV357" s="71">
        <v>0</v>
      </c>
      <c r="AW357" s="71">
        <v>0</v>
      </c>
      <c r="AX357" s="71"/>
      <c r="AY357" s="72"/>
      <c r="AZ357" s="71">
        <v>38.1</v>
      </c>
      <c r="BA357" s="71">
        <v>82.7</v>
      </c>
      <c r="BB357" s="71">
        <v>104559.9</v>
      </c>
      <c r="BC357" s="71">
        <v>0</v>
      </c>
      <c r="BD357" s="71">
        <v>0</v>
      </c>
      <c r="BE357" s="71">
        <v>0</v>
      </c>
      <c r="BF357" s="71"/>
      <c r="BG357" s="72"/>
      <c r="BH357" s="71">
        <v>0</v>
      </c>
      <c r="BI357" s="71">
        <v>9.0510000000000002</v>
      </c>
      <c r="BJ357" s="71">
        <v>303.51799999999997</v>
      </c>
      <c r="BK357" s="71">
        <v>43.335999999999999</v>
      </c>
      <c r="BL357" s="71">
        <v>0</v>
      </c>
      <c r="BM357" s="71">
        <v>0</v>
      </c>
      <c r="BN357" s="72"/>
      <c r="BO357" s="71">
        <v>0</v>
      </c>
      <c r="BP357" s="71">
        <v>1</v>
      </c>
      <c r="BQ357" s="71">
        <v>1</v>
      </c>
      <c r="BR357" s="71">
        <v>1</v>
      </c>
      <c r="BS357" s="71">
        <v>0</v>
      </c>
      <c r="BT357" s="71">
        <v>0</v>
      </c>
      <c r="BU357"/>
      <c r="BV357" s="70">
        <v>179.733</v>
      </c>
      <c r="BW357" s="70">
        <v>16.004000000000001</v>
      </c>
      <c r="BX357" s="70">
        <v>160.16800000000001</v>
      </c>
      <c r="BY357" s="70">
        <v>0</v>
      </c>
      <c r="BZ357" s="70">
        <v>0</v>
      </c>
      <c r="CA357" s="70">
        <v>0</v>
      </c>
      <c r="CB357" s="70">
        <v>0</v>
      </c>
      <c r="CC357" s="70">
        <v>0</v>
      </c>
      <c r="CD357" s="70">
        <v>0</v>
      </c>
    </row>
    <row r="358" spans="1:82">
      <c r="A358" s="70" t="s">
        <v>2123</v>
      </c>
      <c r="B358" s="70">
        <v>65</v>
      </c>
      <c r="C358" s="70">
        <v>14</v>
      </c>
      <c r="D358" s="70">
        <v>4</v>
      </c>
      <c r="E358" s="70">
        <v>2017</v>
      </c>
      <c r="F358" s="70" t="s">
        <v>156</v>
      </c>
      <c r="G358" s="70" t="s">
        <v>2109</v>
      </c>
      <c r="H358" s="70" t="s">
        <v>2110</v>
      </c>
      <c r="I358" s="148"/>
      <c r="J358" s="71">
        <v>8.6041169155416863</v>
      </c>
      <c r="K358" s="71">
        <v>1.7757671184917092</v>
      </c>
      <c r="L358" s="71">
        <v>5.5593130693858104</v>
      </c>
      <c r="M358" s="71">
        <v>6.5267935209955219</v>
      </c>
      <c r="N358" s="71">
        <v>15.424278492012306</v>
      </c>
      <c r="O358" s="71">
        <v>6.2670335787069567</v>
      </c>
      <c r="P358" s="71">
        <v>8.4102778654670924</v>
      </c>
      <c r="Q358" s="71">
        <v>0.45086640740260697</v>
      </c>
      <c r="R358" s="71">
        <v>13.175854420318929</v>
      </c>
      <c r="S358" s="71">
        <v>0.72613420405559581</v>
      </c>
      <c r="T358" s="72"/>
      <c r="U358" s="71">
        <v>393696</v>
      </c>
      <c r="V358" s="71">
        <v>549</v>
      </c>
      <c r="W358" s="71">
        <v>102</v>
      </c>
      <c r="X358" s="71">
        <v>1631</v>
      </c>
      <c r="Y358" s="71">
        <v>2821</v>
      </c>
      <c r="Z358" s="71">
        <v>3747</v>
      </c>
      <c r="AA358" s="71">
        <v>1742</v>
      </c>
      <c r="AB358" s="71">
        <v>6601</v>
      </c>
      <c r="AC358" s="71">
        <v>2294957</v>
      </c>
      <c r="AD358" s="71">
        <v>0.72613420405559581</v>
      </c>
      <c r="AE358" s="72"/>
      <c r="AF358" s="71">
        <v>5012368.7298354851</v>
      </c>
      <c r="AG358" s="71">
        <v>1381022.3884939619</v>
      </c>
      <c r="AH358" s="71">
        <v>854440.65289170528</v>
      </c>
      <c r="AI358" s="71">
        <v>9461799.2200176548</v>
      </c>
      <c r="AJ358" s="71">
        <v>15331117.78668908</v>
      </c>
      <c r="AK358" s="71">
        <v>0</v>
      </c>
      <c r="AL358" s="71">
        <v>0</v>
      </c>
      <c r="AM358" s="71">
        <v>906758.78924000741</v>
      </c>
      <c r="AN358" s="71">
        <v>0</v>
      </c>
      <c r="AO358" s="71">
        <v>0</v>
      </c>
      <c r="AP358" s="71">
        <v>32947507.567167893</v>
      </c>
      <c r="AQ358" s="72"/>
      <c r="AR358" s="71">
        <v>10</v>
      </c>
      <c r="AS358" s="71">
        <v>5</v>
      </c>
      <c r="AT358" s="71">
        <v>7</v>
      </c>
      <c r="AU358" s="71">
        <v>0</v>
      </c>
      <c r="AV358" s="71">
        <v>0</v>
      </c>
      <c r="AW358" s="71">
        <v>0</v>
      </c>
      <c r="AX358" s="71"/>
      <c r="AY358" s="72"/>
      <c r="AZ358" s="71">
        <v>48.1</v>
      </c>
      <c r="BA358" s="71">
        <v>96</v>
      </c>
      <c r="BB358" s="71">
        <v>104559.9</v>
      </c>
      <c r="BC358" s="71">
        <v>0</v>
      </c>
      <c r="BD358" s="71">
        <v>0</v>
      </c>
      <c r="BE358" s="71">
        <v>0</v>
      </c>
      <c r="BF358" s="71"/>
      <c r="BG358" s="72"/>
      <c r="BH358" s="71">
        <v>0</v>
      </c>
      <c r="BI358" s="71">
        <v>10.067</v>
      </c>
      <c r="BJ358" s="71">
        <v>419.476</v>
      </c>
      <c r="BK358" s="71">
        <v>41.570999999999998</v>
      </c>
      <c r="BL358" s="71">
        <v>0</v>
      </c>
      <c r="BM358" s="71">
        <v>0</v>
      </c>
      <c r="BN358" s="72"/>
      <c r="BO358" s="71">
        <v>0</v>
      </c>
      <c r="BP358" s="71">
        <v>1</v>
      </c>
      <c r="BQ358" s="71">
        <v>1</v>
      </c>
      <c r="BR358" s="71">
        <v>1</v>
      </c>
      <c r="BS358" s="71">
        <v>0</v>
      </c>
      <c r="BT358" s="71">
        <v>0</v>
      </c>
      <c r="BU358"/>
      <c r="BV358" s="70">
        <v>230.786</v>
      </c>
      <c r="BW358" s="70">
        <v>16.306000000000001</v>
      </c>
      <c r="BX358" s="70">
        <v>224.02199999999999</v>
      </c>
      <c r="BY358" s="70">
        <v>0</v>
      </c>
      <c r="BZ358" s="70">
        <v>0</v>
      </c>
      <c r="CA358" s="70">
        <v>0</v>
      </c>
      <c r="CB358" s="70">
        <v>0</v>
      </c>
      <c r="CC358" s="70">
        <v>0</v>
      </c>
      <c r="CD358" s="70">
        <v>0</v>
      </c>
    </row>
    <row r="359" spans="1:82">
      <c r="A359" s="70" t="s">
        <v>2124</v>
      </c>
      <c r="B359" s="70">
        <v>66</v>
      </c>
      <c r="C359" s="70">
        <v>15</v>
      </c>
      <c r="D359" s="70">
        <v>4</v>
      </c>
      <c r="E359" s="70">
        <v>2018</v>
      </c>
      <c r="F359" s="70" t="s">
        <v>183</v>
      </c>
      <c r="G359" s="70" t="s">
        <v>2109</v>
      </c>
      <c r="H359" s="70" t="s">
        <v>2110</v>
      </c>
      <c r="I359" s="148"/>
      <c r="J359" s="71">
        <v>9.7456044491897131</v>
      </c>
      <c r="K359" s="71">
        <v>1.6570916766823787</v>
      </c>
      <c r="L359" s="71">
        <v>5.1303606173884519</v>
      </c>
      <c r="M359" s="71">
        <v>7.0756249152209341</v>
      </c>
      <c r="N359" s="71">
        <v>15.057393824924697</v>
      </c>
      <c r="O359" s="71">
        <v>6.1525719421778868</v>
      </c>
      <c r="P359" s="71">
        <v>8.3026605375147611</v>
      </c>
      <c r="Q359" s="71">
        <v>0.41083456197045098</v>
      </c>
      <c r="R359" s="71">
        <v>12.603757422288306</v>
      </c>
      <c r="S359" s="71">
        <v>0.97265317491370673</v>
      </c>
      <c r="T359" s="72"/>
      <c r="U359" s="71">
        <v>414296</v>
      </c>
      <c r="V359" s="71">
        <v>549</v>
      </c>
      <c r="W359" s="71">
        <v>102</v>
      </c>
      <c r="X359" s="71">
        <v>1631</v>
      </c>
      <c r="Y359" s="71">
        <v>2845</v>
      </c>
      <c r="Z359" s="71">
        <v>3749</v>
      </c>
      <c r="AA359" s="71">
        <v>1737</v>
      </c>
      <c r="AB359" s="71">
        <v>6482</v>
      </c>
      <c r="AC359" s="71">
        <v>2186706</v>
      </c>
      <c r="AD359" s="71">
        <v>0.97265317491370673</v>
      </c>
      <c r="AE359" s="72"/>
      <c r="AF359" s="71">
        <v>5641451.6835523518</v>
      </c>
      <c r="AG359" s="71">
        <v>1266083.9675052259</v>
      </c>
      <c r="AH359" s="71">
        <v>813162.94633877487</v>
      </c>
      <c r="AI359" s="71">
        <v>10011561.425235961</v>
      </c>
      <c r="AJ359" s="71">
        <v>14046128.725608701</v>
      </c>
      <c r="AK359" s="71">
        <v>0</v>
      </c>
      <c r="AL359" s="71">
        <v>0</v>
      </c>
      <c r="AM359" s="71">
        <v>892254.4996329078</v>
      </c>
      <c r="AN359" s="71">
        <v>0</v>
      </c>
      <c r="AO359" s="71">
        <v>0</v>
      </c>
      <c r="AP359" s="71">
        <v>32670643.247873921</v>
      </c>
      <c r="AQ359" s="72"/>
      <c r="AR359" s="71">
        <v>11</v>
      </c>
      <c r="AS359" s="71">
        <v>8</v>
      </c>
      <c r="AT359" s="71">
        <v>7</v>
      </c>
      <c r="AU359" s="71">
        <v>0</v>
      </c>
      <c r="AV359" s="71">
        <v>0</v>
      </c>
      <c r="AW359" s="71">
        <v>0</v>
      </c>
      <c r="AX359" s="71"/>
      <c r="AY359" s="72"/>
      <c r="AZ359" s="71">
        <v>55</v>
      </c>
      <c r="BA359" s="71">
        <v>245</v>
      </c>
      <c r="BB359" s="71">
        <v>104560</v>
      </c>
      <c r="BC359" s="71">
        <v>0</v>
      </c>
      <c r="BD359" s="71">
        <v>0</v>
      </c>
      <c r="BE359" s="71">
        <v>0</v>
      </c>
      <c r="BF359" s="71"/>
      <c r="BG359" s="72"/>
      <c r="BH359" s="71">
        <v>0</v>
      </c>
      <c r="BI359" s="71">
        <v>11.77</v>
      </c>
      <c r="BJ359" s="71">
        <v>406.803</v>
      </c>
      <c r="BK359" s="71">
        <v>38.950000000000003</v>
      </c>
      <c r="BL359" s="71">
        <v>0</v>
      </c>
      <c r="BM359" s="71">
        <v>0</v>
      </c>
      <c r="BN359" s="72"/>
      <c r="BO359" s="71">
        <v>0</v>
      </c>
      <c r="BP359" s="71">
        <v>1</v>
      </c>
      <c r="BQ359" s="71">
        <v>1</v>
      </c>
      <c r="BR359" s="71">
        <v>1</v>
      </c>
      <c r="BS359" s="71">
        <v>0</v>
      </c>
      <c r="BT359" s="71">
        <v>0</v>
      </c>
      <c r="BU359"/>
      <c r="BV359" s="70">
        <v>221.83699999999999</v>
      </c>
      <c r="BW359" s="70">
        <v>18.292000000000002</v>
      </c>
      <c r="BX359" s="70">
        <v>217.39400000000001</v>
      </c>
      <c r="BY359" s="70">
        <v>0</v>
      </c>
      <c r="BZ359" s="70">
        <v>0</v>
      </c>
      <c r="CA359" s="70">
        <v>0</v>
      </c>
      <c r="CB359" s="70">
        <v>0</v>
      </c>
      <c r="CC359" s="70">
        <v>0</v>
      </c>
      <c r="CD359" s="70">
        <v>0</v>
      </c>
    </row>
    <row r="360" spans="1:82">
      <c r="A360" s="70" t="s">
        <v>2125</v>
      </c>
      <c r="B360" s="70">
        <v>67</v>
      </c>
      <c r="C360" s="70">
        <v>16</v>
      </c>
      <c r="D360" s="70">
        <v>4</v>
      </c>
      <c r="E360" s="70">
        <v>2019</v>
      </c>
      <c r="F360" s="70" t="s">
        <v>158</v>
      </c>
      <c r="G360" s="70" t="s">
        <v>2109</v>
      </c>
      <c r="H360" s="70" t="s">
        <v>2110</v>
      </c>
      <c r="I360" s="148"/>
      <c r="J360" s="71">
        <v>8.913813657115929</v>
      </c>
      <c r="K360" s="71">
        <v>1.4704768740151208</v>
      </c>
      <c r="L360" s="71">
        <v>5.1839472602348913</v>
      </c>
      <c r="M360" s="71">
        <v>6.5522817929533801</v>
      </c>
      <c r="N360" s="71">
        <v>14.745068686518962</v>
      </c>
      <c r="O360" s="71">
        <v>5.9003268258832122</v>
      </c>
      <c r="P360" s="71">
        <v>7.9848165204700976</v>
      </c>
      <c r="Q360" s="71">
        <v>0.39062568971335798</v>
      </c>
      <c r="R360" s="71">
        <v>11.206618936847484</v>
      </c>
      <c r="S360" s="71">
        <v>0.85484583537715086</v>
      </c>
      <c r="T360" s="72"/>
      <c r="U360" s="71">
        <v>380665</v>
      </c>
      <c r="V360" s="71">
        <v>549</v>
      </c>
      <c r="W360" s="71">
        <v>102</v>
      </c>
      <c r="X360" s="71">
        <v>1631</v>
      </c>
      <c r="Y360" s="71">
        <v>2836</v>
      </c>
      <c r="Z360" s="71">
        <v>3694</v>
      </c>
      <c r="AA360" s="71">
        <v>1658</v>
      </c>
      <c r="AB360" s="71">
        <v>6330</v>
      </c>
      <c r="AC360" s="71">
        <v>1976153</v>
      </c>
      <c r="AD360" s="71">
        <v>0.85484583537715086</v>
      </c>
      <c r="AE360" s="72"/>
      <c r="AF360" s="71">
        <v>5026650.6349295629</v>
      </c>
      <c r="AG360" s="71">
        <v>1109007.788987726</v>
      </c>
      <c r="AH360" s="71">
        <v>863331.91058797983</v>
      </c>
      <c r="AI360" s="71">
        <v>9564727.4503169823</v>
      </c>
      <c r="AJ360" s="71">
        <v>14254972.655982981</v>
      </c>
      <c r="AK360" s="71">
        <v>0</v>
      </c>
      <c r="AL360" s="71">
        <v>0</v>
      </c>
      <c r="AM360" s="71">
        <v>862098.34778551292</v>
      </c>
      <c r="AN360" s="71">
        <v>0</v>
      </c>
      <c r="AO360" s="71">
        <v>0</v>
      </c>
      <c r="AP360" s="71">
        <v>31680788.788590748</v>
      </c>
      <c r="AQ360" s="72"/>
      <c r="AR360" s="71">
        <v>14</v>
      </c>
      <c r="AS360" s="71">
        <v>8</v>
      </c>
      <c r="AT360" s="71">
        <v>6</v>
      </c>
      <c r="AU360" s="71">
        <v>0</v>
      </c>
      <c r="AV360" s="71">
        <v>0</v>
      </c>
      <c r="AW360" s="71">
        <v>0</v>
      </c>
      <c r="AX360" s="71"/>
      <c r="AY360" s="72"/>
      <c r="AZ360" s="71">
        <v>77.5</v>
      </c>
      <c r="BA360" s="71">
        <v>244.9</v>
      </c>
      <c r="BB360" s="71">
        <v>104550</v>
      </c>
      <c r="BC360" s="71">
        <v>0</v>
      </c>
      <c r="BD360" s="71">
        <v>0</v>
      </c>
      <c r="BE360" s="71">
        <v>0</v>
      </c>
      <c r="BF360" s="71"/>
      <c r="BG360" s="72"/>
      <c r="BH360" s="71">
        <v>0</v>
      </c>
      <c r="BI360" s="71">
        <v>10.179</v>
      </c>
      <c r="BJ360" s="71">
        <v>310.161</v>
      </c>
      <c r="BK360" s="71">
        <v>43.905999999999999</v>
      </c>
      <c r="BL360" s="71">
        <v>0</v>
      </c>
      <c r="BM360" s="71">
        <v>0</v>
      </c>
      <c r="BN360" s="72"/>
      <c r="BO360" s="71">
        <v>0</v>
      </c>
      <c r="BP360" s="71">
        <v>1</v>
      </c>
      <c r="BQ360" s="71">
        <v>1</v>
      </c>
      <c r="BR360" s="71">
        <v>1</v>
      </c>
      <c r="BS360" s="71">
        <v>0</v>
      </c>
      <c r="BT360" s="71">
        <v>0</v>
      </c>
      <c r="BU360"/>
      <c r="BV360" s="70">
        <v>181.11500000000001</v>
      </c>
      <c r="BW360" s="70">
        <v>17.423999999999999</v>
      </c>
      <c r="BX360" s="70">
        <v>165.70699999999999</v>
      </c>
      <c r="BY360" s="70">
        <v>0</v>
      </c>
      <c r="BZ360" s="70">
        <v>0</v>
      </c>
      <c r="CA360" s="70">
        <v>0</v>
      </c>
      <c r="CB360" s="70">
        <v>0</v>
      </c>
      <c r="CC360" s="70">
        <v>0</v>
      </c>
      <c r="CD360" s="70">
        <v>0</v>
      </c>
    </row>
    <row r="361" spans="1:82">
      <c r="A361" s="70" t="s">
        <v>2126</v>
      </c>
      <c r="B361" s="70">
        <v>68</v>
      </c>
      <c r="C361" s="70">
        <v>17</v>
      </c>
      <c r="D361" s="70">
        <v>4</v>
      </c>
      <c r="E361" s="70">
        <v>2020</v>
      </c>
      <c r="F361" s="70" t="s">
        <v>159</v>
      </c>
      <c r="G361" s="70" t="s">
        <v>2109</v>
      </c>
      <c r="H361" s="70" t="s">
        <v>2110</v>
      </c>
      <c r="I361" s="148"/>
      <c r="J361" s="71">
        <v>6.8431510726220637</v>
      </c>
      <c r="K361" s="71">
        <v>1.6767252043181393</v>
      </c>
      <c r="L361" s="71">
        <v>8.3733641116164428</v>
      </c>
      <c r="M361" s="71">
        <v>6.6549265472921553</v>
      </c>
      <c r="N361" s="71">
        <v>12.78404397518195</v>
      </c>
      <c r="O361" s="71">
        <v>5.1289368305157508</v>
      </c>
      <c r="P361" s="71">
        <v>7.4806142342749347</v>
      </c>
      <c r="Q361" s="71">
        <v>0.36278533107355398</v>
      </c>
      <c r="R361" s="71">
        <v>8.7171886643200729</v>
      </c>
      <c r="S361" s="71">
        <v>0.79851526604808476</v>
      </c>
      <c r="T361" s="72"/>
      <c r="U361" s="71">
        <v>344588</v>
      </c>
      <c r="V361" s="71">
        <v>559</v>
      </c>
      <c r="W361" s="71">
        <v>178</v>
      </c>
      <c r="X361" s="71">
        <v>1798</v>
      </c>
      <c r="Y361" s="71">
        <v>2810</v>
      </c>
      <c r="Z361" s="71">
        <v>3665</v>
      </c>
      <c r="AA361" s="71">
        <v>1651</v>
      </c>
      <c r="AB361" s="71">
        <v>6153</v>
      </c>
      <c r="AC361" s="71">
        <v>1545293.9999999998</v>
      </c>
      <c r="AD361" s="71">
        <v>0.79851526604808476</v>
      </c>
      <c r="AE361" s="72"/>
      <c r="AF361" s="71">
        <v>4032260.7608233332</v>
      </c>
      <c r="AG361" s="71">
        <v>1291767.4697613656</v>
      </c>
      <c r="AH361" s="71">
        <v>1460065.6621285456</v>
      </c>
      <c r="AI361" s="71">
        <v>10160940.513847308</v>
      </c>
      <c r="AJ361" s="71">
        <v>13507343.95325068</v>
      </c>
      <c r="AK361" s="71"/>
      <c r="AL361" s="71"/>
      <c r="AM361" s="71">
        <v>803034.86125581397</v>
      </c>
      <c r="AN361" s="71"/>
      <c r="AO361" s="71"/>
      <c r="AP361" s="71">
        <v>31255413.221067049</v>
      </c>
      <c r="AQ361" s="72"/>
      <c r="AR361" s="71">
        <v>16</v>
      </c>
      <c r="AS361" s="71">
        <v>9</v>
      </c>
      <c r="AT361" s="71">
        <v>5</v>
      </c>
      <c r="AU361" s="71">
        <v>0</v>
      </c>
      <c r="AV361" s="71">
        <v>0</v>
      </c>
      <c r="AW361" s="71">
        <v>0</v>
      </c>
      <c r="AX361" s="71"/>
      <c r="AY361" s="72"/>
      <c r="AZ361" s="71">
        <v>83</v>
      </c>
      <c r="BA361" s="71">
        <v>294.39999999999998</v>
      </c>
      <c r="BB361" s="71">
        <v>103750</v>
      </c>
      <c r="BC361" s="71">
        <v>0</v>
      </c>
      <c r="BD361" s="71">
        <v>0</v>
      </c>
      <c r="BE361" s="71">
        <v>0</v>
      </c>
      <c r="BF361" s="71"/>
      <c r="BG361" s="72"/>
      <c r="BH361" s="71">
        <v>0</v>
      </c>
      <c r="BI361" s="71">
        <v>8.6010000000000009</v>
      </c>
      <c r="BJ361" s="71">
        <v>254.22499999999999</v>
      </c>
      <c r="BK361" s="71">
        <v>41.808999999999997</v>
      </c>
      <c r="BL361" s="71">
        <v>0</v>
      </c>
      <c r="BM361" s="71">
        <v>0</v>
      </c>
      <c r="BN361" s="72"/>
      <c r="BO361" s="71">
        <v>0</v>
      </c>
      <c r="BP361" s="71">
        <v>1</v>
      </c>
      <c r="BQ361" s="71">
        <v>1</v>
      </c>
      <c r="BR361" s="71">
        <v>1</v>
      </c>
      <c r="BS361" s="71">
        <v>0</v>
      </c>
      <c r="BT361" s="71">
        <v>0</v>
      </c>
      <c r="BU361"/>
      <c r="BV361" s="70">
        <v>154.21199999999999</v>
      </c>
      <c r="BW361" s="70">
        <v>19.43</v>
      </c>
      <c r="BX361" s="70">
        <v>130.99299999999999</v>
      </c>
      <c r="BY361" s="70">
        <v>0</v>
      </c>
      <c r="BZ361" s="70">
        <v>0</v>
      </c>
      <c r="CA361" s="70">
        <v>0</v>
      </c>
      <c r="CB361" s="70">
        <v>0</v>
      </c>
      <c r="CC361" s="70">
        <v>0</v>
      </c>
      <c r="CD361" s="70">
        <v>0</v>
      </c>
    </row>
    <row r="362" spans="1:82">
      <c r="A362" s="70" t="s">
        <v>2127</v>
      </c>
      <c r="B362" s="70">
        <v>68</v>
      </c>
      <c r="C362" s="70">
        <v>18</v>
      </c>
      <c r="D362" s="70">
        <v>4</v>
      </c>
      <c r="E362" s="70">
        <v>2021</v>
      </c>
      <c r="F362" s="70" t="s">
        <v>160</v>
      </c>
      <c r="G362" s="70" t="s">
        <v>2109</v>
      </c>
      <c r="H362" s="70" t="s">
        <v>2110</v>
      </c>
      <c r="I362" s="148"/>
      <c r="J362" s="71">
        <v>9.1463850022738153</v>
      </c>
      <c r="K362" s="71">
        <v>1.9873930189377542</v>
      </c>
      <c r="L362" s="71">
        <v>6.6790289996030898</v>
      </c>
      <c r="M362" s="71">
        <v>7.5749212048346033</v>
      </c>
      <c r="N362" s="71">
        <v>13.002096250953487</v>
      </c>
      <c r="O362" s="71">
        <v>5.0165697478110687</v>
      </c>
      <c r="P362" s="71">
        <v>7.7133724367023904</v>
      </c>
      <c r="Q362" s="71">
        <v>0.35248296735832102</v>
      </c>
      <c r="R362" s="71">
        <v>9.7328546245633163</v>
      </c>
      <c r="S362" s="71">
        <v>1.029175404838266</v>
      </c>
      <c r="T362" s="72"/>
      <c r="U362" s="71">
        <v>425114</v>
      </c>
      <c r="V362" s="71">
        <v>559</v>
      </c>
      <c r="W362" s="71">
        <v>178</v>
      </c>
      <c r="X362" s="71">
        <v>1798</v>
      </c>
      <c r="Y362" s="71">
        <v>2825</v>
      </c>
      <c r="Z362" s="71">
        <v>3691</v>
      </c>
      <c r="AA362" s="71">
        <v>1660</v>
      </c>
      <c r="AB362" s="71">
        <v>6037</v>
      </c>
      <c r="AC362" s="71">
        <v>1673782.9999999998</v>
      </c>
      <c r="AD362" s="71">
        <v>1.029175404838266</v>
      </c>
      <c r="AE362" s="72"/>
      <c r="AF362" s="71">
        <v>5393528.3070368264</v>
      </c>
      <c r="AG362" s="71">
        <v>1430270.0451158173</v>
      </c>
      <c r="AH362" s="71">
        <v>1120521.0651672168</v>
      </c>
      <c r="AI362" s="71">
        <v>11407331.240477204</v>
      </c>
      <c r="AJ362" s="71">
        <v>14065821.381123761</v>
      </c>
      <c r="AK362" s="71">
        <v>0</v>
      </c>
      <c r="AL362" s="71">
        <v>0</v>
      </c>
      <c r="AM362" s="71">
        <v>792440.0906957062</v>
      </c>
      <c r="AN362" s="71">
        <v>0</v>
      </c>
      <c r="AO362" s="71">
        <v>0</v>
      </c>
      <c r="AP362" s="71">
        <v>34209912.129616536</v>
      </c>
      <c r="AQ362" s="72"/>
      <c r="AR362" s="71">
        <v>17</v>
      </c>
      <c r="AS362" s="71">
        <v>10</v>
      </c>
      <c r="AT362" s="71">
        <v>5</v>
      </c>
      <c r="AU362" s="71">
        <v>0</v>
      </c>
      <c r="AV362" s="71">
        <v>0</v>
      </c>
      <c r="AW362" s="71">
        <v>0</v>
      </c>
      <c r="AX362" s="71"/>
      <c r="AY362" s="72"/>
      <c r="AZ362" s="71">
        <v>85.2</v>
      </c>
      <c r="BA362" s="71">
        <v>343.9</v>
      </c>
      <c r="BB362" s="71">
        <v>103750</v>
      </c>
      <c r="BC362" s="71">
        <v>0</v>
      </c>
      <c r="BD362" s="71">
        <v>0</v>
      </c>
      <c r="BE362" s="71">
        <v>0</v>
      </c>
      <c r="BF362" s="71"/>
      <c r="BG362" s="72"/>
      <c r="BH362" s="71">
        <v>0</v>
      </c>
      <c r="BI362" s="71">
        <v>8.4809999999999999</v>
      </c>
      <c r="BJ362" s="71">
        <v>163.64099999999999</v>
      </c>
      <c r="BK362" s="71">
        <v>36.511000000000003</v>
      </c>
      <c r="BL362" s="71">
        <v>0</v>
      </c>
      <c r="BM362" s="71">
        <v>0</v>
      </c>
      <c r="BN362" s="72"/>
      <c r="BO362" s="71">
        <v>0</v>
      </c>
      <c r="BP362" s="71">
        <v>1</v>
      </c>
      <c r="BQ362" s="71">
        <v>1</v>
      </c>
      <c r="BR362" s="71">
        <v>1</v>
      </c>
      <c r="BS362" s="71">
        <v>0</v>
      </c>
      <c r="BT362" s="71">
        <v>0</v>
      </c>
      <c r="BU362"/>
      <c r="BV362" s="70">
        <v>115.033</v>
      </c>
      <c r="BW362" s="70">
        <v>12.1</v>
      </c>
      <c r="BX362" s="70">
        <v>81.5</v>
      </c>
      <c r="BY362" s="70">
        <v>0</v>
      </c>
      <c r="BZ362" s="70">
        <v>0</v>
      </c>
      <c r="CA362" s="70">
        <v>0</v>
      </c>
      <c r="CB362" s="70">
        <v>0</v>
      </c>
      <c r="CC362" s="70">
        <v>0</v>
      </c>
      <c r="CD362" s="70">
        <v>0</v>
      </c>
    </row>
    <row r="363" spans="1:82">
      <c r="A363" s="70" t="s">
        <v>2128</v>
      </c>
      <c r="B363" s="70">
        <v>68</v>
      </c>
      <c r="C363" s="70">
        <v>19</v>
      </c>
      <c r="D363" s="70">
        <v>4</v>
      </c>
      <c r="E363" s="70">
        <v>2022</v>
      </c>
      <c r="F363" s="70" t="s">
        <v>161</v>
      </c>
      <c r="G363" s="70" t="s">
        <v>2109</v>
      </c>
      <c r="H363" s="70" t="s">
        <v>2110</v>
      </c>
      <c r="I363" s="148"/>
      <c r="J363" s="71">
        <v>6.6666881045542308</v>
      </c>
      <c r="K363" s="71">
        <v>1.817924437492743</v>
      </c>
      <c r="L363" s="71">
        <v>6.7463019543639717</v>
      </c>
      <c r="M363" s="71">
        <v>7.2257114334933377</v>
      </c>
      <c r="N363" s="71">
        <v>13.778857070179752</v>
      </c>
      <c r="O363" s="71">
        <v>5.2227799826345072</v>
      </c>
      <c r="P363" s="71">
        <v>7.6021289899877429</v>
      </c>
      <c r="Q363" s="71">
        <v>0.3486860771694601</v>
      </c>
      <c r="R363" s="71">
        <v>8.5469245388203898</v>
      </c>
      <c r="S363" s="71">
        <v>1.112553859494456</v>
      </c>
      <c r="T363" s="72"/>
      <c r="U363" s="71">
        <v>394018</v>
      </c>
      <c r="V363" s="71">
        <v>559</v>
      </c>
      <c r="W363" s="71">
        <v>178</v>
      </c>
      <c r="X363" s="71">
        <v>1798</v>
      </c>
      <c r="Y363" s="71">
        <v>2828</v>
      </c>
      <c r="Z363" s="71">
        <v>3651</v>
      </c>
      <c r="AA363" s="71">
        <v>1661</v>
      </c>
      <c r="AB363" s="71">
        <v>5923</v>
      </c>
      <c r="AC363" s="71">
        <v>1488295.9999999998</v>
      </c>
      <c r="AD363" s="71">
        <v>1.112553859494456</v>
      </c>
      <c r="AE363" s="72"/>
      <c r="AF363" s="71">
        <v>3910135.0469626519</v>
      </c>
      <c r="AG363" s="71">
        <v>1499098.0065995876</v>
      </c>
      <c r="AH363" s="71">
        <v>1372531.0914337554</v>
      </c>
      <c r="AI363" s="71">
        <v>10682348.05990205</v>
      </c>
      <c r="AJ363" s="71">
        <v>16202018.366085589</v>
      </c>
      <c r="AK363" s="71">
        <v>0</v>
      </c>
      <c r="AL363" s="71">
        <v>0</v>
      </c>
      <c r="AM363" s="71">
        <v>764820.96477334551</v>
      </c>
      <c r="AN363" s="71">
        <v>0</v>
      </c>
      <c r="AO363" s="71">
        <v>0</v>
      </c>
      <c r="AP363" s="71">
        <v>34430951.535756975</v>
      </c>
      <c r="AQ363" s="72"/>
      <c r="AR363" s="71">
        <v>21</v>
      </c>
      <c r="AS363" s="71">
        <v>10</v>
      </c>
      <c r="AT363" s="71">
        <v>9</v>
      </c>
      <c r="AU363" s="71">
        <v>0</v>
      </c>
      <c r="AV363" s="71">
        <v>0</v>
      </c>
      <c r="AW363" s="71">
        <v>0</v>
      </c>
      <c r="AX363" s="71"/>
      <c r="AY363" s="72"/>
      <c r="AZ363" s="71">
        <v>119.00000000000001</v>
      </c>
      <c r="BA363" s="71">
        <v>343.9</v>
      </c>
      <c r="BB363" s="71">
        <v>103826.4</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2129</v>
      </c>
      <c r="B364" s="70">
        <v>68</v>
      </c>
      <c r="C364" s="70">
        <v>20</v>
      </c>
      <c r="D364" s="70">
        <v>4</v>
      </c>
      <c r="E364" s="70">
        <v>2023</v>
      </c>
      <c r="F364" s="70" t="s">
        <v>1539</v>
      </c>
      <c r="G364" s="70" t="s">
        <v>2109</v>
      </c>
      <c r="H364" s="70" t="s">
        <v>2110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27</v>
      </c>
      <c r="AS364" s="71">
        <v>10</v>
      </c>
      <c r="AT364" s="71">
        <v>9</v>
      </c>
      <c r="AU364" s="71">
        <v>0</v>
      </c>
      <c r="AV364" s="71">
        <v>0</v>
      </c>
      <c r="AW364" s="71">
        <v>0</v>
      </c>
      <c r="AX364" s="71"/>
      <c r="AY364" s="72"/>
      <c r="AZ364" s="71">
        <v>153.4</v>
      </c>
      <c r="BA364" s="71">
        <v>343.9</v>
      </c>
      <c r="BB364" s="71">
        <v>103826.4</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2130</v>
      </c>
      <c r="B365" s="70">
        <v>68</v>
      </c>
      <c r="C365" s="70">
        <v>21</v>
      </c>
      <c r="D365" s="70">
        <v>4</v>
      </c>
      <c r="E365" s="70">
        <v>2024</v>
      </c>
      <c r="F365" s="70" t="s">
        <v>1554</v>
      </c>
      <c r="G365" s="70" t="s">
        <v>2109</v>
      </c>
      <c r="H365" s="70" t="s">
        <v>2110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2131</v>
      </c>
      <c r="B366" s="70">
        <v>1</v>
      </c>
      <c r="C366" s="70">
        <v>1</v>
      </c>
      <c r="D366" s="70">
        <v>1</v>
      </c>
      <c r="E366" s="70">
        <v>1990</v>
      </c>
      <c r="F366" s="70" t="s">
        <v>787</v>
      </c>
      <c r="G366" s="70" t="s">
        <v>2132</v>
      </c>
      <c r="H366" s="70" t="s">
        <v>2133</v>
      </c>
      <c r="I366" s="148" t="s">
        <v>793</v>
      </c>
      <c r="J366" s="71">
        <v>63.229819498232757</v>
      </c>
      <c r="K366" s="71">
        <v>1.165636274986547</v>
      </c>
      <c r="L366" s="71">
        <v>5.2397925087564916</v>
      </c>
      <c r="M366" s="71">
        <v>7.832678570225915</v>
      </c>
      <c r="N366" s="71">
        <v>7.2417608063089158</v>
      </c>
      <c r="O366" s="71">
        <v>5.8884783410015542</v>
      </c>
      <c r="P366" s="71">
        <v>9.2582260899764925</v>
      </c>
      <c r="Q366" s="71">
        <v>0.46666150903967102</v>
      </c>
      <c r="R366" s="71">
        <v>0</v>
      </c>
      <c r="S366" s="71">
        <v>0.4654820045205379</v>
      </c>
      <c r="T366" s="72"/>
      <c r="U366" s="71">
        <v>1140480</v>
      </c>
      <c r="V366" s="71">
        <v>260</v>
      </c>
      <c r="W366" s="71">
        <v>57</v>
      </c>
      <c r="X366" s="71">
        <v>2403</v>
      </c>
      <c r="Y366" s="71">
        <v>1945</v>
      </c>
      <c r="Z366" s="71">
        <v>2422</v>
      </c>
      <c r="AA366" s="71">
        <v>2248</v>
      </c>
      <c r="AB366" s="71">
        <v>7577</v>
      </c>
      <c r="AC366" s="71">
        <v>0</v>
      </c>
      <c r="AD366" s="71">
        <v>0.4654820045205379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2134</v>
      </c>
      <c r="B367" s="70">
        <v>2</v>
      </c>
      <c r="C367" s="70">
        <v>2</v>
      </c>
      <c r="D367" s="70">
        <v>1</v>
      </c>
      <c r="E367" s="70">
        <v>2005</v>
      </c>
      <c r="F367" s="70" t="s">
        <v>789</v>
      </c>
      <c r="G367" s="70" t="s">
        <v>2132</v>
      </c>
      <c r="H367" s="70" t="s">
        <v>2133</v>
      </c>
      <c r="I367" s="148"/>
      <c r="J367" s="71">
        <v>167.4459721231874</v>
      </c>
      <c r="K367" s="71">
        <v>0.59348436658048775</v>
      </c>
      <c r="L367" s="71">
        <v>2.198106840094336</v>
      </c>
      <c r="M367" s="71">
        <v>3.8783766369630839</v>
      </c>
      <c r="N367" s="71">
        <v>13.08405752470418</v>
      </c>
      <c r="O367" s="71">
        <v>7.9165309459211386</v>
      </c>
      <c r="P367" s="71">
        <v>9.539374674740916</v>
      </c>
      <c r="Q367" s="71">
        <v>0.395491809621421</v>
      </c>
      <c r="R367" s="71">
        <v>0</v>
      </c>
      <c r="S367" s="71">
        <v>0.27099676594284161</v>
      </c>
      <c r="T367" s="72"/>
      <c r="U367" s="71">
        <v>3415054</v>
      </c>
      <c r="V367" s="71">
        <v>166</v>
      </c>
      <c r="W367" s="71">
        <v>27</v>
      </c>
      <c r="X367" s="71">
        <v>567</v>
      </c>
      <c r="Y367" s="71">
        <v>2418</v>
      </c>
      <c r="Z367" s="71">
        <v>3768</v>
      </c>
      <c r="AA367" s="71">
        <v>1897</v>
      </c>
      <c r="AB367" s="71">
        <v>6713</v>
      </c>
      <c r="AC367" s="71">
        <v>0</v>
      </c>
      <c r="AD367" s="71">
        <v>0.27099676594284161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2135</v>
      </c>
      <c r="B368" s="70">
        <v>3</v>
      </c>
      <c r="C368" s="70">
        <v>3</v>
      </c>
      <c r="D368" s="70">
        <v>1</v>
      </c>
      <c r="E368" s="70">
        <v>2006</v>
      </c>
      <c r="F368" s="70" t="s">
        <v>790</v>
      </c>
      <c r="G368" s="1064" t="s">
        <v>2132</v>
      </c>
      <c r="H368" s="70" t="s">
        <v>2133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2136</v>
      </c>
      <c r="B369" s="70">
        <v>4</v>
      </c>
      <c r="C369" s="70">
        <v>4</v>
      </c>
      <c r="D369" s="70">
        <v>1</v>
      </c>
      <c r="E369" s="70">
        <v>2007</v>
      </c>
      <c r="F369" s="70" t="s">
        <v>791</v>
      </c>
      <c r="G369" s="1064" t="s">
        <v>2132</v>
      </c>
      <c r="H369" s="70" t="s">
        <v>2133</v>
      </c>
      <c r="I369" s="148"/>
      <c r="J369" s="71">
        <v>173.10009647702429</v>
      </c>
      <c r="K369" s="71">
        <v>0.63608050257028781</v>
      </c>
      <c r="L369" s="71">
        <v>5.3760271088537701</v>
      </c>
      <c r="M369" s="71">
        <v>11.09370857940462</v>
      </c>
      <c r="N369" s="71">
        <v>11.769246639654551</v>
      </c>
      <c r="O369" s="71">
        <v>7.5587427502215743</v>
      </c>
      <c r="P369" s="71">
        <v>9.3704300880615836</v>
      </c>
      <c r="Q369" s="71">
        <v>0.40388814125823602</v>
      </c>
      <c r="R369" s="71">
        <v>0</v>
      </c>
      <c r="S369" s="71">
        <v>0.62058288082152535</v>
      </c>
      <c r="T369" s="72"/>
      <c r="U369" s="71">
        <v>3832699</v>
      </c>
      <c r="V369" s="71">
        <v>185</v>
      </c>
      <c r="W369" s="71">
        <v>104</v>
      </c>
      <c r="X369" s="71">
        <v>1814</v>
      </c>
      <c r="Y369" s="71">
        <v>2432</v>
      </c>
      <c r="Z369" s="71">
        <v>3740</v>
      </c>
      <c r="AA369" s="71">
        <v>1835</v>
      </c>
      <c r="AB369" s="71">
        <v>6493</v>
      </c>
      <c r="AC369" s="71">
        <v>0</v>
      </c>
      <c r="AD369" s="71">
        <v>0.62058288082152535</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2137</v>
      </c>
      <c r="B370" s="70">
        <v>5</v>
      </c>
      <c r="C370" s="70">
        <v>5</v>
      </c>
      <c r="D370" s="70">
        <v>1</v>
      </c>
      <c r="E370" s="70">
        <v>2008</v>
      </c>
      <c r="F370" s="70" t="s">
        <v>792</v>
      </c>
      <c r="G370" s="70" t="s">
        <v>2132</v>
      </c>
      <c r="H370" s="70" t="s">
        <v>2133</v>
      </c>
      <c r="I370" s="148"/>
      <c r="J370" s="71">
        <v>116.58462220414999</v>
      </c>
      <c r="K370" s="71">
        <v>0.48272521239428079</v>
      </c>
      <c r="L370" s="71">
        <v>4.8447747095333877</v>
      </c>
      <c r="M370" s="71">
        <v>11.30650723143958</v>
      </c>
      <c r="N370" s="71">
        <v>11.58985100798605</v>
      </c>
      <c r="O370" s="71">
        <v>7.2946298107308962</v>
      </c>
      <c r="P370" s="71">
        <v>9.1812272330908709</v>
      </c>
      <c r="Q370" s="71">
        <v>0.39190600062494702</v>
      </c>
      <c r="R370" s="71">
        <v>0</v>
      </c>
      <c r="S370" s="71">
        <v>0.3935277729573432</v>
      </c>
      <c r="T370" s="72"/>
      <c r="U370" s="71">
        <v>2962439</v>
      </c>
      <c r="V370" s="71">
        <v>185</v>
      </c>
      <c r="W370" s="71">
        <v>104</v>
      </c>
      <c r="X370" s="71">
        <v>1814</v>
      </c>
      <c r="Y370" s="71">
        <v>2372</v>
      </c>
      <c r="Z370" s="71">
        <v>3736</v>
      </c>
      <c r="AA370" s="71">
        <v>1800</v>
      </c>
      <c r="AB370" s="71">
        <v>6404</v>
      </c>
      <c r="AC370" s="71">
        <v>0</v>
      </c>
      <c r="AD370" s="71">
        <v>0.3935277729573432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2138</v>
      </c>
      <c r="B371" s="70">
        <v>6</v>
      </c>
      <c r="C371" s="70">
        <v>6</v>
      </c>
      <c r="D371" s="70">
        <v>1</v>
      </c>
      <c r="E371" s="70">
        <v>2009</v>
      </c>
      <c r="F371" s="70" t="s">
        <v>176</v>
      </c>
      <c r="G371" s="70" t="s">
        <v>2132</v>
      </c>
      <c r="H371" s="70" t="s">
        <v>2133</v>
      </c>
      <c r="I371" s="148"/>
      <c r="J371" s="71">
        <v>108.01689373634891</v>
      </c>
      <c r="K371" s="71">
        <v>0.45814526263747102</v>
      </c>
      <c r="L371" s="71">
        <v>5.7019287653266328</v>
      </c>
      <c r="M371" s="71">
        <v>9.2386722557232179</v>
      </c>
      <c r="N371" s="71">
        <v>10.65805792294409</v>
      </c>
      <c r="O371" s="71">
        <v>7.4121047796265183</v>
      </c>
      <c r="P371" s="71">
        <v>8.809074045365918</v>
      </c>
      <c r="Q371" s="71">
        <v>0.37164565952328898</v>
      </c>
      <c r="R371" s="71">
        <v>0</v>
      </c>
      <c r="S371" s="71">
        <v>0.41141912122764612</v>
      </c>
      <c r="T371" s="72"/>
      <c r="U371" s="71">
        <v>2331444</v>
      </c>
      <c r="V371" s="71">
        <v>180</v>
      </c>
      <c r="W371" s="71">
        <v>178</v>
      </c>
      <c r="X371" s="71">
        <v>1678</v>
      </c>
      <c r="Y371" s="71">
        <v>2369</v>
      </c>
      <c r="Z371" s="71">
        <v>3747</v>
      </c>
      <c r="AA371" s="71">
        <v>1773</v>
      </c>
      <c r="AB371" s="71">
        <v>6375</v>
      </c>
      <c r="AC371" s="71">
        <v>0</v>
      </c>
      <c r="AD371" s="71">
        <v>0.41141912122764612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12.204000000000001</v>
      </c>
      <c r="BK371" s="71">
        <v>0</v>
      </c>
      <c r="BL371" s="71">
        <v>0</v>
      </c>
      <c r="BM371" s="71">
        <v>0</v>
      </c>
      <c r="BN371" s="72"/>
      <c r="BO371" s="71">
        <v>0</v>
      </c>
      <c r="BP371" s="71">
        <v>0</v>
      </c>
      <c r="BQ371" s="71">
        <v>1</v>
      </c>
      <c r="BR371" s="71">
        <v>0</v>
      </c>
      <c r="BS371" s="71">
        <v>0</v>
      </c>
      <c r="BT371" s="71">
        <v>0</v>
      </c>
      <c r="BU371"/>
      <c r="BV371" s="70">
        <v>12.204000000000001</v>
      </c>
      <c r="BW371" s="70">
        <v>0</v>
      </c>
      <c r="BX371" s="70">
        <v>0</v>
      </c>
      <c r="BY371" s="70">
        <v>0</v>
      </c>
      <c r="BZ371" s="70">
        <v>0</v>
      </c>
      <c r="CA371" s="70">
        <v>0</v>
      </c>
      <c r="CB371" s="70">
        <v>0</v>
      </c>
      <c r="CC371" s="70">
        <v>0</v>
      </c>
      <c r="CD371" s="70">
        <v>0</v>
      </c>
    </row>
    <row r="372" spans="1:82">
      <c r="A372" s="70" t="s">
        <v>2139</v>
      </c>
      <c r="B372" s="70">
        <v>7</v>
      </c>
      <c r="C372" s="70">
        <v>7</v>
      </c>
      <c r="D372" s="70">
        <v>1</v>
      </c>
      <c r="E372" s="70">
        <v>2010</v>
      </c>
      <c r="F372" s="70" t="s">
        <v>177</v>
      </c>
      <c r="G372" s="70" t="s">
        <v>2132</v>
      </c>
      <c r="H372" s="70" t="s">
        <v>2133</v>
      </c>
      <c r="I372" s="148"/>
      <c r="J372" s="71">
        <v>102.2585680126225</v>
      </c>
      <c r="K372" s="71">
        <v>0.50047946366228535</v>
      </c>
      <c r="L372" s="71">
        <v>5.4020599007077319</v>
      </c>
      <c r="M372" s="71">
        <v>10.442783642892</v>
      </c>
      <c r="N372" s="71">
        <v>11.421766359933629</v>
      </c>
      <c r="O372" s="71">
        <v>7.5274650863882648</v>
      </c>
      <c r="P372" s="71">
        <v>8.7442481413418456</v>
      </c>
      <c r="Q372" s="71">
        <v>0.38170367394531701</v>
      </c>
      <c r="R372" s="71">
        <v>0</v>
      </c>
      <c r="S372" s="71">
        <v>0.48458168760070591</v>
      </c>
      <c r="T372" s="72"/>
      <c r="U372" s="71">
        <v>2300074</v>
      </c>
      <c r="V372" s="71">
        <v>180</v>
      </c>
      <c r="W372" s="71">
        <v>178</v>
      </c>
      <c r="X372" s="71">
        <v>1678</v>
      </c>
      <c r="Y372" s="71">
        <v>2359</v>
      </c>
      <c r="Z372" s="71">
        <v>3823</v>
      </c>
      <c r="AA372" s="71">
        <v>1716</v>
      </c>
      <c r="AB372" s="71">
        <v>6274</v>
      </c>
      <c r="AC372" s="71">
        <v>0</v>
      </c>
      <c r="AD372" s="71">
        <v>0.48458168760070591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12.151</v>
      </c>
      <c r="BK372" s="71">
        <v>0</v>
      </c>
      <c r="BL372" s="71">
        <v>0</v>
      </c>
      <c r="BM372" s="71">
        <v>0</v>
      </c>
      <c r="BN372" s="72"/>
      <c r="BO372" s="71">
        <v>0</v>
      </c>
      <c r="BP372" s="71">
        <v>0</v>
      </c>
      <c r="BQ372" s="71">
        <v>1</v>
      </c>
      <c r="BR372" s="71">
        <v>0</v>
      </c>
      <c r="BS372" s="71">
        <v>0</v>
      </c>
      <c r="BT372" s="71">
        <v>0</v>
      </c>
      <c r="BU372"/>
      <c r="BV372" s="70">
        <v>12.151</v>
      </c>
      <c r="BW372" s="70">
        <v>0</v>
      </c>
      <c r="BX372" s="70">
        <v>0</v>
      </c>
      <c r="BY372" s="70">
        <v>0</v>
      </c>
      <c r="BZ372" s="70">
        <v>0</v>
      </c>
      <c r="CA372" s="70">
        <v>0</v>
      </c>
      <c r="CB372" s="70">
        <v>0</v>
      </c>
      <c r="CC372" s="70">
        <v>0</v>
      </c>
      <c r="CD372" s="70">
        <v>0</v>
      </c>
    </row>
    <row r="373" spans="1:82">
      <c r="A373" s="70" t="s">
        <v>2140</v>
      </c>
      <c r="B373" s="70">
        <v>8</v>
      </c>
      <c r="C373" s="70">
        <v>8</v>
      </c>
      <c r="D373" s="70">
        <v>1</v>
      </c>
      <c r="E373" s="70">
        <v>2011</v>
      </c>
      <c r="F373" s="70" t="s">
        <v>178</v>
      </c>
      <c r="G373" s="70" t="s">
        <v>2132</v>
      </c>
      <c r="H373" s="70" t="s">
        <v>2133</v>
      </c>
      <c r="I373" s="148"/>
      <c r="J373" s="71">
        <v>85.158916432615058</v>
      </c>
      <c r="K373" s="71">
        <v>0.59489821381097097</v>
      </c>
      <c r="L373" s="71">
        <v>7.2478665499708317</v>
      </c>
      <c r="M373" s="71">
        <v>9.9296255770407331</v>
      </c>
      <c r="N373" s="71">
        <v>10.13603996004044</v>
      </c>
      <c r="O373" s="71">
        <v>7.4117320863692289</v>
      </c>
      <c r="P373" s="71">
        <v>8.4915534787395117</v>
      </c>
      <c r="Q373" s="71">
        <v>0.43881704239819402</v>
      </c>
      <c r="R373" s="71">
        <v>0</v>
      </c>
      <c r="S373" s="71">
        <v>0.44184955225879718</v>
      </c>
      <c r="T373" s="72"/>
      <c r="U373" s="71">
        <v>1922944</v>
      </c>
      <c r="V373" s="71">
        <v>180</v>
      </c>
      <c r="W373" s="71">
        <v>178</v>
      </c>
      <c r="X373" s="71">
        <v>1678</v>
      </c>
      <c r="Y373" s="71">
        <v>2383</v>
      </c>
      <c r="Z373" s="71">
        <v>3846</v>
      </c>
      <c r="AA373" s="71">
        <v>1716</v>
      </c>
      <c r="AB373" s="71">
        <v>6253</v>
      </c>
      <c r="AC373" s="71">
        <v>0</v>
      </c>
      <c r="AD373" s="71">
        <v>0.44184955225879718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12.673999999999999</v>
      </c>
      <c r="BK373" s="71">
        <v>0</v>
      </c>
      <c r="BL373" s="71">
        <v>0</v>
      </c>
      <c r="BM373" s="71">
        <v>0</v>
      </c>
      <c r="BN373" s="72"/>
      <c r="BO373" s="71">
        <v>0</v>
      </c>
      <c r="BP373" s="71">
        <v>0</v>
      </c>
      <c r="BQ373" s="71">
        <v>1</v>
      </c>
      <c r="BR373" s="71">
        <v>0</v>
      </c>
      <c r="BS373" s="71">
        <v>0</v>
      </c>
      <c r="BT373" s="71">
        <v>0</v>
      </c>
      <c r="BU373"/>
      <c r="BV373" s="70">
        <v>12.673999999999999</v>
      </c>
      <c r="BW373" s="70">
        <v>0</v>
      </c>
      <c r="BX373" s="70">
        <v>0</v>
      </c>
      <c r="BY373" s="70">
        <v>0</v>
      </c>
      <c r="BZ373" s="70">
        <v>0</v>
      </c>
      <c r="CA373" s="70">
        <v>0</v>
      </c>
      <c r="CB373" s="70">
        <v>0</v>
      </c>
      <c r="CC373" s="70">
        <v>0</v>
      </c>
      <c r="CD373" s="70">
        <v>0</v>
      </c>
    </row>
    <row r="374" spans="1:82">
      <c r="A374" s="70" t="s">
        <v>2141</v>
      </c>
      <c r="B374" s="70">
        <v>9</v>
      </c>
      <c r="C374" s="70">
        <v>9</v>
      </c>
      <c r="D374" s="70">
        <v>1</v>
      </c>
      <c r="E374" s="70">
        <v>2012</v>
      </c>
      <c r="F374" s="70" t="s">
        <v>179</v>
      </c>
      <c r="G374" s="70" t="s">
        <v>2132</v>
      </c>
      <c r="H374" s="70" t="s">
        <v>2133</v>
      </c>
      <c r="I374" s="148"/>
      <c r="J374" s="71">
        <v>105.37608570047431</v>
      </c>
      <c r="K374" s="71">
        <v>0.53808522034991113</v>
      </c>
      <c r="L374" s="71">
        <v>7.192192378404032</v>
      </c>
      <c r="M374" s="71">
        <v>9.592419933003363</v>
      </c>
      <c r="N374" s="71">
        <v>11.201270251085679</v>
      </c>
      <c r="O374" s="71">
        <v>7.3801755070832016</v>
      </c>
      <c r="P374" s="71">
        <v>8.276105772204728</v>
      </c>
      <c r="Q374" s="71">
        <v>0.47432600426757199</v>
      </c>
      <c r="R374" s="71">
        <v>0</v>
      </c>
      <c r="S374" s="71">
        <v>0.40209024229670459</v>
      </c>
      <c r="T374" s="72"/>
      <c r="U374" s="71">
        <v>2363259</v>
      </c>
      <c r="V374" s="71">
        <v>180</v>
      </c>
      <c r="W374" s="71">
        <v>178</v>
      </c>
      <c r="X374" s="71">
        <v>1678</v>
      </c>
      <c r="Y374" s="71">
        <v>2379</v>
      </c>
      <c r="Z374" s="71">
        <v>3860</v>
      </c>
      <c r="AA374" s="71">
        <v>1663</v>
      </c>
      <c r="AB374" s="71">
        <v>6221</v>
      </c>
      <c r="AC374" s="71">
        <v>0</v>
      </c>
      <c r="AD374" s="71">
        <v>0.40209024229670459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10.194000000000001</v>
      </c>
      <c r="BK374" s="71">
        <v>0</v>
      </c>
      <c r="BL374" s="71">
        <v>0</v>
      </c>
      <c r="BM374" s="71">
        <v>0</v>
      </c>
      <c r="BN374" s="72"/>
      <c r="BO374" s="71">
        <v>0</v>
      </c>
      <c r="BP374" s="71">
        <v>0</v>
      </c>
      <c r="BQ374" s="71">
        <v>1</v>
      </c>
      <c r="BR374" s="71">
        <v>0</v>
      </c>
      <c r="BS374" s="71">
        <v>0</v>
      </c>
      <c r="BT374" s="71">
        <v>0</v>
      </c>
      <c r="BU374"/>
      <c r="BV374" s="70">
        <v>10.194000000000001</v>
      </c>
      <c r="BW374" s="70">
        <v>0</v>
      </c>
      <c r="BX374" s="70">
        <v>0</v>
      </c>
      <c r="BY374" s="70">
        <v>0</v>
      </c>
      <c r="BZ374" s="70">
        <v>0</v>
      </c>
      <c r="CA374" s="70">
        <v>0</v>
      </c>
      <c r="CB374" s="70">
        <v>0</v>
      </c>
      <c r="CC374" s="70">
        <v>0</v>
      </c>
      <c r="CD374" s="70">
        <v>0</v>
      </c>
    </row>
    <row r="375" spans="1:82">
      <c r="A375" s="70" t="s">
        <v>2142</v>
      </c>
      <c r="B375" s="70">
        <v>10</v>
      </c>
      <c r="C375" s="70">
        <v>10</v>
      </c>
      <c r="D375" s="70">
        <v>1</v>
      </c>
      <c r="E375" s="70">
        <v>2013</v>
      </c>
      <c r="F375" s="70" t="s">
        <v>180</v>
      </c>
      <c r="G375" s="70" t="s">
        <v>2132</v>
      </c>
      <c r="H375" s="70" t="s">
        <v>2133</v>
      </c>
      <c r="I375" s="148"/>
      <c r="J375" s="71">
        <v>70.172015175699983</v>
      </c>
      <c r="K375" s="71">
        <v>0.45110785024678429</v>
      </c>
      <c r="L375" s="71">
        <v>6.6797321034481447</v>
      </c>
      <c r="M375" s="71">
        <v>9.4802799246352336</v>
      </c>
      <c r="N375" s="71">
        <v>11.609416526099411</v>
      </c>
      <c r="O375" s="71">
        <v>7.0738987769139259</v>
      </c>
      <c r="P375" s="71">
        <v>8.2523411956538695</v>
      </c>
      <c r="Q375" s="71">
        <v>0.48091537474217499</v>
      </c>
      <c r="R375" s="71">
        <v>0</v>
      </c>
      <c r="S375" s="71">
        <v>0.49830587671546511</v>
      </c>
      <c r="T375" s="72"/>
      <c r="U375" s="71">
        <v>1505548</v>
      </c>
      <c r="V375" s="71">
        <v>180</v>
      </c>
      <c r="W375" s="71">
        <v>178</v>
      </c>
      <c r="X375" s="71">
        <v>1678</v>
      </c>
      <c r="Y375" s="71">
        <v>2456</v>
      </c>
      <c r="Z375" s="71">
        <v>3865</v>
      </c>
      <c r="AA375" s="71">
        <v>1652</v>
      </c>
      <c r="AB375" s="71">
        <v>6217</v>
      </c>
      <c r="AC375" s="71">
        <v>0</v>
      </c>
      <c r="AD375" s="71">
        <v>0.49830587671546511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11.173</v>
      </c>
      <c r="BK375" s="71">
        <v>0</v>
      </c>
      <c r="BL375" s="71">
        <v>0</v>
      </c>
      <c r="BM375" s="71">
        <v>0</v>
      </c>
      <c r="BN375" s="72"/>
      <c r="BO375" s="71">
        <v>0</v>
      </c>
      <c r="BP375" s="71">
        <v>0</v>
      </c>
      <c r="BQ375" s="71">
        <v>1</v>
      </c>
      <c r="BR375" s="71">
        <v>0</v>
      </c>
      <c r="BS375" s="71">
        <v>0</v>
      </c>
      <c r="BT375" s="71">
        <v>0</v>
      </c>
      <c r="BU375"/>
      <c r="BV375" s="70">
        <v>11.173</v>
      </c>
      <c r="BW375" s="70">
        <v>0</v>
      </c>
      <c r="BX375" s="70">
        <v>0</v>
      </c>
      <c r="BY375" s="70">
        <v>0</v>
      </c>
      <c r="BZ375" s="70">
        <v>0</v>
      </c>
      <c r="CA375" s="70">
        <v>0</v>
      </c>
      <c r="CB375" s="70">
        <v>0</v>
      </c>
      <c r="CC375" s="70">
        <v>0</v>
      </c>
      <c r="CD375" s="70">
        <v>0</v>
      </c>
    </row>
    <row r="376" spans="1:82">
      <c r="A376" s="70" t="s">
        <v>2143</v>
      </c>
      <c r="B376" s="70">
        <v>11</v>
      </c>
      <c r="C376" s="70">
        <v>11</v>
      </c>
      <c r="D376" s="70">
        <v>1</v>
      </c>
      <c r="E376" s="70">
        <v>2014</v>
      </c>
      <c r="F376" s="70" t="s">
        <v>181</v>
      </c>
      <c r="G376" s="70" t="s">
        <v>2132</v>
      </c>
      <c r="H376" s="70" t="s">
        <v>2133</v>
      </c>
      <c r="I376" s="148"/>
      <c r="J376" s="71">
        <v>92.312585220078475</v>
      </c>
      <c r="K376" s="71">
        <v>0.65733398492645867</v>
      </c>
      <c r="L376" s="71">
        <v>7.0780393492466906</v>
      </c>
      <c r="M376" s="71">
        <v>9.9853138073512824</v>
      </c>
      <c r="N376" s="71">
        <v>10.90399524889774</v>
      </c>
      <c r="O376" s="71">
        <v>6.7372861878954282</v>
      </c>
      <c r="P376" s="71">
        <v>8.1445957330584626</v>
      </c>
      <c r="Q376" s="71">
        <v>0.46445257109274102</v>
      </c>
      <c r="R376" s="71">
        <v>0</v>
      </c>
      <c r="S376" s="71">
        <v>0.47721154850586672</v>
      </c>
      <c r="T376" s="72"/>
      <c r="U376" s="71">
        <v>2114706</v>
      </c>
      <c r="V376" s="71">
        <v>228</v>
      </c>
      <c r="W376" s="71">
        <v>192</v>
      </c>
      <c r="X376" s="71">
        <v>1744</v>
      </c>
      <c r="Y376" s="71">
        <v>2510</v>
      </c>
      <c r="Z376" s="71">
        <v>3877</v>
      </c>
      <c r="AA376" s="71">
        <v>1622</v>
      </c>
      <c r="AB376" s="71">
        <v>6258</v>
      </c>
      <c r="AC376" s="71">
        <v>0</v>
      </c>
      <c r="AD376" s="71">
        <v>0.47721154850586672</v>
      </c>
      <c r="AE376" s="72"/>
      <c r="AF376" s="71"/>
      <c r="AG376" s="71"/>
      <c r="AH376" s="71"/>
      <c r="AI376" s="71"/>
      <c r="AJ376" s="71"/>
      <c r="AK376" s="71"/>
      <c r="AL376" s="71"/>
      <c r="AM376" s="71"/>
      <c r="AN376" s="71"/>
      <c r="AO376" s="71"/>
      <c r="AP376" s="71"/>
      <c r="AQ376" s="72"/>
      <c r="AR376" s="71">
        <v>77</v>
      </c>
      <c r="AS376" s="71">
        <v>65</v>
      </c>
      <c r="AT376" s="71">
        <v>0</v>
      </c>
      <c r="AU376" s="71">
        <v>0</v>
      </c>
      <c r="AV376" s="71">
        <v>0</v>
      </c>
      <c r="AW376" s="71">
        <v>0</v>
      </c>
      <c r="AX376" s="71"/>
      <c r="AY376" s="72"/>
      <c r="AZ376" s="71">
        <v>402.7</v>
      </c>
      <c r="BA376" s="71">
        <v>3148.8</v>
      </c>
      <c r="BB376" s="71">
        <v>0</v>
      </c>
      <c r="BC376" s="71">
        <v>0</v>
      </c>
      <c r="BD376" s="71">
        <v>0</v>
      </c>
      <c r="BE376" s="71">
        <v>0</v>
      </c>
      <c r="BF376" s="71"/>
      <c r="BG376" s="72"/>
      <c r="BH376" s="71">
        <v>0</v>
      </c>
      <c r="BI376" s="71">
        <v>0</v>
      </c>
      <c r="BJ376" s="71">
        <v>10.983000000000001</v>
      </c>
      <c r="BK376" s="71">
        <v>0</v>
      </c>
      <c r="BL376" s="71">
        <v>0</v>
      </c>
      <c r="BM376" s="71">
        <v>0</v>
      </c>
      <c r="BN376" s="72"/>
      <c r="BO376" s="71">
        <v>0</v>
      </c>
      <c r="BP376" s="71">
        <v>0</v>
      </c>
      <c r="BQ376" s="71">
        <v>1</v>
      </c>
      <c r="BR376" s="71">
        <v>0</v>
      </c>
      <c r="BS376" s="71">
        <v>0</v>
      </c>
      <c r="BT376" s="71">
        <v>0</v>
      </c>
      <c r="BU376"/>
      <c r="BV376" s="70">
        <v>10.983000000000001</v>
      </c>
      <c r="BW376" s="70">
        <v>0</v>
      </c>
      <c r="BX376" s="70">
        <v>0</v>
      </c>
      <c r="BY376" s="70">
        <v>0</v>
      </c>
      <c r="BZ376" s="70">
        <v>0</v>
      </c>
      <c r="CA376" s="70">
        <v>0</v>
      </c>
      <c r="CB376" s="70">
        <v>0</v>
      </c>
      <c r="CC376" s="70">
        <v>0</v>
      </c>
      <c r="CD376" s="70">
        <v>0</v>
      </c>
    </row>
    <row r="377" spans="1:82">
      <c r="A377" s="70" t="s">
        <v>2144</v>
      </c>
      <c r="B377" s="70">
        <v>12</v>
      </c>
      <c r="C377" s="70">
        <v>12</v>
      </c>
      <c r="D377" s="70">
        <v>1</v>
      </c>
      <c r="E377" s="70">
        <v>2015</v>
      </c>
      <c r="F377" s="70" t="s">
        <v>182</v>
      </c>
      <c r="G377" s="70" t="s">
        <v>2132</v>
      </c>
      <c r="H377" s="70" t="s">
        <v>2133</v>
      </c>
      <c r="I377" s="148"/>
      <c r="J377" s="71">
        <v>117.7211185066968</v>
      </c>
      <c r="K377" s="71">
        <v>0.59465295545283747</v>
      </c>
      <c r="L377" s="71">
        <v>10.777961708724691</v>
      </c>
      <c r="M377" s="71">
        <v>9.0842709384867977</v>
      </c>
      <c r="N377" s="71">
        <v>11.81307874634464</v>
      </c>
      <c r="O377" s="71">
        <v>6.6541320435322833</v>
      </c>
      <c r="P377" s="71">
        <v>8.1108280700107187</v>
      </c>
      <c r="Q377" s="71">
        <v>0.45219889549482101</v>
      </c>
      <c r="R377" s="71">
        <v>0</v>
      </c>
      <c r="S377" s="71">
        <v>0.49884534555406818</v>
      </c>
      <c r="T377" s="72"/>
      <c r="U377" s="71">
        <v>2639232</v>
      </c>
      <c r="V377" s="71">
        <v>228</v>
      </c>
      <c r="W377" s="71">
        <v>192</v>
      </c>
      <c r="X377" s="71">
        <v>1744</v>
      </c>
      <c r="Y377" s="71">
        <v>2564</v>
      </c>
      <c r="Z377" s="71">
        <v>3866</v>
      </c>
      <c r="AA377" s="71">
        <v>1614</v>
      </c>
      <c r="AB377" s="71">
        <v>6224</v>
      </c>
      <c r="AC377" s="71">
        <v>0</v>
      </c>
      <c r="AD377" s="71">
        <v>0.49884534555406818</v>
      </c>
      <c r="AE377" s="72"/>
      <c r="AF377" s="71">
        <v>33428814.770236041</v>
      </c>
      <c r="AG377" s="71">
        <v>426342.7756769929</v>
      </c>
      <c r="AH377" s="71">
        <v>2166004.7360065412</v>
      </c>
      <c r="AI377" s="71">
        <v>10514746.868779801</v>
      </c>
      <c r="AJ377" s="71">
        <v>14518520.44202943</v>
      </c>
      <c r="AK377" s="71">
        <v>0</v>
      </c>
      <c r="AL377" s="71">
        <v>0</v>
      </c>
      <c r="AM377" s="71">
        <v>852973.09130196692</v>
      </c>
      <c r="AN377" s="71">
        <v>0</v>
      </c>
      <c r="AO377" s="71">
        <v>0</v>
      </c>
      <c r="AP377" s="71">
        <v>61907402.684030779</v>
      </c>
      <c r="AQ377" s="72"/>
      <c r="AR377" s="71">
        <v>88</v>
      </c>
      <c r="AS377" s="71">
        <v>95</v>
      </c>
      <c r="AT377" s="71">
        <v>0</v>
      </c>
      <c r="AU377" s="71">
        <v>0</v>
      </c>
      <c r="AV377" s="71">
        <v>0</v>
      </c>
      <c r="AW377" s="71">
        <v>0</v>
      </c>
      <c r="AX377" s="71"/>
      <c r="AY377" s="72"/>
      <c r="AZ377" s="71">
        <v>451.1</v>
      </c>
      <c r="BA377" s="71">
        <v>3928.3</v>
      </c>
      <c r="BB377" s="71">
        <v>0</v>
      </c>
      <c r="BC377" s="71">
        <v>0</v>
      </c>
      <c r="BD377" s="71">
        <v>0</v>
      </c>
      <c r="BE377" s="71">
        <v>0</v>
      </c>
      <c r="BF377" s="71"/>
      <c r="BG377" s="72"/>
      <c r="BH377" s="71">
        <v>0</v>
      </c>
      <c r="BI377" s="71">
        <v>0</v>
      </c>
      <c r="BJ377" s="71">
        <v>10</v>
      </c>
      <c r="BK377" s="71">
        <v>0</v>
      </c>
      <c r="BL377" s="71">
        <v>0</v>
      </c>
      <c r="BM377" s="71">
        <v>0</v>
      </c>
      <c r="BN377" s="72"/>
      <c r="BO377" s="71">
        <v>0</v>
      </c>
      <c r="BP377" s="71">
        <v>0</v>
      </c>
      <c r="BQ377" s="71">
        <v>1</v>
      </c>
      <c r="BR377" s="71">
        <v>0</v>
      </c>
      <c r="BS377" s="71">
        <v>0</v>
      </c>
      <c r="BT377" s="71">
        <v>0</v>
      </c>
      <c r="BU377"/>
      <c r="BV377" s="70">
        <v>10</v>
      </c>
      <c r="BW377" s="70">
        <v>0</v>
      </c>
      <c r="BX377" s="70">
        <v>0</v>
      </c>
      <c r="BY377" s="70">
        <v>0</v>
      </c>
      <c r="BZ377" s="70">
        <v>0</v>
      </c>
      <c r="CA377" s="70">
        <v>0</v>
      </c>
      <c r="CB377" s="70">
        <v>0</v>
      </c>
      <c r="CC377" s="70">
        <v>0</v>
      </c>
      <c r="CD377" s="70">
        <v>0</v>
      </c>
    </row>
    <row r="378" spans="1:82">
      <c r="A378" s="70" t="s">
        <v>2145</v>
      </c>
      <c r="B378" s="70">
        <v>13</v>
      </c>
      <c r="C378" s="70">
        <v>13</v>
      </c>
      <c r="D378" s="70">
        <v>1</v>
      </c>
      <c r="E378" s="70">
        <v>2016</v>
      </c>
      <c r="F378" s="70" t="s">
        <v>155</v>
      </c>
      <c r="G378" s="70" t="s">
        <v>2132</v>
      </c>
      <c r="H378" s="70" t="s">
        <v>2133</v>
      </c>
      <c r="I378" s="148"/>
      <c r="J378" s="71">
        <v>143.22185536316289</v>
      </c>
      <c r="K378" s="71">
        <v>0.58989053237844169</v>
      </c>
      <c r="L378" s="71">
        <v>8.421936848157058</v>
      </c>
      <c r="M378" s="71">
        <v>9.0757930260601452</v>
      </c>
      <c r="N378" s="71">
        <v>10.316279775300169</v>
      </c>
      <c r="O378" s="71">
        <v>6.5699271331202889</v>
      </c>
      <c r="P378" s="71">
        <v>8.0217499131342471</v>
      </c>
      <c r="Q378" s="71">
        <v>0.43530518764759935</v>
      </c>
      <c r="R378" s="71">
        <v>0</v>
      </c>
      <c r="S378" s="71">
        <v>0.42285167124147821</v>
      </c>
      <c r="T378" s="72"/>
      <c r="U378" s="71">
        <v>3085890</v>
      </c>
      <c r="V378" s="71">
        <v>228</v>
      </c>
      <c r="W378" s="71">
        <v>192</v>
      </c>
      <c r="X378" s="71">
        <v>1744</v>
      </c>
      <c r="Y378" s="71">
        <v>2585</v>
      </c>
      <c r="Z378" s="71">
        <v>3864</v>
      </c>
      <c r="AA378" s="71">
        <v>1651</v>
      </c>
      <c r="AB378" s="71">
        <v>6163</v>
      </c>
      <c r="AC378" s="71">
        <v>0</v>
      </c>
      <c r="AD378" s="71">
        <v>0.42285167124147821</v>
      </c>
      <c r="AE378" s="72"/>
      <c r="AF378" s="71">
        <v>41965628.636313252</v>
      </c>
      <c r="AG378" s="71">
        <v>419422.17678546911</v>
      </c>
      <c r="AH378" s="71">
        <v>1342223.287281276</v>
      </c>
      <c r="AI378" s="71">
        <v>10840448.528807759</v>
      </c>
      <c r="AJ378" s="71">
        <v>12531407.06999499</v>
      </c>
      <c r="AK378" s="71">
        <v>0</v>
      </c>
      <c r="AL378" s="71">
        <v>0</v>
      </c>
      <c r="AM378" s="71">
        <v>845269.4788465437</v>
      </c>
      <c r="AN378" s="71">
        <v>0</v>
      </c>
      <c r="AO378" s="71">
        <v>0</v>
      </c>
      <c r="AP378" s="71">
        <v>67944399.178029299</v>
      </c>
      <c r="AQ378" s="72"/>
      <c r="AR378" s="71">
        <v>105</v>
      </c>
      <c r="AS378" s="71">
        <v>108</v>
      </c>
      <c r="AT378" s="71">
        <v>0</v>
      </c>
      <c r="AU378" s="71">
        <v>0</v>
      </c>
      <c r="AV378" s="71">
        <v>0</v>
      </c>
      <c r="AW378" s="71">
        <v>0</v>
      </c>
      <c r="AX378" s="71"/>
      <c r="AY378" s="72"/>
      <c r="AZ378" s="71">
        <v>542.9</v>
      </c>
      <c r="BA378" s="71">
        <v>14739.3</v>
      </c>
      <c r="BB378" s="71">
        <v>0</v>
      </c>
      <c r="BC378" s="71">
        <v>0</v>
      </c>
      <c r="BD378" s="71">
        <v>0</v>
      </c>
      <c r="BE378" s="71">
        <v>0</v>
      </c>
      <c r="BF378" s="71"/>
      <c r="BG378" s="72"/>
      <c r="BH378" s="71">
        <v>0</v>
      </c>
      <c r="BI378" s="71">
        <v>0</v>
      </c>
      <c r="BJ378" s="71">
        <v>9.516</v>
      </c>
      <c r="BK378" s="71">
        <v>0</v>
      </c>
      <c r="BL378" s="71">
        <v>0</v>
      </c>
      <c r="BM378" s="71">
        <v>0</v>
      </c>
      <c r="BN378" s="72"/>
      <c r="BO378" s="71">
        <v>0</v>
      </c>
      <c r="BP378" s="71">
        <v>0</v>
      </c>
      <c r="BQ378" s="71">
        <v>1</v>
      </c>
      <c r="BR378" s="71">
        <v>0</v>
      </c>
      <c r="BS378" s="71">
        <v>0</v>
      </c>
      <c r="BT378" s="71">
        <v>0</v>
      </c>
      <c r="BU378"/>
      <c r="BV378" s="70">
        <v>9.516</v>
      </c>
      <c r="BW378" s="70">
        <v>0</v>
      </c>
      <c r="BX378" s="70">
        <v>0</v>
      </c>
      <c r="BY378" s="70">
        <v>0</v>
      </c>
      <c r="BZ378" s="70">
        <v>0</v>
      </c>
      <c r="CA378" s="70">
        <v>0</v>
      </c>
      <c r="CB378" s="70">
        <v>0</v>
      </c>
      <c r="CC378" s="70">
        <v>0</v>
      </c>
      <c r="CD378" s="70">
        <v>0</v>
      </c>
    </row>
    <row r="379" spans="1:82">
      <c r="A379" s="70" t="s">
        <v>2146</v>
      </c>
      <c r="B379" s="70">
        <v>14</v>
      </c>
      <c r="C379" s="70">
        <v>14</v>
      </c>
      <c r="D379" s="70">
        <v>1</v>
      </c>
      <c r="E379" s="70">
        <v>2017</v>
      </c>
      <c r="F379" s="70" t="s">
        <v>156</v>
      </c>
      <c r="G379" s="70" t="s">
        <v>2132</v>
      </c>
      <c r="H379" s="70" t="s">
        <v>2133</v>
      </c>
      <c r="I379" s="148"/>
      <c r="J379" s="71">
        <v>146.86135156559433</v>
      </c>
      <c r="K379" s="71">
        <v>0.61361592180498048</v>
      </c>
      <c r="L379" s="71">
        <v>7.9759414831136946</v>
      </c>
      <c r="M379" s="71">
        <v>8.585623878464407</v>
      </c>
      <c r="N379" s="71">
        <v>10.32310988881976</v>
      </c>
      <c r="O379" s="71">
        <v>6.4961725165993647</v>
      </c>
      <c r="P379" s="71">
        <v>7.9033437805795819</v>
      </c>
      <c r="Q379" s="71">
        <v>0.41787618247070901</v>
      </c>
      <c r="R379" s="71">
        <v>0</v>
      </c>
      <c r="S379" s="71">
        <v>0.44389955648003449</v>
      </c>
      <c r="T379" s="72"/>
      <c r="U379" s="71">
        <v>3478389</v>
      </c>
      <c r="V379" s="71">
        <v>228</v>
      </c>
      <c r="W379" s="71">
        <v>192</v>
      </c>
      <c r="X379" s="71">
        <v>1744</v>
      </c>
      <c r="Y379" s="71">
        <v>2582</v>
      </c>
      <c r="Z379" s="71">
        <v>3884</v>
      </c>
      <c r="AA379" s="71">
        <v>1637</v>
      </c>
      <c r="AB379" s="71">
        <v>6118</v>
      </c>
      <c r="AC379" s="71">
        <v>0</v>
      </c>
      <c r="AD379" s="71">
        <v>0.44389955648003449</v>
      </c>
      <c r="AE379" s="72"/>
      <c r="AF379" s="71">
        <v>45900529.398518354</v>
      </c>
      <c r="AG379" s="71">
        <v>430362.13884709938</v>
      </c>
      <c r="AH379" s="71">
        <v>1694304.4850465271</v>
      </c>
      <c r="AI379" s="71">
        <v>10666134.607415039</v>
      </c>
      <c r="AJ379" s="71">
        <v>13239826.98169186</v>
      </c>
      <c r="AK379" s="71">
        <v>0</v>
      </c>
      <c r="AL379" s="71">
        <v>0</v>
      </c>
      <c r="AM379" s="71">
        <v>840410.58514927502</v>
      </c>
      <c r="AN379" s="71">
        <v>0</v>
      </c>
      <c r="AO379" s="71">
        <v>0</v>
      </c>
      <c r="AP379" s="71">
        <v>72771568.196668163</v>
      </c>
      <c r="AQ379" s="72"/>
      <c r="AR379" s="71">
        <v>110</v>
      </c>
      <c r="AS379" s="71">
        <v>113</v>
      </c>
      <c r="AT379" s="71">
        <v>0</v>
      </c>
      <c r="AU379" s="71">
        <v>0</v>
      </c>
      <c r="AV379" s="71">
        <v>0</v>
      </c>
      <c r="AW379" s="71">
        <v>0</v>
      </c>
      <c r="AX379" s="71"/>
      <c r="AY379" s="72"/>
      <c r="AZ379" s="71">
        <v>575.89999999999986</v>
      </c>
      <c r="BA379" s="71">
        <v>14971.2</v>
      </c>
      <c r="BB379" s="71">
        <v>0</v>
      </c>
      <c r="BC379" s="71">
        <v>0</v>
      </c>
      <c r="BD379" s="71">
        <v>0</v>
      </c>
      <c r="BE379" s="71">
        <v>0</v>
      </c>
      <c r="BF379" s="71"/>
      <c r="BG379" s="72"/>
      <c r="BH379" s="71">
        <v>0</v>
      </c>
      <c r="BI379" s="71">
        <v>0</v>
      </c>
      <c r="BJ379" s="71">
        <v>9.3640000000000008</v>
      </c>
      <c r="BK379" s="71">
        <v>0</v>
      </c>
      <c r="BL379" s="71">
        <v>0</v>
      </c>
      <c r="BM379" s="71">
        <v>0</v>
      </c>
      <c r="BN379" s="72"/>
      <c r="BO379" s="71">
        <v>0</v>
      </c>
      <c r="BP379" s="71">
        <v>0</v>
      </c>
      <c r="BQ379" s="71">
        <v>1</v>
      </c>
      <c r="BR379" s="71">
        <v>0</v>
      </c>
      <c r="BS379" s="71">
        <v>0</v>
      </c>
      <c r="BT379" s="71">
        <v>0</v>
      </c>
      <c r="BU379"/>
      <c r="BV379" s="70">
        <v>9.3640000000000008</v>
      </c>
      <c r="BW379" s="70">
        <v>0</v>
      </c>
      <c r="BX379" s="70">
        <v>0</v>
      </c>
      <c r="BY379" s="70">
        <v>0</v>
      </c>
      <c r="BZ379" s="70">
        <v>0</v>
      </c>
      <c r="CA379" s="70">
        <v>0</v>
      </c>
      <c r="CB379" s="70">
        <v>0</v>
      </c>
      <c r="CC379" s="70">
        <v>0</v>
      </c>
      <c r="CD379" s="70">
        <v>0</v>
      </c>
    </row>
    <row r="380" spans="1:82">
      <c r="A380" s="70" t="s">
        <v>2147</v>
      </c>
      <c r="B380" s="70">
        <v>15</v>
      </c>
      <c r="C380" s="70">
        <v>15</v>
      </c>
      <c r="D380" s="70">
        <v>1</v>
      </c>
      <c r="E380" s="70">
        <v>2018</v>
      </c>
      <c r="F380" s="70" t="s">
        <v>183</v>
      </c>
      <c r="G380" s="70" t="s">
        <v>2132</v>
      </c>
      <c r="H380" s="70" t="s">
        <v>2133</v>
      </c>
      <c r="I380" s="148"/>
      <c r="J380" s="71">
        <v>133.92800609136762</v>
      </c>
      <c r="K380" s="71">
        <v>0.56939077340734012</v>
      </c>
      <c r="L380" s="71">
        <v>7.2662359618213461</v>
      </c>
      <c r="M380" s="71">
        <v>7.9833904239580695</v>
      </c>
      <c r="N380" s="71">
        <v>7.8990192366153575</v>
      </c>
      <c r="O380" s="71">
        <v>6.3544301307316022</v>
      </c>
      <c r="P380" s="71">
        <v>7.8390116761797408</v>
      </c>
      <c r="Q380" s="71">
        <v>0.37401029777655498</v>
      </c>
      <c r="R380" s="71">
        <v>0</v>
      </c>
      <c r="S380" s="71">
        <v>0.70887904323962825</v>
      </c>
      <c r="T380" s="72"/>
      <c r="U380" s="71">
        <v>3644704</v>
      </c>
      <c r="V380" s="71">
        <v>228</v>
      </c>
      <c r="W380" s="71">
        <v>192</v>
      </c>
      <c r="X380" s="71">
        <v>1744</v>
      </c>
      <c r="Y380" s="71">
        <v>2465</v>
      </c>
      <c r="Z380" s="71">
        <v>3872</v>
      </c>
      <c r="AA380" s="71">
        <v>1640</v>
      </c>
      <c r="AB380" s="71">
        <v>5901</v>
      </c>
      <c r="AC380" s="71">
        <v>0</v>
      </c>
      <c r="AD380" s="71">
        <v>0.70887904323962825</v>
      </c>
      <c r="AE380" s="72"/>
      <c r="AF380" s="71">
        <v>44484511.945298374</v>
      </c>
      <c r="AG380" s="71">
        <v>397646.16174522502</v>
      </c>
      <c r="AH380" s="71">
        <v>1587464.0889924271</v>
      </c>
      <c r="AI380" s="71">
        <v>10300037.09090988</v>
      </c>
      <c r="AJ380" s="71">
        <v>10374031.71300363</v>
      </c>
      <c r="AK380" s="71">
        <v>0</v>
      </c>
      <c r="AL380" s="71">
        <v>0</v>
      </c>
      <c r="AM380" s="71">
        <v>812279.20430943999</v>
      </c>
      <c r="AN380" s="71">
        <v>0</v>
      </c>
      <c r="AO380" s="71">
        <v>0</v>
      </c>
      <c r="AP380" s="71">
        <v>67955970.204258978</v>
      </c>
      <c r="AQ380" s="72"/>
      <c r="AR380" s="71">
        <v>119</v>
      </c>
      <c r="AS380" s="71">
        <v>128</v>
      </c>
      <c r="AT380" s="71">
        <v>0</v>
      </c>
      <c r="AU380" s="71">
        <v>0</v>
      </c>
      <c r="AV380" s="71">
        <v>0</v>
      </c>
      <c r="AW380" s="71">
        <v>0</v>
      </c>
      <c r="AX380" s="71"/>
      <c r="AY380" s="72"/>
      <c r="AZ380" s="71">
        <v>626.29999999999995</v>
      </c>
      <c r="BA380" s="71">
        <v>17958</v>
      </c>
      <c r="BB380" s="71">
        <v>0</v>
      </c>
      <c r="BC380" s="71">
        <v>0</v>
      </c>
      <c r="BD380" s="71">
        <v>0</v>
      </c>
      <c r="BE380" s="71">
        <v>0</v>
      </c>
      <c r="BF380" s="71"/>
      <c r="BG380" s="72"/>
      <c r="BH380" s="71">
        <v>0</v>
      </c>
      <c r="BI380" s="71">
        <v>0</v>
      </c>
      <c r="BJ380" s="71">
        <v>8.3079999999999998</v>
      </c>
      <c r="BK380" s="71">
        <v>0</v>
      </c>
      <c r="BL380" s="71">
        <v>0</v>
      </c>
      <c r="BM380" s="71">
        <v>0</v>
      </c>
      <c r="BN380" s="72"/>
      <c r="BO380" s="71">
        <v>0</v>
      </c>
      <c r="BP380" s="71">
        <v>0</v>
      </c>
      <c r="BQ380" s="71">
        <v>1</v>
      </c>
      <c r="BR380" s="71">
        <v>0</v>
      </c>
      <c r="BS380" s="71">
        <v>0</v>
      </c>
      <c r="BT380" s="71">
        <v>0</v>
      </c>
      <c r="BU380"/>
      <c r="BV380" s="70">
        <v>8.3079999999999998</v>
      </c>
      <c r="BW380" s="70">
        <v>0</v>
      </c>
      <c r="BX380" s="70">
        <v>0</v>
      </c>
      <c r="BY380" s="70">
        <v>0</v>
      </c>
      <c r="BZ380" s="70">
        <v>0</v>
      </c>
      <c r="CA380" s="70">
        <v>0</v>
      </c>
      <c r="CB380" s="70">
        <v>0</v>
      </c>
      <c r="CC380" s="70">
        <v>0</v>
      </c>
      <c r="CD380" s="70">
        <v>0</v>
      </c>
    </row>
    <row r="381" spans="1:82">
      <c r="A381" s="70" t="s">
        <v>2148</v>
      </c>
      <c r="B381" s="70">
        <v>16</v>
      </c>
      <c r="C381" s="70">
        <v>16</v>
      </c>
      <c r="D381" s="70">
        <v>1</v>
      </c>
      <c r="E381" s="70">
        <v>2019</v>
      </c>
      <c r="F381" s="70" t="s">
        <v>158</v>
      </c>
      <c r="G381" s="70" t="s">
        <v>2132</v>
      </c>
      <c r="H381" s="70" t="s">
        <v>2133</v>
      </c>
      <c r="I381" s="148"/>
      <c r="J381" s="71">
        <v>140.78919927417289</v>
      </c>
      <c r="K381" s="71">
        <v>0.5072227847211217</v>
      </c>
      <c r="L381" s="71">
        <v>7.2478808061310716</v>
      </c>
      <c r="M381" s="71">
        <v>7.2501968200846933</v>
      </c>
      <c r="N381" s="71">
        <v>6.9507256179095496</v>
      </c>
      <c r="O381" s="71">
        <v>6.1574877947427673</v>
      </c>
      <c r="P381" s="71">
        <v>7.7680995461509452</v>
      </c>
      <c r="Q381" s="71">
        <v>0.36106649455179401</v>
      </c>
      <c r="R381" s="71">
        <v>0</v>
      </c>
      <c r="S381" s="71">
        <v>0.66189509412442704</v>
      </c>
      <c r="T381" s="72"/>
      <c r="U381" s="71">
        <v>3741501</v>
      </c>
      <c r="V381" s="71">
        <v>228</v>
      </c>
      <c r="W381" s="71">
        <v>192</v>
      </c>
      <c r="X381" s="71">
        <v>1744</v>
      </c>
      <c r="Y381" s="71">
        <v>2491</v>
      </c>
      <c r="Z381" s="71">
        <v>3855</v>
      </c>
      <c r="AA381" s="71">
        <v>1613</v>
      </c>
      <c r="AB381" s="71">
        <v>5851</v>
      </c>
      <c r="AC381" s="71">
        <v>0</v>
      </c>
      <c r="AD381" s="71">
        <v>0.66189509412442704</v>
      </c>
      <c r="AE381" s="72"/>
      <c r="AF381" s="71">
        <v>48213448.280684389</v>
      </c>
      <c r="AG381" s="71">
        <v>392114.9554795142</v>
      </c>
      <c r="AH381" s="71">
        <v>1706128.611366356</v>
      </c>
      <c r="AI381" s="71">
        <v>10192925.287572579</v>
      </c>
      <c r="AJ381" s="71">
        <v>10110657.161073539</v>
      </c>
      <c r="AK381" s="71">
        <v>0</v>
      </c>
      <c r="AL381" s="71">
        <v>0</v>
      </c>
      <c r="AM381" s="71">
        <v>796862.15369558218</v>
      </c>
      <c r="AN381" s="71">
        <v>0</v>
      </c>
      <c r="AO381" s="71">
        <v>0</v>
      </c>
      <c r="AP381" s="71">
        <v>71412136.449871957</v>
      </c>
      <c r="AQ381" s="72"/>
      <c r="AR381" s="71">
        <v>133</v>
      </c>
      <c r="AS381" s="71">
        <v>141</v>
      </c>
      <c r="AT381" s="71">
        <v>0</v>
      </c>
      <c r="AU381" s="71">
        <v>0</v>
      </c>
      <c r="AV381" s="71">
        <v>0</v>
      </c>
      <c r="AW381" s="71">
        <v>0</v>
      </c>
      <c r="AX381" s="71"/>
      <c r="AY381" s="72"/>
      <c r="AZ381" s="71">
        <v>703</v>
      </c>
      <c r="BA381" s="71">
        <v>21613.5</v>
      </c>
      <c r="BB381" s="71">
        <v>0</v>
      </c>
      <c r="BC381" s="71">
        <v>0</v>
      </c>
      <c r="BD381" s="71">
        <v>0</v>
      </c>
      <c r="BE381" s="71">
        <v>0</v>
      </c>
      <c r="BF381" s="71"/>
      <c r="BG381" s="72"/>
      <c r="BH381" s="71">
        <v>0</v>
      </c>
      <c r="BI381" s="71">
        <v>0</v>
      </c>
      <c r="BJ381" s="71">
        <v>7.1539999999999999</v>
      </c>
      <c r="BK381" s="71">
        <v>0</v>
      </c>
      <c r="BL381" s="71">
        <v>0</v>
      </c>
      <c r="BM381" s="71">
        <v>0</v>
      </c>
      <c r="BN381" s="72"/>
      <c r="BO381" s="71">
        <v>0</v>
      </c>
      <c r="BP381" s="71">
        <v>0</v>
      </c>
      <c r="BQ381" s="71">
        <v>1</v>
      </c>
      <c r="BR381" s="71">
        <v>0</v>
      </c>
      <c r="BS381" s="71">
        <v>0</v>
      </c>
      <c r="BT381" s="71">
        <v>0</v>
      </c>
      <c r="BU381"/>
      <c r="BV381" s="70">
        <v>7.1539999999999999</v>
      </c>
      <c r="BW381" s="70">
        <v>0</v>
      </c>
      <c r="BX381" s="70">
        <v>0</v>
      </c>
      <c r="BY381" s="70">
        <v>0</v>
      </c>
      <c r="BZ381" s="70">
        <v>0</v>
      </c>
      <c r="CA381" s="70">
        <v>0</v>
      </c>
      <c r="CB381" s="70">
        <v>0</v>
      </c>
      <c r="CC381" s="70">
        <v>0</v>
      </c>
      <c r="CD381" s="70">
        <v>0</v>
      </c>
    </row>
    <row r="382" spans="1:82">
      <c r="A382" s="70" t="s">
        <v>2149</v>
      </c>
      <c r="B382" s="70">
        <v>17</v>
      </c>
      <c r="C382" s="70">
        <v>17</v>
      </c>
      <c r="D382" s="70">
        <v>1</v>
      </c>
      <c r="E382" s="70">
        <v>2020</v>
      </c>
      <c r="F382" s="70" t="s">
        <v>159</v>
      </c>
      <c r="G382" s="70" t="s">
        <v>2132</v>
      </c>
      <c r="H382" s="70" t="s">
        <v>2133</v>
      </c>
      <c r="I382" s="148"/>
      <c r="J382" s="71">
        <v>116.4234763148246</v>
      </c>
      <c r="K382" s="71">
        <v>0.66405866883167297</v>
      </c>
      <c r="L382" s="71">
        <v>6.8655618621366674</v>
      </c>
      <c r="M382" s="71">
        <v>6.0991696922067051</v>
      </c>
      <c r="N382" s="71">
        <v>7.769661597067838</v>
      </c>
      <c r="O382" s="71">
        <v>5.4032264945760735</v>
      </c>
      <c r="P382" s="71">
        <v>7.4851451938353675</v>
      </c>
      <c r="Q382" s="71">
        <v>0.343623095968905</v>
      </c>
      <c r="R382" s="71">
        <v>0</v>
      </c>
      <c r="S382" s="71">
        <v>0.5993494517681407</v>
      </c>
      <c r="T382" s="72"/>
      <c r="U382" s="71">
        <v>3235375</v>
      </c>
      <c r="V382" s="71">
        <v>288</v>
      </c>
      <c r="W382" s="71">
        <v>215</v>
      </c>
      <c r="X382" s="71">
        <v>1640</v>
      </c>
      <c r="Y382" s="71">
        <v>2508</v>
      </c>
      <c r="Z382" s="71">
        <v>3861</v>
      </c>
      <c r="AA382" s="71">
        <v>1652</v>
      </c>
      <c r="AB382" s="71">
        <v>5828</v>
      </c>
      <c r="AC382" s="71">
        <v>0</v>
      </c>
      <c r="AD382" s="71">
        <v>0.5993494517681407</v>
      </c>
      <c r="AE382" s="72"/>
      <c r="AF382" s="71">
        <v>42777199.478444733</v>
      </c>
      <c r="AG382" s="71">
        <v>487717.38631933671</v>
      </c>
      <c r="AH382" s="71">
        <v>1750790.8000871979</v>
      </c>
      <c r="AI382" s="71">
        <v>8839143.892063316</v>
      </c>
      <c r="AJ382" s="71">
        <v>11838915.69289083</v>
      </c>
      <c r="AK382" s="71"/>
      <c r="AL382" s="71"/>
      <c r="AM382" s="71">
        <v>760618.75043050281</v>
      </c>
      <c r="AN382" s="71"/>
      <c r="AO382" s="71"/>
      <c r="AP382" s="71">
        <v>66454386.000235915</v>
      </c>
      <c r="AQ382" s="72"/>
      <c r="AR382" s="71">
        <v>146</v>
      </c>
      <c r="AS382" s="71">
        <v>154</v>
      </c>
      <c r="AT382" s="71">
        <v>0</v>
      </c>
      <c r="AU382" s="71">
        <v>0</v>
      </c>
      <c r="AV382" s="71">
        <v>0</v>
      </c>
      <c r="AW382" s="71">
        <v>0</v>
      </c>
      <c r="AX382" s="71"/>
      <c r="AY382" s="72"/>
      <c r="AZ382" s="71">
        <v>788.1</v>
      </c>
      <c r="BA382" s="71">
        <v>51229.100000000013</v>
      </c>
      <c r="BB382" s="71">
        <v>0</v>
      </c>
      <c r="BC382" s="71">
        <v>0</v>
      </c>
      <c r="BD382" s="71">
        <v>0</v>
      </c>
      <c r="BE382" s="71">
        <v>0</v>
      </c>
      <c r="BF382" s="71"/>
      <c r="BG382" s="72"/>
      <c r="BH382" s="71">
        <v>0</v>
      </c>
      <c r="BI382" s="71">
        <v>0</v>
      </c>
      <c r="BJ382" s="71">
        <v>6.585</v>
      </c>
      <c r="BK382" s="71">
        <v>0</v>
      </c>
      <c r="BL382" s="71">
        <v>0</v>
      </c>
      <c r="BM382" s="71">
        <v>0</v>
      </c>
      <c r="BN382" s="72"/>
      <c r="BO382" s="71">
        <v>0</v>
      </c>
      <c r="BP382" s="71">
        <v>0</v>
      </c>
      <c r="BQ382" s="71">
        <v>1</v>
      </c>
      <c r="BR382" s="71">
        <v>0</v>
      </c>
      <c r="BS382" s="71">
        <v>0</v>
      </c>
      <c r="BT382" s="71">
        <v>0</v>
      </c>
      <c r="BU382"/>
      <c r="BV382" s="70">
        <v>6.585</v>
      </c>
      <c r="BW382" s="70">
        <v>0</v>
      </c>
      <c r="BX382" s="70">
        <v>0</v>
      </c>
      <c r="BY382" s="70">
        <v>0</v>
      </c>
      <c r="BZ382" s="70">
        <v>0</v>
      </c>
      <c r="CA382" s="70">
        <v>0</v>
      </c>
      <c r="CB382" s="70">
        <v>0</v>
      </c>
      <c r="CC382" s="70">
        <v>0</v>
      </c>
      <c r="CD382" s="70">
        <v>0</v>
      </c>
    </row>
    <row r="383" spans="1:82">
      <c r="A383" s="70" t="s">
        <v>2150</v>
      </c>
      <c r="B383" s="70">
        <v>17</v>
      </c>
      <c r="C383" s="70">
        <v>18</v>
      </c>
      <c r="D383" s="70">
        <v>1</v>
      </c>
      <c r="E383" s="70">
        <v>2021</v>
      </c>
      <c r="F383" s="70" t="s">
        <v>160</v>
      </c>
      <c r="G383" s="70" t="s">
        <v>2132</v>
      </c>
      <c r="H383" s="70" t="s">
        <v>2133</v>
      </c>
      <c r="I383" s="148"/>
      <c r="J383" s="71">
        <v>109.0459235824099</v>
      </c>
      <c r="K383" s="71">
        <v>0.73234352413818604</v>
      </c>
      <c r="L383" s="71">
        <v>6.0994806045751435</v>
      </c>
      <c r="M383" s="71">
        <v>6.9271806244874465</v>
      </c>
      <c r="N383" s="71">
        <v>7.9771536667779408</v>
      </c>
      <c r="O383" s="71">
        <v>5.1728703495445485</v>
      </c>
      <c r="P383" s="71">
        <v>7.7180190466040193</v>
      </c>
      <c r="Q383" s="71">
        <v>0.33677683546841097</v>
      </c>
      <c r="R383" s="71">
        <v>0</v>
      </c>
      <c r="S383" s="71">
        <v>0.60955203983346296</v>
      </c>
      <c r="T383" s="72"/>
      <c r="U383" s="71">
        <v>3320707</v>
      </c>
      <c r="V383" s="71">
        <v>288</v>
      </c>
      <c r="W383" s="71">
        <v>215</v>
      </c>
      <c r="X383" s="71">
        <v>1640</v>
      </c>
      <c r="Y383" s="71">
        <v>2516</v>
      </c>
      <c r="Z383" s="71">
        <v>3806</v>
      </c>
      <c r="AA383" s="71">
        <v>1661</v>
      </c>
      <c r="AB383" s="71">
        <v>5768</v>
      </c>
      <c r="AC383" s="71">
        <v>0</v>
      </c>
      <c r="AD383" s="71">
        <v>0.60955203983346296</v>
      </c>
      <c r="AE383" s="72"/>
      <c r="AF383" s="71">
        <v>38636001.793396831</v>
      </c>
      <c r="AG383" s="71">
        <v>521427.80401572632</v>
      </c>
      <c r="AH383" s="71">
        <v>1539006.7897368723</v>
      </c>
      <c r="AI383" s="71">
        <v>10190604.533924669</v>
      </c>
      <c r="AJ383" s="71">
        <v>11939113.38227015</v>
      </c>
      <c r="AK383" s="71">
        <v>0</v>
      </c>
      <c r="AL383" s="71">
        <v>0</v>
      </c>
      <c r="AM383" s="71">
        <v>757130.10487540718</v>
      </c>
      <c r="AN383" s="71">
        <v>0</v>
      </c>
      <c r="AO383" s="71">
        <v>0</v>
      </c>
      <c r="AP383" s="71">
        <v>63583284.408219658</v>
      </c>
      <c r="AQ383" s="72"/>
      <c r="AR383" s="71">
        <v>164</v>
      </c>
      <c r="AS383" s="71">
        <v>160</v>
      </c>
      <c r="AT383" s="71">
        <v>0</v>
      </c>
      <c r="AU383" s="71">
        <v>0</v>
      </c>
      <c r="AV383" s="71">
        <v>0</v>
      </c>
      <c r="AW383" s="71">
        <v>0</v>
      </c>
      <c r="AX383" s="71"/>
      <c r="AY383" s="72"/>
      <c r="AZ383" s="71">
        <v>901.19999999999982</v>
      </c>
      <c r="BA383" s="71">
        <v>51441.000000000007</v>
      </c>
      <c r="BB383" s="71">
        <v>0</v>
      </c>
      <c r="BC383" s="71">
        <v>0</v>
      </c>
      <c r="BD383" s="71">
        <v>0</v>
      </c>
      <c r="BE383" s="71">
        <v>0</v>
      </c>
      <c r="BF383" s="71"/>
      <c r="BG383" s="72"/>
      <c r="BH383" s="71">
        <v>0</v>
      </c>
      <c r="BI383" s="71">
        <v>0</v>
      </c>
      <c r="BJ383" s="71">
        <v>6.74</v>
      </c>
      <c r="BK383" s="71">
        <v>0</v>
      </c>
      <c r="BL383" s="71">
        <v>0</v>
      </c>
      <c r="BM383" s="71">
        <v>0</v>
      </c>
      <c r="BN383" s="72"/>
      <c r="BO383" s="71">
        <v>0</v>
      </c>
      <c r="BP383" s="71">
        <v>0</v>
      </c>
      <c r="BQ383" s="71">
        <v>1</v>
      </c>
      <c r="BR383" s="71">
        <v>0</v>
      </c>
      <c r="BS383" s="71">
        <v>0</v>
      </c>
      <c r="BT383" s="71">
        <v>0</v>
      </c>
      <c r="BU383"/>
      <c r="BV383" s="70">
        <v>6.74</v>
      </c>
      <c r="BW383" s="70">
        <v>0</v>
      </c>
      <c r="BX383" s="70">
        <v>0</v>
      </c>
      <c r="BY383" s="70">
        <v>0</v>
      </c>
      <c r="BZ383" s="70">
        <v>0</v>
      </c>
      <c r="CA383" s="70">
        <v>0</v>
      </c>
      <c r="CB383" s="70">
        <v>0</v>
      </c>
      <c r="CC383" s="70">
        <v>0</v>
      </c>
      <c r="CD383" s="70">
        <v>0</v>
      </c>
    </row>
    <row r="384" spans="1:82">
      <c r="A384" s="70" t="s">
        <v>2151</v>
      </c>
      <c r="B384" s="70">
        <v>17</v>
      </c>
      <c r="C384" s="70">
        <v>19</v>
      </c>
      <c r="D384" s="70">
        <v>1</v>
      </c>
      <c r="E384" s="70">
        <v>2022</v>
      </c>
      <c r="F384" s="70" t="s">
        <v>161</v>
      </c>
      <c r="G384" s="70" t="s">
        <v>2132</v>
      </c>
      <c r="H384" s="70" t="s">
        <v>2133</v>
      </c>
      <c r="I384" s="148"/>
      <c r="J384" s="71">
        <v>123.6008585124397</v>
      </c>
      <c r="K384" s="71">
        <v>0.67389214497906935</v>
      </c>
      <c r="L384" s="71">
        <v>4.5455415014108365</v>
      </c>
      <c r="M384" s="71">
        <v>6.5964178847810286</v>
      </c>
      <c r="N384" s="71">
        <v>8.0855692774929935</v>
      </c>
      <c r="O384" s="71">
        <v>5.4545220689634002</v>
      </c>
      <c r="P384" s="71">
        <v>7.6616278923777736</v>
      </c>
      <c r="Q384" s="71">
        <v>0.33938464205334079</v>
      </c>
      <c r="R384" s="71">
        <v>0</v>
      </c>
      <c r="S384" s="71">
        <v>0.54396926854278516</v>
      </c>
      <c r="T384" s="72"/>
      <c r="U384" s="71">
        <v>4069970</v>
      </c>
      <c r="V384" s="71">
        <v>288</v>
      </c>
      <c r="W384" s="71">
        <v>215</v>
      </c>
      <c r="X384" s="71">
        <v>1640</v>
      </c>
      <c r="Y384" s="71">
        <v>2536</v>
      </c>
      <c r="Z384" s="71">
        <v>3813</v>
      </c>
      <c r="AA384" s="71">
        <v>1674</v>
      </c>
      <c r="AB384" s="71">
        <v>5765</v>
      </c>
      <c r="AC384" s="71">
        <v>0</v>
      </c>
      <c r="AD384" s="71">
        <v>0.54396926854278516</v>
      </c>
      <c r="AE384" s="72"/>
      <c r="AF384" s="71">
        <v>39868220.296385616</v>
      </c>
      <c r="AG384" s="71">
        <v>522903.73556179006</v>
      </c>
      <c r="AH384" s="71">
        <v>1270395.1917136791</v>
      </c>
      <c r="AI384" s="71">
        <v>9292249.3832495101</v>
      </c>
      <c r="AJ384" s="71">
        <v>12316512.113770612</v>
      </c>
      <c r="AK384" s="71">
        <v>0</v>
      </c>
      <c r="AL384" s="71">
        <v>0</v>
      </c>
      <c r="AM384" s="71">
        <v>744418.85225702124</v>
      </c>
      <c r="AN384" s="71">
        <v>0</v>
      </c>
      <c r="AO384" s="71">
        <v>0</v>
      </c>
      <c r="AP384" s="71">
        <v>64014699.572938234</v>
      </c>
      <c r="AQ384" s="72"/>
      <c r="AR384" s="71">
        <v>177</v>
      </c>
      <c r="AS384" s="71">
        <v>161</v>
      </c>
      <c r="AT384" s="71">
        <v>0</v>
      </c>
      <c r="AU384" s="71">
        <v>0</v>
      </c>
      <c r="AV384" s="71">
        <v>0</v>
      </c>
      <c r="AW384" s="71">
        <v>0</v>
      </c>
      <c r="AX384" s="71"/>
      <c r="AY384" s="72"/>
      <c r="AZ384" s="71">
        <v>1012.8999999999996</v>
      </c>
      <c r="BA384" s="71">
        <v>51490.500000000007</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2152</v>
      </c>
      <c r="B385" s="70">
        <v>17</v>
      </c>
      <c r="C385" s="70">
        <v>20</v>
      </c>
      <c r="D385" s="70">
        <v>1</v>
      </c>
      <c r="E385" s="70">
        <v>2023</v>
      </c>
      <c r="F385" s="70" t="s">
        <v>1539</v>
      </c>
      <c r="G385" s="70" t="s">
        <v>2132</v>
      </c>
      <c r="H385" s="70" t="s">
        <v>2133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201</v>
      </c>
      <c r="AS385" s="71">
        <v>163</v>
      </c>
      <c r="AT385" s="71">
        <v>0</v>
      </c>
      <c r="AU385" s="71">
        <v>0</v>
      </c>
      <c r="AV385" s="71">
        <v>0</v>
      </c>
      <c r="AW385" s="71">
        <v>0</v>
      </c>
      <c r="AX385" s="71"/>
      <c r="AY385" s="72"/>
      <c r="AZ385" s="71">
        <v>1158.4999999999995</v>
      </c>
      <c r="BA385" s="71">
        <v>51783.400000000009</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2153</v>
      </c>
      <c r="B386" s="70">
        <v>17</v>
      </c>
      <c r="C386" s="70">
        <v>21</v>
      </c>
      <c r="D386" s="70">
        <v>1</v>
      </c>
      <c r="E386" s="70">
        <v>2024</v>
      </c>
      <c r="F386" s="70" t="s">
        <v>1554</v>
      </c>
      <c r="G386" s="1064" t="s">
        <v>2132</v>
      </c>
      <c r="H386" s="70" t="s">
        <v>2133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2154</v>
      </c>
      <c r="B387" s="70">
        <v>205</v>
      </c>
      <c r="C387" s="70">
        <v>1</v>
      </c>
      <c r="D387" s="70">
        <v>13</v>
      </c>
      <c r="E387" s="70">
        <v>1990</v>
      </c>
      <c r="F387" s="70" t="s">
        <v>787</v>
      </c>
      <c r="G387" s="1064" t="s">
        <v>2155</v>
      </c>
      <c r="H387" s="70" t="s">
        <v>2156</v>
      </c>
      <c r="I387" s="148"/>
      <c r="J387" s="71">
        <v>39.153536253826438</v>
      </c>
      <c r="K387" s="71">
        <v>2.6992492341949701</v>
      </c>
      <c r="L387" s="71">
        <v>7.5055865886862136</v>
      </c>
      <c r="M387" s="71">
        <v>5.9753534935829666</v>
      </c>
      <c r="N387" s="71">
        <v>10.87786739452468</v>
      </c>
      <c r="O387" s="71">
        <v>5.0740108578324712</v>
      </c>
      <c r="P387" s="71">
        <v>10.88500514048393</v>
      </c>
      <c r="Q387" s="71">
        <v>0.53736593194814897</v>
      </c>
      <c r="R387" s="71">
        <v>0</v>
      </c>
      <c r="S387" s="71">
        <v>0.39350434687415581</v>
      </c>
      <c r="T387" s="72"/>
      <c r="U387" s="71">
        <v>1619101</v>
      </c>
      <c r="V387" s="71">
        <v>609</v>
      </c>
      <c r="W387" s="71">
        <v>67</v>
      </c>
      <c r="X387" s="71">
        <v>1903</v>
      </c>
      <c r="Y387" s="71">
        <v>2821</v>
      </c>
      <c r="Z387" s="71">
        <v>2087</v>
      </c>
      <c r="AA387" s="71">
        <v>2643</v>
      </c>
      <c r="AB387" s="71">
        <v>8725</v>
      </c>
      <c r="AC387" s="71">
        <v>0</v>
      </c>
      <c r="AD387" s="71">
        <v>0.39350434687415581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2157</v>
      </c>
      <c r="B388" s="70">
        <v>206</v>
      </c>
      <c r="C388" s="70">
        <v>2</v>
      </c>
      <c r="D388" s="70">
        <v>13</v>
      </c>
      <c r="E388" s="70">
        <v>2005</v>
      </c>
      <c r="F388" s="70" t="s">
        <v>789</v>
      </c>
      <c r="G388" s="70" t="s">
        <v>2155</v>
      </c>
      <c r="H388" s="70" t="s">
        <v>2156</v>
      </c>
      <c r="I388" s="148"/>
      <c r="J388" s="71">
        <v>19.95548734274394</v>
      </c>
      <c r="K388" s="71">
        <v>1.3048049658636069</v>
      </c>
      <c r="L388" s="71">
        <v>6.3874467294988371</v>
      </c>
      <c r="M388" s="71">
        <v>11.17496850608009</v>
      </c>
      <c r="N388" s="71">
        <v>14.901839080317769</v>
      </c>
      <c r="O388" s="71">
        <v>7.3114457780800333</v>
      </c>
      <c r="P388" s="71">
        <v>11.068088381183321</v>
      </c>
      <c r="Q388" s="71">
        <v>0.436437259895052</v>
      </c>
      <c r="R388" s="71">
        <v>0</v>
      </c>
      <c r="S388" s="71">
        <v>0.62508947187710617</v>
      </c>
      <c r="T388" s="72"/>
      <c r="U388" s="71">
        <v>1160796</v>
      </c>
      <c r="V388" s="71">
        <v>372</v>
      </c>
      <c r="W388" s="71">
        <v>52</v>
      </c>
      <c r="X388" s="71">
        <v>1550</v>
      </c>
      <c r="Y388" s="71">
        <v>3086</v>
      </c>
      <c r="Z388" s="71">
        <v>3480</v>
      </c>
      <c r="AA388" s="71">
        <v>2201</v>
      </c>
      <c r="AB388" s="71">
        <v>7408</v>
      </c>
      <c r="AC388" s="71">
        <v>0</v>
      </c>
      <c r="AD388" s="71">
        <v>0.62508947187710617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2158</v>
      </c>
      <c r="B389" s="70">
        <v>207</v>
      </c>
      <c r="C389" s="70">
        <v>3</v>
      </c>
      <c r="D389" s="70">
        <v>13</v>
      </c>
      <c r="E389" s="70">
        <v>2006</v>
      </c>
      <c r="F389" s="70" t="s">
        <v>790</v>
      </c>
      <c r="G389" s="70" t="s">
        <v>2155</v>
      </c>
      <c r="H389" s="70" t="s">
        <v>2156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2159</v>
      </c>
      <c r="B390" s="70">
        <v>208</v>
      </c>
      <c r="C390" s="70">
        <v>4</v>
      </c>
      <c r="D390" s="70">
        <v>13</v>
      </c>
      <c r="E390" s="70">
        <v>2007</v>
      </c>
      <c r="F390" s="70" t="s">
        <v>791</v>
      </c>
      <c r="G390" s="70" t="s">
        <v>2155</v>
      </c>
      <c r="H390" s="70" t="s">
        <v>2156</v>
      </c>
      <c r="I390" s="148"/>
      <c r="J390" s="71">
        <v>21.428241195433039</v>
      </c>
      <c r="K390" s="71">
        <v>1.1420754851079</v>
      </c>
      <c r="L390" s="71">
        <v>8.6893098114787595</v>
      </c>
      <c r="M390" s="71">
        <v>13.040483601847621</v>
      </c>
      <c r="N390" s="71">
        <v>16.422820778383208</v>
      </c>
      <c r="O390" s="71">
        <v>7.0757107937234567</v>
      </c>
      <c r="P390" s="71">
        <v>10.7440789674559</v>
      </c>
      <c r="Q390" s="71">
        <v>0.44488033055273402</v>
      </c>
      <c r="R390" s="71">
        <v>0</v>
      </c>
      <c r="S390" s="71">
        <v>0.27096661051707188</v>
      </c>
      <c r="T390" s="72"/>
      <c r="U390" s="71">
        <v>1439492</v>
      </c>
      <c r="V390" s="71">
        <v>315</v>
      </c>
      <c r="W390" s="71">
        <v>75</v>
      </c>
      <c r="X390" s="71">
        <v>1934</v>
      </c>
      <c r="Y390" s="71">
        <v>3073</v>
      </c>
      <c r="Z390" s="71">
        <v>3501</v>
      </c>
      <c r="AA390" s="71">
        <v>2104</v>
      </c>
      <c r="AB390" s="71">
        <v>7152</v>
      </c>
      <c r="AC390" s="71">
        <v>0</v>
      </c>
      <c r="AD390" s="71">
        <v>0.27096661051707188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2160</v>
      </c>
      <c r="B391" s="70">
        <v>209</v>
      </c>
      <c r="C391" s="70">
        <v>5</v>
      </c>
      <c r="D391" s="70">
        <v>13</v>
      </c>
      <c r="E391" s="70">
        <v>2008</v>
      </c>
      <c r="F391" s="70" t="s">
        <v>792</v>
      </c>
      <c r="G391" s="70" t="s">
        <v>2155</v>
      </c>
      <c r="H391" s="70" t="s">
        <v>2156</v>
      </c>
      <c r="I391" s="148"/>
      <c r="J391" s="71">
        <v>25.540906203448799</v>
      </c>
      <c r="K391" s="71">
        <v>0.86630490884241984</v>
      </c>
      <c r="L391" s="71">
        <v>7.2250362015631184</v>
      </c>
      <c r="M391" s="71">
        <v>12.40193031447582</v>
      </c>
      <c r="N391" s="71">
        <v>17.02851990567553</v>
      </c>
      <c r="O391" s="71">
        <v>6.8767896663260748</v>
      </c>
      <c r="P391" s="71">
        <v>10.532907909073691</v>
      </c>
      <c r="Q391" s="71">
        <v>0.43223486608588402</v>
      </c>
      <c r="R391" s="71">
        <v>0</v>
      </c>
      <c r="S391" s="71">
        <v>0.32158289536474632</v>
      </c>
      <c r="T391" s="72"/>
      <c r="U391" s="71">
        <v>1702079</v>
      </c>
      <c r="V391" s="71">
        <v>315</v>
      </c>
      <c r="W391" s="71">
        <v>75</v>
      </c>
      <c r="X391" s="71">
        <v>1934</v>
      </c>
      <c r="Y391" s="71">
        <v>3076</v>
      </c>
      <c r="Z391" s="71">
        <v>3522</v>
      </c>
      <c r="AA391" s="71">
        <v>2065</v>
      </c>
      <c r="AB391" s="71">
        <v>7063</v>
      </c>
      <c r="AC391" s="71">
        <v>0</v>
      </c>
      <c r="AD391" s="71">
        <v>0.32158289536474632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2161</v>
      </c>
      <c r="B392" s="70">
        <v>210</v>
      </c>
      <c r="C392" s="70">
        <v>6</v>
      </c>
      <c r="D392" s="70">
        <v>13</v>
      </c>
      <c r="E392" s="70">
        <v>2009</v>
      </c>
      <c r="F392" s="70" t="s">
        <v>176</v>
      </c>
      <c r="G392" s="70" t="s">
        <v>2155</v>
      </c>
      <c r="H392" s="70" t="s">
        <v>2156</v>
      </c>
      <c r="I392" s="148"/>
      <c r="J392" s="71">
        <v>20.104212820386309</v>
      </c>
      <c r="K392" s="71">
        <v>0.90081055349503958</v>
      </c>
      <c r="L392" s="71">
        <v>4.9001998911418756</v>
      </c>
      <c r="M392" s="71">
        <v>12.712462913775409</v>
      </c>
      <c r="N392" s="71">
        <v>14.800532907899569</v>
      </c>
      <c r="O392" s="71">
        <v>7.0026290151795756</v>
      </c>
      <c r="P392" s="71">
        <v>10.09590437686607</v>
      </c>
      <c r="Q392" s="71">
        <v>0.407906616421091</v>
      </c>
      <c r="R392" s="71">
        <v>0</v>
      </c>
      <c r="S392" s="71">
        <v>0.35744380015475657</v>
      </c>
      <c r="T392" s="72"/>
      <c r="U392" s="71">
        <v>1143382</v>
      </c>
      <c r="V392" s="71">
        <v>319</v>
      </c>
      <c r="W392" s="71">
        <v>78</v>
      </c>
      <c r="X392" s="71">
        <v>2162</v>
      </c>
      <c r="Y392" s="71">
        <v>3098</v>
      </c>
      <c r="Z392" s="71">
        <v>3540</v>
      </c>
      <c r="AA392" s="71">
        <v>2032</v>
      </c>
      <c r="AB392" s="71">
        <v>6997</v>
      </c>
      <c r="AC392" s="71">
        <v>0</v>
      </c>
      <c r="AD392" s="71">
        <v>0.35744380015475657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89.9</v>
      </c>
      <c r="BK392" s="71">
        <v>0</v>
      </c>
      <c r="BL392" s="71">
        <v>0</v>
      </c>
      <c r="BM392" s="71">
        <v>0</v>
      </c>
      <c r="BN392" s="72"/>
      <c r="BO392" s="71">
        <v>0</v>
      </c>
      <c r="BP392" s="71">
        <v>0</v>
      </c>
      <c r="BQ392" s="71">
        <v>2</v>
      </c>
      <c r="BR392" s="71">
        <v>0</v>
      </c>
      <c r="BS392" s="71">
        <v>0</v>
      </c>
      <c r="BT392" s="71">
        <v>0</v>
      </c>
      <c r="BU392"/>
      <c r="BV392" s="70">
        <v>89.9</v>
      </c>
      <c r="BW392" s="70">
        <v>0</v>
      </c>
      <c r="BX392" s="70">
        <v>0</v>
      </c>
      <c r="BY392" s="70">
        <v>0</v>
      </c>
      <c r="BZ392" s="70">
        <v>0</v>
      </c>
      <c r="CA392" s="70">
        <v>0</v>
      </c>
      <c r="CB392" s="70">
        <v>0</v>
      </c>
      <c r="CC392" s="70">
        <v>0</v>
      </c>
      <c r="CD392" s="70">
        <v>0</v>
      </c>
    </row>
    <row r="393" spans="1:82">
      <c r="A393" s="70" t="s">
        <v>2162</v>
      </c>
      <c r="B393" s="70">
        <v>211</v>
      </c>
      <c r="C393" s="70">
        <v>7</v>
      </c>
      <c r="D393" s="70">
        <v>13</v>
      </c>
      <c r="E393" s="70">
        <v>2010</v>
      </c>
      <c r="F393" s="70" t="s">
        <v>177</v>
      </c>
      <c r="G393" s="70" t="s">
        <v>2155</v>
      </c>
      <c r="H393" s="70" t="s">
        <v>2156</v>
      </c>
      <c r="I393" s="148"/>
      <c r="J393" s="71">
        <v>24.165937404734919</v>
      </c>
      <c r="K393" s="71">
        <v>1.024268966674426</v>
      </c>
      <c r="L393" s="71">
        <v>4.3751437050321007</v>
      </c>
      <c r="M393" s="71">
        <v>14.76256772875421</v>
      </c>
      <c r="N393" s="71">
        <v>17.35449813078786</v>
      </c>
      <c r="O393" s="71">
        <v>7.0174955709881708</v>
      </c>
      <c r="P393" s="71">
        <v>10.247484272866229</v>
      </c>
      <c r="Q393" s="71">
        <v>0.41905879919275502</v>
      </c>
      <c r="R393" s="71">
        <v>0</v>
      </c>
      <c r="S393" s="71">
        <v>0.22016170822873571</v>
      </c>
      <c r="T393" s="72"/>
      <c r="U393" s="71">
        <v>1295415</v>
      </c>
      <c r="V393" s="71">
        <v>319</v>
      </c>
      <c r="W393" s="71">
        <v>78</v>
      </c>
      <c r="X393" s="71">
        <v>2162</v>
      </c>
      <c r="Y393" s="71">
        <v>3085</v>
      </c>
      <c r="Z393" s="71">
        <v>3564</v>
      </c>
      <c r="AA393" s="71">
        <v>2011</v>
      </c>
      <c r="AB393" s="71">
        <v>6888</v>
      </c>
      <c r="AC393" s="71">
        <v>0</v>
      </c>
      <c r="AD393" s="71">
        <v>0.22016170822873571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88.831000000000003</v>
      </c>
      <c r="BK393" s="71">
        <v>0</v>
      </c>
      <c r="BL393" s="71">
        <v>0</v>
      </c>
      <c r="BM393" s="71">
        <v>0</v>
      </c>
      <c r="BN393" s="72"/>
      <c r="BO393" s="71">
        <v>0</v>
      </c>
      <c r="BP393" s="71">
        <v>0</v>
      </c>
      <c r="BQ393" s="71">
        <v>2</v>
      </c>
      <c r="BR393" s="71">
        <v>0</v>
      </c>
      <c r="BS393" s="71">
        <v>0</v>
      </c>
      <c r="BT393" s="71">
        <v>0</v>
      </c>
      <c r="BU393"/>
      <c r="BV393" s="70">
        <v>88.831000000000003</v>
      </c>
      <c r="BW393" s="70">
        <v>0</v>
      </c>
      <c r="BX393" s="70">
        <v>0</v>
      </c>
      <c r="BY393" s="70">
        <v>0</v>
      </c>
      <c r="BZ393" s="70">
        <v>0</v>
      </c>
      <c r="CA393" s="70">
        <v>0</v>
      </c>
      <c r="CB393" s="70">
        <v>0</v>
      </c>
      <c r="CC393" s="70">
        <v>0</v>
      </c>
      <c r="CD393" s="70">
        <v>0</v>
      </c>
    </row>
    <row r="394" spans="1:82">
      <c r="A394" s="70" t="s">
        <v>2163</v>
      </c>
      <c r="B394" s="70">
        <v>212</v>
      </c>
      <c r="C394" s="70">
        <v>8</v>
      </c>
      <c r="D394" s="70">
        <v>13</v>
      </c>
      <c r="E394" s="70">
        <v>2011</v>
      </c>
      <c r="F394" s="70" t="s">
        <v>178</v>
      </c>
      <c r="G394" s="70" t="s">
        <v>2155</v>
      </c>
      <c r="H394" s="70" t="s">
        <v>2156</v>
      </c>
      <c r="I394" s="148"/>
      <c r="J394" s="71">
        <v>20.742939624508011</v>
      </c>
      <c r="K394" s="71">
        <v>1.0414250346938629</v>
      </c>
      <c r="L394" s="71">
        <v>4.5766203952676134</v>
      </c>
      <c r="M394" s="71">
        <v>13.407714862710529</v>
      </c>
      <c r="N394" s="71">
        <v>15.99362862612824</v>
      </c>
      <c r="O394" s="71">
        <v>6.9164603374880818</v>
      </c>
      <c r="P394" s="71">
        <v>9.7187709978114221</v>
      </c>
      <c r="Q394" s="71">
        <v>0.47495821892707102</v>
      </c>
      <c r="R394" s="71">
        <v>0</v>
      </c>
      <c r="S394" s="71">
        <v>0.21649463212619249</v>
      </c>
      <c r="T394" s="72"/>
      <c r="U394" s="71">
        <v>1228248</v>
      </c>
      <c r="V394" s="71">
        <v>319</v>
      </c>
      <c r="W394" s="71">
        <v>78</v>
      </c>
      <c r="X394" s="71">
        <v>2162</v>
      </c>
      <c r="Y394" s="71">
        <v>3078</v>
      </c>
      <c r="Z394" s="71">
        <v>3589</v>
      </c>
      <c r="AA394" s="71">
        <v>1964</v>
      </c>
      <c r="AB394" s="71">
        <v>6768</v>
      </c>
      <c r="AC394" s="71">
        <v>0</v>
      </c>
      <c r="AD394" s="71">
        <v>0.21649463212619249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80.504999999999995</v>
      </c>
      <c r="BK394" s="71">
        <v>0</v>
      </c>
      <c r="BL394" s="71">
        <v>0</v>
      </c>
      <c r="BM394" s="71">
        <v>0</v>
      </c>
      <c r="BN394" s="72"/>
      <c r="BO394" s="71">
        <v>0</v>
      </c>
      <c r="BP394" s="71">
        <v>0</v>
      </c>
      <c r="BQ394" s="71">
        <v>2</v>
      </c>
      <c r="BR394" s="71">
        <v>0</v>
      </c>
      <c r="BS394" s="71">
        <v>0</v>
      </c>
      <c r="BT394" s="71">
        <v>0</v>
      </c>
      <c r="BU394"/>
      <c r="BV394" s="70">
        <v>80.504999999999995</v>
      </c>
      <c r="BW394" s="70">
        <v>0</v>
      </c>
      <c r="BX394" s="70">
        <v>0</v>
      </c>
      <c r="BY394" s="70">
        <v>0</v>
      </c>
      <c r="BZ394" s="70">
        <v>0</v>
      </c>
      <c r="CA394" s="70">
        <v>0</v>
      </c>
      <c r="CB394" s="70">
        <v>0</v>
      </c>
      <c r="CC394" s="70">
        <v>0</v>
      </c>
      <c r="CD394" s="70">
        <v>0</v>
      </c>
    </row>
    <row r="395" spans="1:82">
      <c r="A395" s="70" t="s">
        <v>2164</v>
      </c>
      <c r="B395" s="70">
        <v>213</v>
      </c>
      <c r="C395" s="70">
        <v>9</v>
      </c>
      <c r="D395" s="70">
        <v>13</v>
      </c>
      <c r="E395" s="70">
        <v>2012</v>
      </c>
      <c r="F395" s="70" t="s">
        <v>179</v>
      </c>
      <c r="G395" s="70" t="s">
        <v>2155</v>
      </c>
      <c r="H395" s="70" t="s">
        <v>2156</v>
      </c>
      <c r="I395" s="148"/>
      <c r="J395" s="71">
        <v>20.569457165488782</v>
      </c>
      <c r="K395" s="71">
        <v>0.97811614873838293</v>
      </c>
      <c r="L395" s="71">
        <v>4.4425610241038953</v>
      </c>
      <c r="M395" s="71">
        <v>13.83809741813557</v>
      </c>
      <c r="N395" s="71">
        <v>18.238893746611119</v>
      </c>
      <c r="O395" s="71">
        <v>6.883065239766716</v>
      </c>
      <c r="P395" s="71">
        <v>9.4356563704751455</v>
      </c>
      <c r="Q395" s="71">
        <v>0.51519382910078504</v>
      </c>
      <c r="R395" s="71">
        <v>0</v>
      </c>
      <c r="S395" s="71">
        <v>0.39717355578350311</v>
      </c>
      <c r="T395" s="72"/>
      <c r="U395" s="71">
        <v>1129185</v>
      </c>
      <c r="V395" s="71">
        <v>319</v>
      </c>
      <c r="W395" s="71">
        <v>78</v>
      </c>
      <c r="X395" s="71">
        <v>2162</v>
      </c>
      <c r="Y395" s="71">
        <v>3143</v>
      </c>
      <c r="Z395" s="71">
        <v>3600</v>
      </c>
      <c r="AA395" s="71">
        <v>1896</v>
      </c>
      <c r="AB395" s="71">
        <v>6757</v>
      </c>
      <c r="AC395" s="71">
        <v>0</v>
      </c>
      <c r="AD395" s="71">
        <v>0.39717355578350311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76.474999999999994</v>
      </c>
      <c r="BK395" s="71">
        <v>0</v>
      </c>
      <c r="BL395" s="71">
        <v>0</v>
      </c>
      <c r="BM395" s="71">
        <v>0</v>
      </c>
      <c r="BN395" s="72"/>
      <c r="BO395" s="71">
        <v>0</v>
      </c>
      <c r="BP395" s="71">
        <v>0</v>
      </c>
      <c r="BQ395" s="71">
        <v>2</v>
      </c>
      <c r="BR395" s="71">
        <v>0</v>
      </c>
      <c r="BS395" s="71">
        <v>0</v>
      </c>
      <c r="BT395" s="71">
        <v>0</v>
      </c>
      <c r="BU395"/>
      <c r="BV395" s="70">
        <v>76.474999999999994</v>
      </c>
      <c r="BW395" s="70">
        <v>0</v>
      </c>
      <c r="BX395" s="70">
        <v>0</v>
      </c>
      <c r="BY395" s="70">
        <v>0</v>
      </c>
      <c r="BZ395" s="70">
        <v>0</v>
      </c>
      <c r="CA395" s="70">
        <v>0</v>
      </c>
      <c r="CB395" s="70">
        <v>0</v>
      </c>
      <c r="CC395" s="70">
        <v>0</v>
      </c>
      <c r="CD395" s="70">
        <v>0</v>
      </c>
    </row>
    <row r="396" spans="1:82">
      <c r="A396" s="70" t="s">
        <v>2165</v>
      </c>
      <c r="B396" s="70">
        <v>214</v>
      </c>
      <c r="C396" s="70">
        <v>10</v>
      </c>
      <c r="D396" s="70">
        <v>13</v>
      </c>
      <c r="E396" s="70">
        <v>2013</v>
      </c>
      <c r="F396" s="70" t="s">
        <v>180</v>
      </c>
      <c r="G396" s="70" t="s">
        <v>2155</v>
      </c>
      <c r="H396" s="70" t="s">
        <v>2156</v>
      </c>
      <c r="I396" s="148"/>
      <c r="J396" s="71">
        <v>19.9562950335777</v>
      </c>
      <c r="K396" s="71">
        <v>0.82117518718095217</v>
      </c>
      <c r="L396" s="71">
        <v>4.0212458466651322</v>
      </c>
      <c r="M396" s="71">
        <v>13.423714403012699</v>
      </c>
      <c r="N396" s="71">
        <v>15.944657959405539</v>
      </c>
      <c r="O396" s="71">
        <v>6.6218281435639286</v>
      </c>
      <c r="P396" s="71">
        <v>9.4112656250677293</v>
      </c>
      <c r="Q396" s="71">
        <v>0.51580243184507402</v>
      </c>
      <c r="R396" s="71">
        <v>0</v>
      </c>
      <c r="S396" s="71">
        <v>0.42800883280443303</v>
      </c>
      <c r="T396" s="72"/>
      <c r="U396" s="71">
        <v>1151859</v>
      </c>
      <c r="V396" s="71">
        <v>319</v>
      </c>
      <c r="W396" s="71">
        <v>78</v>
      </c>
      <c r="X396" s="71">
        <v>2162</v>
      </c>
      <c r="Y396" s="71">
        <v>3152</v>
      </c>
      <c r="Z396" s="71">
        <v>3618</v>
      </c>
      <c r="AA396" s="71">
        <v>1884</v>
      </c>
      <c r="AB396" s="71">
        <v>6668</v>
      </c>
      <c r="AC396" s="71">
        <v>0</v>
      </c>
      <c r="AD396" s="71">
        <v>0.42800883280443303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85.206999999999994</v>
      </c>
      <c r="BK396" s="71">
        <v>0</v>
      </c>
      <c r="BL396" s="71">
        <v>0</v>
      </c>
      <c r="BM396" s="71">
        <v>0</v>
      </c>
      <c r="BN396" s="72"/>
      <c r="BO396" s="71">
        <v>0</v>
      </c>
      <c r="BP396" s="71">
        <v>0</v>
      </c>
      <c r="BQ396" s="71">
        <v>2</v>
      </c>
      <c r="BR396" s="71">
        <v>0</v>
      </c>
      <c r="BS396" s="71">
        <v>0</v>
      </c>
      <c r="BT396" s="71">
        <v>0</v>
      </c>
      <c r="BU396"/>
      <c r="BV396" s="70">
        <v>85.206999999999994</v>
      </c>
      <c r="BW396" s="70">
        <v>0</v>
      </c>
      <c r="BX396" s="70">
        <v>0</v>
      </c>
      <c r="BY396" s="70">
        <v>0</v>
      </c>
      <c r="BZ396" s="70">
        <v>0</v>
      </c>
      <c r="CA396" s="70">
        <v>0</v>
      </c>
      <c r="CB396" s="70">
        <v>0</v>
      </c>
      <c r="CC396" s="70">
        <v>0</v>
      </c>
      <c r="CD396" s="70">
        <v>0</v>
      </c>
    </row>
    <row r="397" spans="1:82">
      <c r="A397" s="70" t="s">
        <v>2166</v>
      </c>
      <c r="B397" s="70">
        <v>215</v>
      </c>
      <c r="C397" s="70">
        <v>11</v>
      </c>
      <c r="D397" s="70">
        <v>13</v>
      </c>
      <c r="E397" s="70">
        <v>2014</v>
      </c>
      <c r="F397" s="70" t="s">
        <v>181</v>
      </c>
      <c r="G397" s="70" t="s">
        <v>2155</v>
      </c>
      <c r="H397" s="70" t="s">
        <v>2156</v>
      </c>
      <c r="I397" s="148"/>
      <c r="J397" s="71">
        <v>18.950970195263078</v>
      </c>
      <c r="K397" s="71">
        <v>0.74111292850718402</v>
      </c>
      <c r="L397" s="71">
        <v>4.4407182578674274</v>
      </c>
      <c r="M397" s="71">
        <v>13.890583030661521</v>
      </c>
      <c r="N397" s="71">
        <v>16.076652824817419</v>
      </c>
      <c r="O397" s="71">
        <v>6.3011090320631471</v>
      </c>
      <c r="P397" s="71">
        <v>9.3145654037135941</v>
      </c>
      <c r="Q397" s="71">
        <v>0.48857323034571998</v>
      </c>
      <c r="R397" s="71">
        <v>0</v>
      </c>
      <c r="S397" s="71">
        <v>0.30450887451871361</v>
      </c>
      <c r="T397" s="72"/>
      <c r="U397" s="71">
        <v>1129743</v>
      </c>
      <c r="V397" s="71">
        <v>250</v>
      </c>
      <c r="W397" s="71">
        <v>80</v>
      </c>
      <c r="X397" s="71">
        <v>2041</v>
      </c>
      <c r="Y397" s="71">
        <v>3158</v>
      </c>
      <c r="Z397" s="71">
        <v>3626</v>
      </c>
      <c r="AA397" s="71">
        <v>1855</v>
      </c>
      <c r="AB397" s="71">
        <v>6583</v>
      </c>
      <c r="AC397" s="71">
        <v>0</v>
      </c>
      <c r="AD397" s="71">
        <v>0.30450887451871361</v>
      </c>
      <c r="AE397" s="72"/>
      <c r="AF397" s="71"/>
      <c r="AG397" s="71"/>
      <c r="AH397" s="71"/>
      <c r="AI397" s="71"/>
      <c r="AJ397" s="71"/>
      <c r="AK397" s="71"/>
      <c r="AL397" s="71"/>
      <c r="AM397" s="71"/>
      <c r="AN397" s="71"/>
      <c r="AO397" s="71"/>
      <c r="AP397" s="71"/>
      <c r="AQ397" s="72"/>
      <c r="AR397" s="71">
        <v>36</v>
      </c>
      <c r="AS397" s="71">
        <v>14</v>
      </c>
      <c r="AT397" s="71">
        <v>0</v>
      </c>
      <c r="AU397" s="71">
        <v>0</v>
      </c>
      <c r="AV397" s="71">
        <v>0</v>
      </c>
      <c r="AW397" s="71">
        <v>0</v>
      </c>
      <c r="AX397" s="71"/>
      <c r="AY397" s="72"/>
      <c r="AZ397" s="71">
        <v>178.7</v>
      </c>
      <c r="BA397" s="71">
        <v>1595.4</v>
      </c>
      <c r="BB397" s="71">
        <v>0</v>
      </c>
      <c r="BC397" s="71">
        <v>0</v>
      </c>
      <c r="BD397" s="71">
        <v>0</v>
      </c>
      <c r="BE397" s="71">
        <v>0</v>
      </c>
      <c r="BF397" s="71"/>
      <c r="BG397" s="72"/>
      <c r="BH397" s="71">
        <v>0</v>
      </c>
      <c r="BI397" s="71">
        <v>0</v>
      </c>
      <c r="BJ397" s="71">
        <v>86.986999999999995</v>
      </c>
      <c r="BK397" s="71">
        <v>0</v>
      </c>
      <c r="BL397" s="71">
        <v>0</v>
      </c>
      <c r="BM397" s="71">
        <v>0</v>
      </c>
      <c r="BN397" s="72"/>
      <c r="BO397" s="71">
        <v>0</v>
      </c>
      <c r="BP397" s="71">
        <v>0</v>
      </c>
      <c r="BQ397" s="71">
        <v>2</v>
      </c>
      <c r="BR397" s="71">
        <v>0</v>
      </c>
      <c r="BS397" s="71">
        <v>0</v>
      </c>
      <c r="BT397" s="71">
        <v>0</v>
      </c>
      <c r="BU397"/>
      <c r="BV397" s="70">
        <v>86.986999999999995</v>
      </c>
      <c r="BW397" s="70">
        <v>0</v>
      </c>
      <c r="BX397" s="70">
        <v>0</v>
      </c>
      <c r="BY397" s="70">
        <v>0</v>
      </c>
      <c r="BZ397" s="70">
        <v>0</v>
      </c>
      <c r="CA397" s="70">
        <v>0</v>
      </c>
      <c r="CB397" s="70">
        <v>0</v>
      </c>
      <c r="CC397" s="70">
        <v>0</v>
      </c>
      <c r="CD397" s="70">
        <v>0</v>
      </c>
    </row>
    <row r="398" spans="1:82">
      <c r="A398" s="70" t="s">
        <v>2167</v>
      </c>
      <c r="B398" s="70">
        <v>216</v>
      </c>
      <c r="C398" s="70">
        <v>12</v>
      </c>
      <c r="D398" s="70">
        <v>13</v>
      </c>
      <c r="E398" s="70">
        <v>2015</v>
      </c>
      <c r="F398" s="70" t="s">
        <v>182</v>
      </c>
      <c r="G398" s="70" t="s">
        <v>2155</v>
      </c>
      <c r="H398" s="70" t="s">
        <v>2156</v>
      </c>
      <c r="I398" s="148"/>
      <c r="J398" s="71">
        <v>22.024211512632469</v>
      </c>
      <c r="K398" s="71">
        <v>0.70614190684406386</v>
      </c>
      <c r="L398" s="71">
        <v>4.2530718482223451</v>
      </c>
      <c r="M398" s="71">
        <v>19.724298673508901</v>
      </c>
      <c r="N398" s="71">
        <v>13.83292421642181</v>
      </c>
      <c r="O398" s="71">
        <v>6.2875179397370484</v>
      </c>
      <c r="P398" s="71">
        <v>9.2967979736801922</v>
      </c>
      <c r="Q398" s="71">
        <v>0.473413882237187</v>
      </c>
      <c r="R398" s="71">
        <v>0</v>
      </c>
      <c r="S398" s="71">
        <v>0.28593444158609949</v>
      </c>
      <c r="T398" s="72"/>
      <c r="U398" s="71">
        <v>1380372</v>
      </c>
      <c r="V398" s="71">
        <v>250</v>
      </c>
      <c r="W398" s="71">
        <v>80</v>
      </c>
      <c r="X398" s="71">
        <v>2041</v>
      </c>
      <c r="Y398" s="71">
        <v>3180</v>
      </c>
      <c r="Z398" s="71">
        <v>3653</v>
      </c>
      <c r="AA398" s="71">
        <v>1850</v>
      </c>
      <c r="AB398" s="71">
        <v>6516</v>
      </c>
      <c r="AC398" s="71">
        <v>0</v>
      </c>
      <c r="AD398" s="71">
        <v>0.28593444158609949</v>
      </c>
      <c r="AE398" s="72"/>
      <c r="AF398" s="71">
        <v>22753894.524190869</v>
      </c>
      <c r="AG398" s="71">
        <v>457394.30648143892</v>
      </c>
      <c r="AH398" s="71">
        <v>390282.25335094542</v>
      </c>
      <c r="AI398" s="71">
        <v>22103647.994500469</v>
      </c>
      <c r="AJ398" s="71">
        <v>17046295.9219127</v>
      </c>
      <c r="AK398" s="71">
        <v>0</v>
      </c>
      <c r="AL398" s="71">
        <v>0</v>
      </c>
      <c r="AM398" s="71">
        <v>892990.46640803595</v>
      </c>
      <c r="AN398" s="71">
        <v>0</v>
      </c>
      <c r="AO398" s="71">
        <v>0</v>
      </c>
      <c r="AP398" s="71">
        <v>63644505.466844462</v>
      </c>
      <c r="AQ398" s="72"/>
      <c r="AR398" s="71">
        <v>46</v>
      </c>
      <c r="AS398" s="71">
        <v>20</v>
      </c>
      <c r="AT398" s="71">
        <v>0</v>
      </c>
      <c r="AU398" s="71">
        <v>1</v>
      </c>
      <c r="AV398" s="71">
        <v>0</v>
      </c>
      <c r="AW398" s="71">
        <v>0</v>
      </c>
      <c r="AX398" s="71"/>
      <c r="AY398" s="72"/>
      <c r="AZ398" s="71">
        <v>237.6</v>
      </c>
      <c r="BA398" s="71">
        <v>1912.2</v>
      </c>
      <c r="BB398" s="71">
        <v>0</v>
      </c>
      <c r="BC398" s="71">
        <v>198</v>
      </c>
      <c r="BD398" s="71">
        <v>0</v>
      </c>
      <c r="BE398" s="71">
        <v>0</v>
      </c>
      <c r="BF398" s="71"/>
      <c r="BG398" s="72"/>
      <c r="BH398" s="71">
        <v>0</v>
      </c>
      <c r="BI398" s="71">
        <v>0</v>
      </c>
      <c r="BJ398" s="71">
        <v>94.992000000000004</v>
      </c>
      <c r="BK398" s="71">
        <v>0</v>
      </c>
      <c r="BL398" s="71">
        <v>0</v>
      </c>
      <c r="BM398" s="71">
        <v>0</v>
      </c>
      <c r="BN398" s="72"/>
      <c r="BO398" s="71">
        <v>0</v>
      </c>
      <c r="BP398" s="71">
        <v>0</v>
      </c>
      <c r="BQ398" s="71">
        <v>2</v>
      </c>
      <c r="BR398" s="71">
        <v>0</v>
      </c>
      <c r="BS398" s="71">
        <v>0</v>
      </c>
      <c r="BT398" s="71">
        <v>0</v>
      </c>
      <c r="BU398"/>
      <c r="BV398" s="70">
        <v>94.992000000000004</v>
      </c>
      <c r="BW398" s="70">
        <v>0</v>
      </c>
      <c r="BX398" s="70">
        <v>0</v>
      </c>
      <c r="BY398" s="70">
        <v>0</v>
      </c>
      <c r="BZ398" s="70">
        <v>0</v>
      </c>
      <c r="CA398" s="70">
        <v>0</v>
      </c>
      <c r="CB398" s="70">
        <v>0</v>
      </c>
      <c r="CC398" s="70">
        <v>0</v>
      </c>
      <c r="CD398" s="70">
        <v>0</v>
      </c>
    </row>
    <row r="399" spans="1:82">
      <c r="A399" s="70" t="s">
        <v>2168</v>
      </c>
      <c r="B399" s="70">
        <v>217</v>
      </c>
      <c r="C399" s="70">
        <v>13</v>
      </c>
      <c r="D399" s="70">
        <v>13</v>
      </c>
      <c r="E399" s="70">
        <v>2016</v>
      </c>
      <c r="F399" s="70" t="s">
        <v>155</v>
      </c>
      <c r="G399" s="70" t="s">
        <v>2155</v>
      </c>
      <c r="H399" s="70" t="s">
        <v>2156</v>
      </c>
      <c r="I399" s="148"/>
      <c r="J399" s="71">
        <v>20.066139457441874</v>
      </c>
      <c r="K399" s="71">
        <v>0.69345827478060196</v>
      </c>
      <c r="L399" s="71">
        <v>4.2450639022011334</v>
      </c>
      <c r="M399" s="71">
        <v>11.781089883797279</v>
      </c>
      <c r="N399" s="71">
        <v>14.852571104148023</v>
      </c>
      <c r="O399" s="71">
        <v>6.1805603335642454</v>
      </c>
      <c r="P399" s="71">
        <v>9.1101036263638466</v>
      </c>
      <c r="Q399" s="71">
        <v>0.45190371419265629</v>
      </c>
      <c r="R399" s="71">
        <v>0</v>
      </c>
      <c r="S399" s="71">
        <v>0.30841549070195723</v>
      </c>
      <c r="T399" s="72"/>
      <c r="U399" s="71">
        <v>1315258</v>
      </c>
      <c r="V399" s="71">
        <v>250</v>
      </c>
      <c r="W399" s="71">
        <v>80</v>
      </c>
      <c r="X399" s="71">
        <v>2041</v>
      </c>
      <c r="Y399" s="71">
        <v>3171</v>
      </c>
      <c r="Z399" s="71">
        <v>3635</v>
      </c>
      <c r="AA399" s="71">
        <v>1875</v>
      </c>
      <c r="AB399" s="71">
        <v>6398</v>
      </c>
      <c r="AC399" s="71">
        <v>0</v>
      </c>
      <c r="AD399" s="71">
        <v>0.30841549070195717</v>
      </c>
      <c r="AE399" s="72"/>
      <c r="AF399" s="71">
        <v>21080314.697769228</v>
      </c>
      <c r="AG399" s="71">
        <v>437190.74282397702</v>
      </c>
      <c r="AH399" s="71">
        <v>282055.83753562282</v>
      </c>
      <c r="AI399" s="71">
        <v>13658359.211381789</v>
      </c>
      <c r="AJ399" s="71">
        <v>17977528.277074359</v>
      </c>
      <c r="AK399" s="71">
        <v>0</v>
      </c>
      <c r="AL399" s="71">
        <v>0</v>
      </c>
      <c r="AM399" s="71">
        <v>877500.26377741131</v>
      </c>
      <c r="AN399" s="71">
        <v>0</v>
      </c>
      <c r="AO399" s="71">
        <v>0</v>
      </c>
      <c r="AP399" s="71">
        <v>54312949.03036239</v>
      </c>
      <c r="AQ399" s="72"/>
      <c r="AR399" s="71">
        <v>62</v>
      </c>
      <c r="AS399" s="71">
        <v>24</v>
      </c>
      <c r="AT399" s="71">
        <v>0</v>
      </c>
      <c r="AU399" s="71">
        <v>1</v>
      </c>
      <c r="AV399" s="71">
        <v>0</v>
      </c>
      <c r="AW399" s="71">
        <v>0</v>
      </c>
      <c r="AX399" s="71"/>
      <c r="AY399" s="72"/>
      <c r="AZ399" s="71">
        <v>314.60000000000002</v>
      </c>
      <c r="BA399" s="71">
        <v>2071.6999999999998</v>
      </c>
      <c r="BB399" s="71">
        <v>0</v>
      </c>
      <c r="BC399" s="71">
        <v>198</v>
      </c>
      <c r="BD399" s="71">
        <v>0</v>
      </c>
      <c r="BE399" s="71">
        <v>0</v>
      </c>
      <c r="BF399" s="71"/>
      <c r="BG399" s="72"/>
      <c r="BH399" s="71">
        <v>0</v>
      </c>
      <c r="BI399" s="71">
        <v>0</v>
      </c>
      <c r="BJ399" s="71">
        <v>93.471000000000004</v>
      </c>
      <c r="BK399" s="71">
        <v>0</v>
      </c>
      <c r="BL399" s="71">
        <v>0</v>
      </c>
      <c r="BM399" s="71">
        <v>0</v>
      </c>
      <c r="BN399" s="72"/>
      <c r="BO399" s="71">
        <v>0</v>
      </c>
      <c r="BP399" s="71">
        <v>0</v>
      </c>
      <c r="BQ399" s="71">
        <v>2</v>
      </c>
      <c r="BR399" s="71">
        <v>0</v>
      </c>
      <c r="BS399" s="71">
        <v>0</v>
      </c>
      <c r="BT399" s="71">
        <v>0</v>
      </c>
      <c r="BU399"/>
      <c r="BV399" s="70">
        <v>93.471000000000004</v>
      </c>
      <c r="BW399" s="70">
        <v>0</v>
      </c>
      <c r="BX399" s="70">
        <v>0</v>
      </c>
      <c r="BY399" s="70">
        <v>0</v>
      </c>
      <c r="BZ399" s="70">
        <v>0</v>
      </c>
      <c r="CA399" s="70">
        <v>0</v>
      </c>
      <c r="CB399" s="70">
        <v>0</v>
      </c>
      <c r="CC399" s="70">
        <v>0</v>
      </c>
      <c r="CD399" s="70">
        <v>0</v>
      </c>
    </row>
    <row r="400" spans="1:82">
      <c r="A400" s="70" t="s">
        <v>2169</v>
      </c>
      <c r="B400" s="70">
        <v>218</v>
      </c>
      <c r="C400" s="70">
        <v>14</v>
      </c>
      <c r="D400" s="70">
        <v>13</v>
      </c>
      <c r="E400" s="70">
        <v>2017</v>
      </c>
      <c r="F400" s="70" t="s">
        <v>156</v>
      </c>
      <c r="G400" s="70" t="s">
        <v>2155</v>
      </c>
      <c r="H400" s="70" t="s">
        <v>2156</v>
      </c>
      <c r="I400" s="148"/>
      <c r="J400" s="71">
        <v>20.66487017906179</v>
      </c>
      <c r="K400" s="71">
        <v>0.68693425908153394</v>
      </c>
      <c r="L400" s="71">
        <v>4.9686512267300591</v>
      </c>
      <c r="M400" s="71">
        <v>10.68326597446573</v>
      </c>
      <c r="N400" s="71">
        <v>16.584412773005841</v>
      </c>
      <c r="O400" s="71">
        <v>6.0964337855315875</v>
      </c>
      <c r="P400" s="71">
        <v>8.9799752180073451</v>
      </c>
      <c r="Q400" s="71">
        <v>0.43338090516126998</v>
      </c>
      <c r="R400" s="71">
        <v>0</v>
      </c>
      <c r="S400" s="71">
        <v>0.28817423796982111</v>
      </c>
      <c r="T400" s="72"/>
      <c r="U400" s="71">
        <v>1355014</v>
      </c>
      <c r="V400" s="71">
        <v>250</v>
      </c>
      <c r="W400" s="71">
        <v>80</v>
      </c>
      <c r="X400" s="71">
        <v>2041</v>
      </c>
      <c r="Y400" s="71">
        <v>3196</v>
      </c>
      <c r="Z400" s="71">
        <v>3645</v>
      </c>
      <c r="AA400" s="71">
        <v>1860</v>
      </c>
      <c r="AB400" s="71">
        <v>6345</v>
      </c>
      <c r="AC400" s="71">
        <v>0</v>
      </c>
      <c r="AD400" s="71">
        <v>0.28817423796982111</v>
      </c>
      <c r="AE400" s="72"/>
      <c r="AF400" s="71">
        <v>22591884.51169863</v>
      </c>
      <c r="AG400" s="71">
        <v>438969.83260833932</v>
      </c>
      <c r="AH400" s="71">
        <v>587073.02518778061</v>
      </c>
      <c r="AI400" s="71">
        <v>12960764.36336532</v>
      </c>
      <c r="AJ400" s="71">
        <v>20957312.093570009</v>
      </c>
      <c r="AK400" s="71">
        <v>0</v>
      </c>
      <c r="AL400" s="71">
        <v>0</v>
      </c>
      <c r="AM400" s="71">
        <v>871592.86740309757</v>
      </c>
      <c r="AN400" s="71">
        <v>0</v>
      </c>
      <c r="AO400" s="71">
        <v>0</v>
      </c>
      <c r="AP400" s="71">
        <v>58407596.69383318</v>
      </c>
      <c r="AQ400" s="72"/>
      <c r="AR400" s="71">
        <v>71</v>
      </c>
      <c r="AS400" s="71">
        <v>35</v>
      </c>
      <c r="AT400" s="71">
        <v>0</v>
      </c>
      <c r="AU400" s="71">
        <v>1</v>
      </c>
      <c r="AV400" s="71">
        <v>0</v>
      </c>
      <c r="AW400" s="71">
        <v>0</v>
      </c>
      <c r="AX400" s="71"/>
      <c r="AY400" s="72"/>
      <c r="AZ400" s="71">
        <v>371.7</v>
      </c>
      <c r="BA400" s="71">
        <v>4806.5</v>
      </c>
      <c r="BB400" s="71">
        <v>0</v>
      </c>
      <c r="BC400" s="71">
        <v>198</v>
      </c>
      <c r="BD400" s="71">
        <v>0</v>
      </c>
      <c r="BE400" s="71">
        <v>0</v>
      </c>
      <c r="BF400" s="71"/>
      <c r="BG400" s="72"/>
      <c r="BH400" s="71">
        <v>0</v>
      </c>
      <c r="BI400" s="71">
        <v>0</v>
      </c>
      <c r="BJ400" s="71">
        <v>106.167</v>
      </c>
      <c r="BK400" s="71">
        <v>0</v>
      </c>
      <c r="BL400" s="71">
        <v>0</v>
      </c>
      <c r="BM400" s="71">
        <v>0</v>
      </c>
      <c r="BN400" s="72"/>
      <c r="BO400" s="71">
        <v>0</v>
      </c>
      <c r="BP400" s="71">
        <v>0</v>
      </c>
      <c r="BQ400" s="71">
        <v>2</v>
      </c>
      <c r="BR400" s="71">
        <v>0</v>
      </c>
      <c r="BS400" s="71">
        <v>0</v>
      </c>
      <c r="BT400" s="71">
        <v>0</v>
      </c>
      <c r="BU400"/>
      <c r="BV400" s="70">
        <v>106.167</v>
      </c>
      <c r="BW400" s="70">
        <v>0</v>
      </c>
      <c r="BX400" s="70">
        <v>0</v>
      </c>
      <c r="BY400" s="70">
        <v>0</v>
      </c>
      <c r="BZ400" s="70">
        <v>0</v>
      </c>
      <c r="CA400" s="70">
        <v>0</v>
      </c>
      <c r="CB400" s="70">
        <v>0</v>
      </c>
      <c r="CC400" s="70">
        <v>0</v>
      </c>
      <c r="CD400" s="70">
        <v>0</v>
      </c>
    </row>
    <row r="401" spans="1:82">
      <c r="A401" s="70" t="s">
        <v>2170</v>
      </c>
      <c r="B401" s="70">
        <v>219</v>
      </c>
      <c r="C401" s="70">
        <v>15</v>
      </c>
      <c r="D401" s="70">
        <v>13</v>
      </c>
      <c r="E401" s="70">
        <v>2018</v>
      </c>
      <c r="F401" s="70" t="s">
        <v>183</v>
      </c>
      <c r="G401" s="70" t="s">
        <v>2155</v>
      </c>
      <c r="H401" s="70" t="s">
        <v>2156</v>
      </c>
      <c r="I401" s="148"/>
      <c r="J401" s="71">
        <v>19.077459794240315</v>
      </c>
      <c r="K401" s="71">
        <v>0.63159738223120976</v>
      </c>
      <c r="L401" s="71">
        <v>4.5222008373633145</v>
      </c>
      <c r="M401" s="71">
        <v>10.037333789909191</v>
      </c>
      <c r="N401" s="71">
        <v>13.265302583255229</v>
      </c>
      <c r="O401" s="71">
        <v>5.9769717293709954</v>
      </c>
      <c r="P401" s="71">
        <v>8.7424099730077742</v>
      </c>
      <c r="Q401" s="71">
        <v>0.39853868029469203</v>
      </c>
      <c r="R401" s="71">
        <v>0</v>
      </c>
      <c r="S401" s="71">
        <v>0.36453261764228218</v>
      </c>
      <c r="T401" s="72"/>
      <c r="U401" s="71">
        <v>1440998</v>
      </c>
      <c r="V401" s="71">
        <v>250</v>
      </c>
      <c r="W401" s="71">
        <v>80</v>
      </c>
      <c r="X401" s="71">
        <v>2041</v>
      </c>
      <c r="Y401" s="71">
        <v>3216</v>
      </c>
      <c r="Z401" s="71">
        <v>3642</v>
      </c>
      <c r="AA401" s="71">
        <v>1829</v>
      </c>
      <c r="AB401" s="71">
        <v>6288</v>
      </c>
      <c r="AC401" s="71">
        <v>0</v>
      </c>
      <c r="AD401" s="71">
        <v>0.36453261764228218</v>
      </c>
      <c r="AE401" s="72"/>
      <c r="AF401" s="71">
        <v>22025588.214037102</v>
      </c>
      <c r="AG401" s="71">
        <v>391645.81557733199</v>
      </c>
      <c r="AH401" s="71">
        <v>562803.36105082545</v>
      </c>
      <c r="AI401" s="71">
        <v>12510924.794582119</v>
      </c>
      <c r="AJ401" s="71">
        <v>17730753.452358339</v>
      </c>
      <c r="AK401" s="71">
        <v>0</v>
      </c>
      <c r="AL401" s="71">
        <v>0</v>
      </c>
      <c r="AM401" s="71">
        <v>865550.1841548481</v>
      </c>
      <c r="AN401" s="71">
        <v>0</v>
      </c>
      <c r="AO401" s="71">
        <v>0</v>
      </c>
      <c r="AP401" s="71">
        <v>54087265.821760558</v>
      </c>
      <c r="AQ401" s="72"/>
      <c r="AR401" s="71">
        <v>85</v>
      </c>
      <c r="AS401" s="71">
        <v>43</v>
      </c>
      <c r="AT401" s="71">
        <v>0</v>
      </c>
      <c r="AU401" s="71">
        <v>1</v>
      </c>
      <c r="AV401" s="71">
        <v>0</v>
      </c>
      <c r="AW401" s="71">
        <v>0</v>
      </c>
      <c r="AX401" s="71"/>
      <c r="AY401" s="72"/>
      <c r="AZ401" s="71">
        <v>455.2</v>
      </c>
      <c r="BA401" s="71">
        <v>5071</v>
      </c>
      <c r="BB401" s="71">
        <v>0</v>
      </c>
      <c r="BC401" s="71">
        <v>198</v>
      </c>
      <c r="BD401" s="71">
        <v>0</v>
      </c>
      <c r="BE401" s="71">
        <v>0</v>
      </c>
      <c r="BF401" s="71"/>
      <c r="BG401" s="72"/>
      <c r="BH401" s="71">
        <v>0</v>
      </c>
      <c r="BI401" s="71">
        <v>0</v>
      </c>
      <c r="BJ401" s="71">
        <v>97.221999999999994</v>
      </c>
      <c r="BK401" s="71">
        <v>0</v>
      </c>
      <c r="BL401" s="71">
        <v>0</v>
      </c>
      <c r="BM401" s="71">
        <v>0</v>
      </c>
      <c r="BN401" s="72"/>
      <c r="BO401" s="71">
        <v>0</v>
      </c>
      <c r="BP401" s="71">
        <v>0</v>
      </c>
      <c r="BQ401" s="71">
        <v>2</v>
      </c>
      <c r="BR401" s="71">
        <v>0</v>
      </c>
      <c r="BS401" s="71">
        <v>0</v>
      </c>
      <c r="BT401" s="71">
        <v>0</v>
      </c>
      <c r="BU401"/>
      <c r="BV401" s="70">
        <v>97.221999999999994</v>
      </c>
      <c r="BW401" s="70">
        <v>0</v>
      </c>
      <c r="BX401" s="70">
        <v>0</v>
      </c>
      <c r="BY401" s="70">
        <v>0</v>
      </c>
      <c r="BZ401" s="70">
        <v>0</v>
      </c>
      <c r="CA401" s="70">
        <v>0</v>
      </c>
      <c r="CB401" s="70">
        <v>0</v>
      </c>
      <c r="CC401" s="70">
        <v>0</v>
      </c>
      <c r="CD401" s="70">
        <v>0</v>
      </c>
    </row>
    <row r="402" spans="1:82">
      <c r="A402" s="70" t="s">
        <v>2171</v>
      </c>
      <c r="B402" s="70">
        <v>220</v>
      </c>
      <c r="C402" s="70">
        <v>16</v>
      </c>
      <c r="D402" s="70">
        <v>13</v>
      </c>
      <c r="E402" s="70">
        <v>2019</v>
      </c>
      <c r="F402" s="70" t="s">
        <v>158</v>
      </c>
      <c r="G402" s="70" t="s">
        <v>2155</v>
      </c>
      <c r="H402" s="70" t="s">
        <v>2156</v>
      </c>
      <c r="I402" s="148"/>
      <c r="J402" s="71">
        <v>16.158151052535043</v>
      </c>
      <c r="K402" s="71">
        <v>0.56586609129610521</v>
      </c>
      <c r="L402" s="71">
        <v>4.5370004141979479</v>
      </c>
      <c r="M402" s="71">
        <v>10.038739560235715</v>
      </c>
      <c r="N402" s="71">
        <v>12.438864164518497</v>
      </c>
      <c r="O402" s="71">
        <v>5.7901149820862603</v>
      </c>
      <c r="P402" s="71">
        <v>8.4953053933107672</v>
      </c>
      <c r="Q402" s="71">
        <v>0.38754017873615898</v>
      </c>
      <c r="R402" s="71">
        <v>0</v>
      </c>
      <c r="S402" s="71">
        <v>0.52444600946772857</v>
      </c>
      <c r="T402" s="72"/>
      <c r="U402" s="71">
        <v>1379310</v>
      </c>
      <c r="V402" s="71">
        <v>250</v>
      </c>
      <c r="W402" s="71">
        <v>80</v>
      </c>
      <c r="X402" s="71">
        <v>2041</v>
      </c>
      <c r="Y402" s="71">
        <v>3248</v>
      </c>
      <c r="Z402" s="71">
        <v>3625</v>
      </c>
      <c r="AA402" s="71">
        <v>1764</v>
      </c>
      <c r="AB402" s="71">
        <v>6280</v>
      </c>
      <c r="AC402" s="71">
        <v>0</v>
      </c>
      <c r="AD402" s="71">
        <v>0.52444600946772857</v>
      </c>
      <c r="AE402" s="72"/>
      <c r="AF402" s="71">
        <v>20512117.700862341</v>
      </c>
      <c r="AG402" s="71">
        <v>379275.53236955899</v>
      </c>
      <c r="AH402" s="71">
        <v>590407.4444670435</v>
      </c>
      <c r="AI402" s="71">
        <v>14247136.859952761</v>
      </c>
      <c r="AJ402" s="71">
        <v>18085694.14783765</v>
      </c>
      <c r="AK402" s="71">
        <v>0</v>
      </c>
      <c r="AL402" s="71">
        <v>0</v>
      </c>
      <c r="AM402" s="71">
        <v>855288.72418531135</v>
      </c>
      <c r="AN402" s="71">
        <v>0</v>
      </c>
      <c r="AO402" s="71">
        <v>0</v>
      </c>
      <c r="AP402" s="71">
        <v>54669920.409674667</v>
      </c>
      <c r="AQ402" s="72"/>
      <c r="AR402" s="71">
        <v>105</v>
      </c>
      <c r="AS402" s="71">
        <v>45</v>
      </c>
      <c r="AT402" s="71">
        <v>0</v>
      </c>
      <c r="AU402" s="71">
        <v>1</v>
      </c>
      <c r="AV402" s="71">
        <v>0</v>
      </c>
      <c r="AW402" s="71">
        <v>0</v>
      </c>
      <c r="AX402" s="71"/>
      <c r="AY402" s="72"/>
      <c r="AZ402" s="71">
        <v>553.19999999999993</v>
      </c>
      <c r="BA402" s="71">
        <v>5129.1000000000004</v>
      </c>
      <c r="BB402" s="71">
        <v>0</v>
      </c>
      <c r="BC402" s="71">
        <v>198</v>
      </c>
      <c r="BD402" s="71">
        <v>0</v>
      </c>
      <c r="BE402" s="71">
        <v>0</v>
      </c>
      <c r="BF402" s="71"/>
      <c r="BG402" s="72"/>
      <c r="BH402" s="71">
        <v>0</v>
      </c>
      <c r="BI402" s="71">
        <v>0</v>
      </c>
      <c r="BJ402" s="71">
        <v>84.977999999999994</v>
      </c>
      <c r="BK402" s="71">
        <v>0</v>
      </c>
      <c r="BL402" s="71">
        <v>0</v>
      </c>
      <c r="BM402" s="71">
        <v>0</v>
      </c>
      <c r="BN402" s="72"/>
      <c r="BO402" s="71">
        <v>0</v>
      </c>
      <c r="BP402" s="71">
        <v>0</v>
      </c>
      <c r="BQ402" s="71">
        <v>2</v>
      </c>
      <c r="BR402" s="71">
        <v>0</v>
      </c>
      <c r="BS402" s="71">
        <v>0</v>
      </c>
      <c r="BT402" s="71">
        <v>0</v>
      </c>
      <c r="BU402"/>
      <c r="BV402" s="70">
        <v>84.977999999999994</v>
      </c>
      <c r="BW402" s="70">
        <v>0</v>
      </c>
      <c r="BX402" s="70">
        <v>0</v>
      </c>
      <c r="BY402" s="70">
        <v>0</v>
      </c>
      <c r="BZ402" s="70">
        <v>0</v>
      </c>
      <c r="CA402" s="70">
        <v>0</v>
      </c>
      <c r="CB402" s="70">
        <v>0</v>
      </c>
      <c r="CC402" s="70">
        <v>0</v>
      </c>
      <c r="CD402" s="70">
        <v>0</v>
      </c>
    </row>
    <row r="403" spans="1:82">
      <c r="A403" s="70" t="s">
        <v>2172</v>
      </c>
      <c r="B403" s="70">
        <v>221</v>
      </c>
      <c r="C403" s="70">
        <v>17</v>
      </c>
      <c r="D403" s="70">
        <v>13</v>
      </c>
      <c r="E403" s="70">
        <v>2020</v>
      </c>
      <c r="F403" s="70" t="s">
        <v>159</v>
      </c>
      <c r="G403" s="70" t="s">
        <v>2155</v>
      </c>
      <c r="H403" s="70" t="s">
        <v>2156</v>
      </c>
      <c r="I403" s="148"/>
      <c r="J403" s="71">
        <v>11.333104301755309</v>
      </c>
      <c r="K403" s="71">
        <v>0.54789243612581118</v>
      </c>
      <c r="L403" s="71">
        <v>6.2106764018403089</v>
      </c>
      <c r="M403" s="71">
        <v>9.0817586606757832</v>
      </c>
      <c r="N403" s="71">
        <v>11.802912463793113</v>
      </c>
      <c r="O403" s="71">
        <v>5.0701604739313959</v>
      </c>
      <c r="P403" s="71">
        <v>8.0424532197686283</v>
      </c>
      <c r="Q403" s="71">
        <v>0.36195988094596898</v>
      </c>
      <c r="R403" s="71">
        <v>0</v>
      </c>
      <c r="S403" s="71">
        <v>0.50262857563237628</v>
      </c>
      <c r="T403" s="72"/>
      <c r="U403" s="71">
        <v>1014011</v>
      </c>
      <c r="V403" s="71">
        <v>213</v>
      </c>
      <c r="W403" s="71">
        <v>138</v>
      </c>
      <c r="X403" s="71">
        <v>1951</v>
      </c>
      <c r="Y403" s="71">
        <v>3184</v>
      </c>
      <c r="Z403" s="71">
        <v>3623</v>
      </c>
      <c r="AA403" s="71">
        <v>1775</v>
      </c>
      <c r="AB403" s="71">
        <v>6139</v>
      </c>
      <c r="AC403" s="71">
        <v>0</v>
      </c>
      <c r="AD403" s="71">
        <v>0.50262857563237628</v>
      </c>
      <c r="AE403" s="72"/>
      <c r="AF403" s="71">
        <v>15115016.894693971</v>
      </c>
      <c r="AG403" s="71">
        <v>356487.85939222778</v>
      </c>
      <c r="AH403" s="71">
        <v>739902.39672763762</v>
      </c>
      <c r="AI403" s="71">
        <v>13612101.409386717</v>
      </c>
      <c r="AJ403" s="71">
        <v>19234586.462335669</v>
      </c>
      <c r="AK403" s="71"/>
      <c r="AL403" s="71"/>
      <c r="AM403" s="71">
        <v>801207.70571256976</v>
      </c>
      <c r="AN403" s="71"/>
      <c r="AO403" s="71"/>
      <c r="AP403" s="71">
        <v>49859302.72824879</v>
      </c>
      <c r="AQ403" s="72"/>
      <c r="AR403" s="71">
        <v>119</v>
      </c>
      <c r="AS403" s="71">
        <v>51</v>
      </c>
      <c r="AT403" s="71">
        <v>0</v>
      </c>
      <c r="AU403" s="71">
        <v>1</v>
      </c>
      <c r="AV403" s="71">
        <v>0</v>
      </c>
      <c r="AW403" s="71">
        <v>0</v>
      </c>
      <c r="AX403" s="71"/>
      <c r="AY403" s="72"/>
      <c r="AZ403" s="71">
        <v>617.89999999999986</v>
      </c>
      <c r="BA403" s="71">
        <v>5659.9999999999991</v>
      </c>
      <c r="BB403" s="71">
        <v>0</v>
      </c>
      <c r="BC403" s="71">
        <v>198</v>
      </c>
      <c r="BD403" s="71">
        <v>0</v>
      </c>
      <c r="BE403" s="71">
        <v>0</v>
      </c>
      <c r="BF403" s="71"/>
      <c r="BG403" s="72"/>
      <c r="BH403" s="71">
        <v>0</v>
      </c>
      <c r="BI403" s="71">
        <v>0</v>
      </c>
      <c r="BJ403" s="71">
        <v>62.488</v>
      </c>
      <c r="BK403" s="71">
        <v>0</v>
      </c>
      <c r="BL403" s="71">
        <v>0</v>
      </c>
      <c r="BM403" s="71">
        <v>0</v>
      </c>
      <c r="BN403" s="72"/>
      <c r="BO403" s="71">
        <v>0</v>
      </c>
      <c r="BP403" s="71">
        <v>0</v>
      </c>
      <c r="BQ403" s="71">
        <v>2</v>
      </c>
      <c r="BR403" s="71">
        <v>0</v>
      </c>
      <c r="BS403" s="71">
        <v>0</v>
      </c>
      <c r="BT403" s="71">
        <v>0</v>
      </c>
      <c r="BU403"/>
      <c r="BV403" s="70">
        <v>62.488</v>
      </c>
      <c r="BW403" s="70">
        <v>0</v>
      </c>
      <c r="BX403" s="70">
        <v>0</v>
      </c>
      <c r="BY403" s="70">
        <v>0</v>
      </c>
      <c r="BZ403" s="70">
        <v>0</v>
      </c>
      <c r="CA403" s="70">
        <v>0</v>
      </c>
      <c r="CB403" s="70">
        <v>0</v>
      </c>
      <c r="CC403" s="70">
        <v>0</v>
      </c>
      <c r="CD403" s="70">
        <v>0</v>
      </c>
    </row>
    <row r="404" spans="1:82">
      <c r="A404" s="70" t="s">
        <v>2173</v>
      </c>
      <c r="B404" s="70">
        <v>221</v>
      </c>
      <c r="C404" s="70">
        <v>18</v>
      </c>
      <c r="D404" s="70">
        <v>13</v>
      </c>
      <c r="E404" s="70">
        <v>2021</v>
      </c>
      <c r="F404" s="70" t="s">
        <v>160</v>
      </c>
      <c r="G404" s="70" t="s">
        <v>2155</v>
      </c>
      <c r="H404" s="70" t="s">
        <v>2156</v>
      </c>
      <c r="I404" s="148"/>
      <c r="J404" s="71">
        <v>12.618593437596079</v>
      </c>
      <c r="K404" s="71">
        <v>0.55613118958423646</v>
      </c>
      <c r="L404" s="71">
        <v>5.4811892237308797</v>
      </c>
      <c r="M404" s="71">
        <v>9.0085127879564517</v>
      </c>
      <c r="N404" s="71">
        <v>11.328119112744682</v>
      </c>
      <c r="O404" s="71">
        <v>4.8575508747430938</v>
      </c>
      <c r="P404" s="71">
        <v>8.1919732565700691</v>
      </c>
      <c r="Q404" s="71">
        <v>0.34728651479994899</v>
      </c>
      <c r="R404" s="71">
        <v>0</v>
      </c>
      <c r="S404" s="71">
        <v>0.46435460822068031</v>
      </c>
      <c r="T404" s="72"/>
      <c r="U404" s="71">
        <v>1217059</v>
      </c>
      <c r="V404" s="71">
        <v>213</v>
      </c>
      <c r="W404" s="71">
        <v>138</v>
      </c>
      <c r="X404" s="71">
        <v>1951</v>
      </c>
      <c r="Y404" s="71">
        <v>3090</v>
      </c>
      <c r="Z404" s="71">
        <v>3574</v>
      </c>
      <c r="AA404" s="71">
        <v>1763</v>
      </c>
      <c r="AB404" s="71">
        <v>5948</v>
      </c>
      <c r="AC404" s="71">
        <v>0</v>
      </c>
      <c r="AD404" s="71">
        <v>0.46435460822068031</v>
      </c>
      <c r="AE404" s="72"/>
      <c r="AF404" s="71">
        <v>17030399.500950359</v>
      </c>
      <c r="AG404" s="71">
        <v>354093.40545183915</v>
      </c>
      <c r="AH404" s="71">
        <v>645783.64132519043</v>
      </c>
      <c r="AI404" s="71">
        <v>13215878.333924832</v>
      </c>
      <c r="AJ404" s="71">
        <v>17044100.403415039</v>
      </c>
      <c r="AK404" s="71">
        <v>0</v>
      </c>
      <c r="AL404" s="71">
        <v>0</v>
      </c>
      <c r="AM404" s="71">
        <v>780757.60468081175</v>
      </c>
      <c r="AN404" s="71">
        <v>0</v>
      </c>
      <c r="AO404" s="71">
        <v>0</v>
      </c>
      <c r="AP404" s="71">
        <v>49071012.889748074</v>
      </c>
      <c r="AQ404" s="72"/>
      <c r="AR404" s="71">
        <v>135</v>
      </c>
      <c r="AS404" s="71">
        <v>52</v>
      </c>
      <c r="AT404" s="71">
        <v>0</v>
      </c>
      <c r="AU404" s="71">
        <v>1</v>
      </c>
      <c r="AV404" s="71">
        <v>0</v>
      </c>
      <c r="AW404" s="71">
        <v>0</v>
      </c>
      <c r="AX404" s="71"/>
      <c r="AY404" s="72"/>
      <c r="AZ404" s="71">
        <v>699.79999999999984</v>
      </c>
      <c r="BA404" s="71">
        <v>5682.6999999999989</v>
      </c>
      <c r="BB404" s="71">
        <v>0</v>
      </c>
      <c r="BC404" s="71">
        <v>198</v>
      </c>
      <c r="BD404" s="71">
        <v>0</v>
      </c>
      <c r="BE404" s="71">
        <v>0</v>
      </c>
      <c r="BF404" s="71"/>
      <c r="BG404" s="72"/>
      <c r="BH404" s="71">
        <v>0</v>
      </c>
      <c r="BI404" s="71">
        <v>0</v>
      </c>
      <c r="BJ404" s="71">
        <v>57.764000000000003</v>
      </c>
      <c r="BK404" s="71">
        <v>0</v>
      </c>
      <c r="BL404" s="71">
        <v>0</v>
      </c>
      <c r="BM404" s="71">
        <v>0</v>
      </c>
      <c r="BN404" s="72"/>
      <c r="BO404" s="71">
        <v>0</v>
      </c>
      <c r="BP404" s="71">
        <v>0</v>
      </c>
      <c r="BQ404" s="71">
        <v>2</v>
      </c>
      <c r="BR404" s="71">
        <v>0</v>
      </c>
      <c r="BS404" s="71">
        <v>0</v>
      </c>
      <c r="BT404" s="71">
        <v>0</v>
      </c>
      <c r="BU404"/>
      <c r="BV404" s="70">
        <v>57.764000000000003</v>
      </c>
      <c r="BW404" s="70">
        <v>0</v>
      </c>
      <c r="BX404" s="70">
        <v>0</v>
      </c>
      <c r="BY404" s="70">
        <v>0</v>
      </c>
      <c r="BZ404" s="70">
        <v>0</v>
      </c>
      <c r="CA404" s="70">
        <v>0</v>
      </c>
      <c r="CB404" s="70">
        <v>0</v>
      </c>
      <c r="CC404" s="70">
        <v>0</v>
      </c>
      <c r="CD404" s="70">
        <v>0</v>
      </c>
    </row>
    <row r="405" spans="1:82">
      <c r="A405" s="70" t="s">
        <v>2174</v>
      </c>
      <c r="B405" s="70">
        <v>221</v>
      </c>
      <c r="C405" s="70">
        <v>19</v>
      </c>
      <c r="D405" s="70">
        <v>13</v>
      </c>
      <c r="E405" s="70">
        <v>2022</v>
      </c>
      <c r="F405" s="70" t="s">
        <v>161</v>
      </c>
      <c r="G405" s="70" t="s">
        <v>2155</v>
      </c>
      <c r="H405" s="70" t="s">
        <v>2156</v>
      </c>
      <c r="I405" s="148"/>
      <c r="J405" s="71">
        <v>15.403773769810716</v>
      </c>
      <c r="K405" s="71">
        <v>0.51579490897516278</v>
      </c>
      <c r="L405" s="71">
        <v>4.8926275879246299</v>
      </c>
      <c r="M405" s="71">
        <v>8.9871098868860084</v>
      </c>
      <c r="N405" s="71">
        <v>13.703937966771599</v>
      </c>
      <c r="O405" s="71">
        <v>5.0082039767744204</v>
      </c>
      <c r="P405" s="71">
        <v>8.0918507250441465</v>
      </c>
      <c r="Q405" s="71">
        <v>0.34226926433618793</v>
      </c>
      <c r="R405" s="71">
        <v>0</v>
      </c>
      <c r="S405" s="71">
        <v>0.45566722290913081</v>
      </c>
      <c r="T405" s="72"/>
      <c r="U405" s="71">
        <v>1529791</v>
      </c>
      <c r="V405" s="71">
        <v>213</v>
      </c>
      <c r="W405" s="71">
        <v>138</v>
      </c>
      <c r="X405" s="71">
        <v>1951</v>
      </c>
      <c r="Y405" s="71">
        <v>3047</v>
      </c>
      <c r="Z405" s="71">
        <v>3501</v>
      </c>
      <c r="AA405" s="71">
        <v>1768</v>
      </c>
      <c r="AB405" s="71">
        <v>5814</v>
      </c>
      <c r="AC405" s="71">
        <v>0</v>
      </c>
      <c r="AD405" s="71">
        <v>0.45566722290913081</v>
      </c>
      <c r="AE405" s="72"/>
      <c r="AF405" s="71">
        <v>20106383.109119724</v>
      </c>
      <c r="AG405" s="71">
        <v>347973.26179483009</v>
      </c>
      <c r="AH405" s="71">
        <v>612795.32075921982</v>
      </c>
      <c r="AI405" s="71">
        <v>11854808.963670492</v>
      </c>
      <c r="AJ405" s="71">
        <v>21629765.540778488</v>
      </c>
      <c r="AK405" s="71">
        <v>0</v>
      </c>
      <c r="AL405" s="71">
        <v>0</v>
      </c>
      <c r="AM405" s="71">
        <v>750746.08968296985</v>
      </c>
      <c r="AN405" s="71">
        <v>0</v>
      </c>
      <c r="AO405" s="71">
        <v>0</v>
      </c>
      <c r="AP405" s="71">
        <v>55302472.285805717</v>
      </c>
      <c r="AQ405" s="72"/>
      <c r="AR405" s="71">
        <v>140</v>
      </c>
      <c r="AS405" s="71">
        <v>55</v>
      </c>
      <c r="AT405" s="71">
        <v>0</v>
      </c>
      <c r="AU405" s="71">
        <v>1</v>
      </c>
      <c r="AV405" s="71">
        <v>0</v>
      </c>
      <c r="AW405" s="71">
        <v>0</v>
      </c>
      <c r="AX405" s="71"/>
      <c r="AY405" s="72"/>
      <c r="AZ405" s="71">
        <v>725.99999999999989</v>
      </c>
      <c r="BA405" s="71">
        <v>6631.6999999999989</v>
      </c>
      <c r="BB405" s="71">
        <v>0</v>
      </c>
      <c r="BC405" s="71">
        <v>198</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2175</v>
      </c>
      <c r="B406" s="70">
        <v>221</v>
      </c>
      <c r="C406" s="70">
        <v>20</v>
      </c>
      <c r="D406" s="70">
        <v>13</v>
      </c>
      <c r="E406" s="70">
        <v>2023</v>
      </c>
      <c r="F406" s="70" t="s">
        <v>1539</v>
      </c>
      <c r="G406" s="1064" t="s">
        <v>2155</v>
      </c>
      <c r="H406" s="70" t="s">
        <v>2156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151</v>
      </c>
      <c r="AS406" s="71">
        <v>55</v>
      </c>
      <c r="AT406" s="71">
        <v>0</v>
      </c>
      <c r="AU406" s="71">
        <v>1</v>
      </c>
      <c r="AV406" s="71">
        <v>0</v>
      </c>
      <c r="AW406" s="71">
        <v>0</v>
      </c>
      <c r="AX406" s="71"/>
      <c r="AY406" s="72"/>
      <c r="AZ406" s="71">
        <v>790.29999999999984</v>
      </c>
      <c r="BA406" s="71">
        <v>6631.6999999999989</v>
      </c>
      <c r="BB406" s="71">
        <v>0</v>
      </c>
      <c r="BC406" s="71">
        <v>198</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2176</v>
      </c>
      <c r="B407" s="70">
        <v>221</v>
      </c>
      <c r="C407" s="70">
        <v>21</v>
      </c>
      <c r="D407" s="70">
        <v>13</v>
      </c>
      <c r="E407" s="70">
        <v>2024</v>
      </c>
      <c r="F407" s="70" t="s">
        <v>1554</v>
      </c>
      <c r="G407" s="1064" t="s">
        <v>2155</v>
      </c>
      <c r="H407" s="70" t="s">
        <v>2156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2177</v>
      </c>
      <c r="B408" s="70">
        <v>341</v>
      </c>
      <c r="C408" s="70">
        <v>1</v>
      </c>
      <c r="D408" s="70">
        <v>21</v>
      </c>
      <c r="E408" s="70">
        <v>1990</v>
      </c>
      <c r="F408" s="70" t="s">
        <v>787</v>
      </c>
      <c r="G408" s="70" t="s">
        <v>2178</v>
      </c>
      <c r="H408" s="70" t="s">
        <v>2179</v>
      </c>
      <c r="I408" s="148"/>
      <c r="J408" s="71">
        <v>89.047566558746766</v>
      </c>
      <c r="K408" s="71">
        <v>0.65638079154113671</v>
      </c>
      <c r="L408" s="71">
        <v>0</v>
      </c>
      <c r="M408" s="71">
        <v>3.0930573383620659</v>
      </c>
      <c r="N408" s="71">
        <v>3.312889177351833</v>
      </c>
      <c r="O408" s="71">
        <v>5.0472671494299037</v>
      </c>
      <c r="P408" s="71">
        <v>5.5228119157733433</v>
      </c>
      <c r="Q408" s="71">
        <v>0.34613140831502598</v>
      </c>
      <c r="R408" s="71">
        <v>0</v>
      </c>
      <c r="S408" s="71">
        <v>0.36945016836683531</v>
      </c>
      <c r="T408" s="72"/>
      <c r="U408" s="71">
        <v>2153894</v>
      </c>
      <c r="V408" s="71">
        <v>223</v>
      </c>
      <c r="W408" s="71">
        <v>0</v>
      </c>
      <c r="X408" s="71">
        <v>1042</v>
      </c>
      <c r="Y408" s="71">
        <v>1491</v>
      </c>
      <c r="Z408" s="71">
        <v>2076</v>
      </c>
      <c r="AA408" s="71">
        <v>1341</v>
      </c>
      <c r="AB408" s="71">
        <v>5620</v>
      </c>
      <c r="AC408" s="71">
        <v>0</v>
      </c>
      <c r="AD408" s="71">
        <v>0.36945016836683531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2180</v>
      </c>
      <c r="B409" s="70">
        <v>342</v>
      </c>
      <c r="C409" s="70">
        <v>2</v>
      </c>
      <c r="D409" s="70">
        <v>21</v>
      </c>
      <c r="E409" s="70">
        <v>2005</v>
      </c>
      <c r="F409" s="70" t="s">
        <v>789</v>
      </c>
      <c r="G409" s="70" t="s">
        <v>2178</v>
      </c>
      <c r="H409" s="70" t="s">
        <v>2179</v>
      </c>
      <c r="I409" s="148"/>
      <c r="J409" s="71">
        <v>90.107081058480929</v>
      </c>
      <c r="K409" s="71">
        <v>0.29337156512466778</v>
      </c>
      <c r="L409" s="71">
        <v>0</v>
      </c>
      <c r="M409" s="71">
        <v>5.0218347914570476</v>
      </c>
      <c r="N409" s="71">
        <v>5.7447861727313843</v>
      </c>
      <c r="O409" s="71">
        <v>7.9858636214029328</v>
      </c>
      <c r="P409" s="71">
        <v>6.3059440390749133</v>
      </c>
      <c r="Q409" s="71">
        <v>0.39831969683456397</v>
      </c>
      <c r="R409" s="71">
        <v>0</v>
      </c>
      <c r="S409" s="71">
        <v>0.51333222743820195</v>
      </c>
      <c r="T409" s="72"/>
      <c r="U409" s="71">
        <v>2287354</v>
      </c>
      <c r="V409" s="71">
        <v>124</v>
      </c>
      <c r="W409" s="71">
        <v>0</v>
      </c>
      <c r="X409" s="71">
        <v>940</v>
      </c>
      <c r="Y409" s="71">
        <v>2188</v>
      </c>
      <c r="Z409" s="71">
        <v>3801</v>
      </c>
      <c r="AA409" s="71">
        <v>1254</v>
      </c>
      <c r="AB409" s="71">
        <v>6761</v>
      </c>
      <c r="AC409" s="71">
        <v>0</v>
      </c>
      <c r="AD409" s="71">
        <v>0.51333222743820195</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2181</v>
      </c>
      <c r="B410" s="70">
        <v>343</v>
      </c>
      <c r="C410" s="70">
        <v>3</v>
      </c>
      <c r="D410" s="70">
        <v>21</v>
      </c>
      <c r="E410" s="70">
        <v>2006</v>
      </c>
      <c r="F410" s="70" t="s">
        <v>790</v>
      </c>
      <c r="G410" s="70" t="s">
        <v>2178</v>
      </c>
      <c r="H410" s="70" t="s">
        <v>2179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2182</v>
      </c>
      <c r="B411" s="70">
        <v>344</v>
      </c>
      <c r="C411" s="70">
        <v>4</v>
      </c>
      <c r="D411" s="70">
        <v>21</v>
      </c>
      <c r="E411" s="70">
        <v>2007</v>
      </c>
      <c r="F411" s="70" t="s">
        <v>791</v>
      </c>
      <c r="G411" s="70" t="s">
        <v>2178</v>
      </c>
      <c r="H411" s="70" t="s">
        <v>2179</v>
      </c>
      <c r="I411" s="148"/>
      <c r="J411" s="71">
        <v>92.565920017132825</v>
      </c>
      <c r="K411" s="71">
        <v>0.33961516463675567</v>
      </c>
      <c r="L411" s="71">
        <v>12.22335124171499</v>
      </c>
      <c r="M411" s="71">
        <v>5.1130719779373486</v>
      </c>
      <c r="N411" s="71">
        <v>7.0081743725374999</v>
      </c>
      <c r="O411" s="71">
        <v>7.9184903998310494</v>
      </c>
      <c r="P411" s="71">
        <v>6.3627007573431804</v>
      </c>
      <c r="Q411" s="71">
        <v>0.41626666275991298</v>
      </c>
      <c r="R411" s="71">
        <v>0</v>
      </c>
      <c r="S411" s="71">
        <v>0.77765129536960997</v>
      </c>
      <c r="T411" s="72"/>
      <c r="U411" s="71">
        <v>2640131</v>
      </c>
      <c r="V411" s="71">
        <v>140</v>
      </c>
      <c r="W411" s="71">
        <v>150</v>
      </c>
      <c r="X411" s="71">
        <v>1146</v>
      </c>
      <c r="Y411" s="71">
        <v>2237</v>
      </c>
      <c r="Z411" s="71">
        <v>3918</v>
      </c>
      <c r="AA411" s="71">
        <v>1246</v>
      </c>
      <c r="AB411" s="71">
        <v>6692</v>
      </c>
      <c r="AC411" s="71">
        <v>0</v>
      </c>
      <c r="AD411" s="71">
        <v>0.77765129536960997</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2183</v>
      </c>
      <c r="B412" s="70">
        <v>345</v>
      </c>
      <c r="C412" s="70">
        <v>5</v>
      </c>
      <c r="D412" s="70">
        <v>21</v>
      </c>
      <c r="E412" s="70">
        <v>2008</v>
      </c>
      <c r="F412" s="70" t="s">
        <v>792</v>
      </c>
      <c r="G412" s="70" t="s">
        <v>2178</v>
      </c>
      <c r="H412" s="70" t="s">
        <v>2179</v>
      </c>
      <c r="I412" s="148"/>
      <c r="J412" s="71">
        <v>85.540396230826119</v>
      </c>
      <c r="K412" s="71">
        <v>0.2672551553865179</v>
      </c>
      <c r="L412" s="71">
        <v>1.001067881924286</v>
      </c>
      <c r="M412" s="71">
        <v>5.7720773760792596</v>
      </c>
      <c r="N412" s="71">
        <v>6.7498332982260676</v>
      </c>
      <c r="O412" s="71">
        <v>7.7534729599604884</v>
      </c>
      <c r="P412" s="71">
        <v>6.2432345185017919</v>
      </c>
      <c r="Q412" s="71">
        <v>0.40732766086190603</v>
      </c>
      <c r="R412" s="71">
        <v>0</v>
      </c>
      <c r="S412" s="71">
        <v>0.82354857788658953</v>
      </c>
      <c r="T412" s="72"/>
      <c r="U412" s="71">
        <v>2818450</v>
      </c>
      <c r="V412" s="71">
        <v>140</v>
      </c>
      <c r="W412" s="71">
        <v>14</v>
      </c>
      <c r="X412" s="71">
        <v>1146</v>
      </c>
      <c r="Y412" s="71">
        <v>2273</v>
      </c>
      <c r="Z412" s="71">
        <v>3971</v>
      </c>
      <c r="AA412" s="71">
        <v>1224</v>
      </c>
      <c r="AB412" s="71">
        <v>6656</v>
      </c>
      <c r="AC412" s="71">
        <v>0</v>
      </c>
      <c r="AD412" s="71">
        <v>0.82354857788658953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2184</v>
      </c>
      <c r="B413" s="70">
        <v>346</v>
      </c>
      <c r="C413" s="70">
        <v>6</v>
      </c>
      <c r="D413" s="70">
        <v>21</v>
      </c>
      <c r="E413" s="70">
        <v>2009</v>
      </c>
      <c r="F413" s="70" t="s">
        <v>176</v>
      </c>
      <c r="G413" s="70" t="s">
        <v>2178</v>
      </c>
      <c r="H413" s="70" t="s">
        <v>2179</v>
      </c>
      <c r="I413" s="148"/>
      <c r="J413" s="71">
        <v>82.653223141492305</v>
      </c>
      <c r="K413" s="71">
        <v>0.22128999474153699</v>
      </c>
      <c r="L413" s="71">
        <v>0.99804524168652453</v>
      </c>
      <c r="M413" s="71">
        <v>5.5093195588554806</v>
      </c>
      <c r="N413" s="71">
        <v>6.2604270637615462</v>
      </c>
      <c r="O413" s="71">
        <v>7.8987281518678101</v>
      </c>
      <c r="P413" s="71">
        <v>6.1360442447980308</v>
      </c>
      <c r="Q413" s="71">
        <v>0.38458767307845299</v>
      </c>
      <c r="R413" s="71">
        <v>0</v>
      </c>
      <c r="S413" s="71">
        <v>0.68154284444908064</v>
      </c>
      <c r="T413" s="72"/>
      <c r="U413" s="71">
        <v>2353267</v>
      </c>
      <c r="V413" s="71">
        <v>149</v>
      </c>
      <c r="W413" s="71">
        <v>18</v>
      </c>
      <c r="X413" s="71">
        <v>1245</v>
      </c>
      <c r="Y413" s="71">
        <v>2288</v>
      </c>
      <c r="Z413" s="71">
        <v>3993</v>
      </c>
      <c r="AA413" s="71">
        <v>1235</v>
      </c>
      <c r="AB413" s="71">
        <v>6597</v>
      </c>
      <c r="AC413" s="71">
        <v>0</v>
      </c>
      <c r="AD413" s="71">
        <v>0.68154284444908064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29.79</v>
      </c>
      <c r="BK413" s="71">
        <v>0</v>
      </c>
      <c r="BL413" s="71">
        <v>0</v>
      </c>
      <c r="BM413" s="71">
        <v>0</v>
      </c>
      <c r="BN413" s="72"/>
      <c r="BO413" s="71">
        <v>0</v>
      </c>
      <c r="BP413" s="71">
        <v>0</v>
      </c>
      <c r="BQ413" s="71">
        <v>3</v>
      </c>
      <c r="BR413" s="71">
        <v>0</v>
      </c>
      <c r="BS413" s="71">
        <v>0</v>
      </c>
      <c r="BT413" s="71">
        <v>0</v>
      </c>
      <c r="BU413"/>
      <c r="BV413" s="70">
        <v>29.79</v>
      </c>
      <c r="BW413" s="70">
        <v>0</v>
      </c>
      <c r="BX413" s="70">
        <v>0</v>
      </c>
      <c r="BY413" s="70">
        <v>0</v>
      </c>
      <c r="BZ413" s="70">
        <v>0</v>
      </c>
      <c r="CA413" s="70">
        <v>0</v>
      </c>
      <c r="CB413" s="70">
        <v>0</v>
      </c>
      <c r="CC413" s="70">
        <v>0</v>
      </c>
      <c r="CD413" s="70">
        <v>0</v>
      </c>
    </row>
    <row r="414" spans="1:82">
      <c r="A414" s="70" t="s">
        <v>2185</v>
      </c>
      <c r="B414" s="70">
        <v>347</v>
      </c>
      <c r="C414" s="70">
        <v>7</v>
      </c>
      <c r="D414" s="70">
        <v>21</v>
      </c>
      <c r="E414" s="70">
        <v>2010</v>
      </c>
      <c r="F414" s="70" t="s">
        <v>177</v>
      </c>
      <c r="G414" s="70" t="s">
        <v>2178</v>
      </c>
      <c r="H414" s="70" t="s">
        <v>2179</v>
      </c>
      <c r="I414" s="148"/>
      <c r="J414" s="71">
        <v>104.993741082836</v>
      </c>
      <c r="K414" s="71">
        <v>0.23583432922197009</v>
      </c>
      <c r="L414" s="71">
        <v>0.94490598506013412</v>
      </c>
      <c r="M414" s="71">
        <v>5.4994204824935302</v>
      </c>
      <c r="N414" s="71">
        <v>6.4315058911377152</v>
      </c>
      <c r="O414" s="71">
        <v>7.921263939979073</v>
      </c>
      <c r="P414" s="71">
        <v>6.3237831838025818</v>
      </c>
      <c r="Q414" s="71">
        <v>0.39952949104222202</v>
      </c>
      <c r="R414" s="71">
        <v>0</v>
      </c>
      <c r="S414" s="71">
        <v>0.78912734074093904</v>
      </c>
      <c r="T414" s="72"/>
      <c r="U414" s="71">
        <v>2712691</v>
      </c>
      <c r="V414" s="71">
        <v>149</v>
      </c>
      <c r="W414" s="71">
        <v>18</v>
      </c>
      <c r="X414" s="71">
        <v>1245</v>
      </c>
      <c r="Y414" s="71">
        <v>2301</v>
      </c>
      <c r="Z414" s="71">
        <v>4023</v>
      </c>
      <c r="AA414" s="71">
        <v>1241</v>
      </c>
      <c r="AB414" s="71">
        <v>6567</v>
      </c>
      <c r="AC414" s="71">
        <v>0</v>
      </c>
      <c r="AD414" s="71">
        <v>0.78912734074093904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30.908999999999999</v>
      </c>
      <c r="BK414" s="71">
        <v>0</v>
      </c>
      <c r="BL414" s="71">
        <v>0</v>
      </c>
      <c r="BM414" s="71">
        <v>0</v>
      </c>
      <c r="BN414" s="72"/>
      <c r="BO414" s="71">
        <v>0</v>
      </c>
      <c r="BP414" s="71">
        <v>0</v>
      </c>
      <c r="BQ414" s="71">
        <v>3</v>
      </c>
      <c r="BR414" s="71">
        <v>0</v>
      </c>
      <c r="BS414" s="71">
        <v>0</v>
      </c>
      <c r="BT414" s="71">
        <v>0</v>
      </c>
      <c r="BU414"/>
      <c r="BV414" s="70">
        <v>30.908999999999999</v>
      </c>
      <c r="BW414" s="70">
        <v>0</v>
      </c>
      <c r="BX414" s="70">
        <v>0</v>
      </c>
      <c r="BY414" s="70">
        <v>0</v>
      </c>
      <c r="BZ414" s="70">
        <v>0</v>
      </c>
      <c r="CA414" s="70">
        <v>0</v>
      </c>
      <c r="CB414" s="70">
        <v>0</v>
      </c>
      <c r="CC414" s="70">
        <v>0</v>
      </c>
      <c r="CD414" s="70">
        <v>0</v>
      </c>
    </row>
    <row r="415" spans="1:82">
      <c r="A415" s="70" t="s">
        <v>2186</v>
      </c>
      <c r="B415" s="70">
        <v>348</v>
      </c>
      <c r="C415" s="70">
        <v>8</v>
      </c>
      <c r="D415" s="70">
        <v>21</v>
      </c>
      <c r="E415" s="70">
        <v>2011</v>
      </c>
      <c r="F415" s="70" t="s">
        <v>178</v>
      </c>
      <c r="G415" s="70" t="s">
        <v>2178</v>
      </c>
      <c r="H415" s="70" t="s">
        <v>2179</v>
      </c>
      <c r="I415" s="148"/>
      <c r="J415" s="71">
        <v>91.427169473784232</v>
      </c>
      <c r="K415" s="71">
        <v>0.37228720754399769</v>
      </c>
      <c r="L415" s="71">
        <v>0.92122837639159183</v>
      </c>
      <c r="M415" s="71">
        <v>6.3713519373953238</v>
      </c>
      <c r="N415" s="71">
        <v>6.8109977990910373</v>
      </c>
      <c r="O415" s="71">
        <v>7.878096923837079</v>
      </c>
      <c r="P415" s="71">
        <v>6.1855721727414856</v>
      </c>
      <c r="Q415" s="71">
        <v>0.45769466664337399</v>
      </c>
      <c r="R415" s="71">
        <v>0</v>
      </c>
      <c r="S415" s="71">
        <v>0.46585137814086741</v>
      </c>
      <c r="T415" s="72"/>
      <c r="U415" s="71">
        <v>2473051</v>
      </c>
      <c r="V415" s="71">
        <v>149</v>
      </c>
      <c r="W415" s="71">
        <v>18</v>
      </c>
      <c r="X415" s="71">
        <v>1245</v>
      </c>
      <c r="Y415" s="71">
        <v>2319</v>
      </c>
      <c r="Z415" s="71">
        <v>4088</v>
      </c>
      <c r="AA415" s="71">
        <v>1250</v>
      </c>
      <c r="AB415" s="71">
        <v>6522</v>
      </c>
      <c r="AC415" s="71">
        <v>0</v>
      </c>
      <c r="AD415" s="71">
        <v>0.46585137814086741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29.408999999999999</v>
      </c>
      <c r="BK415" s="71">
        <v>0</v>
      </c>
      <c r="BL415" s="71">
        <v>0</v>
      </c>
      <c r="BM415" s="71">
        <v>0</v>
      </c>
      <c r="BN415" s="72"/>
      <c r="BO415" s="71">
        <v>0</v>
      </c>
      <c r="BP415" s="71">
        <v>0</v>
      </c>
      <c r="BQ415" s="71">
        <v>3</v>
      </c>
      <c r="BR415" s="71">
        <v>0</v>
      </c>
      <c r="BS415" s="71">
        <v>0</v>
      </c>
      <c r="BT415" s="71">
        <v>0</v>
      </c>
      <c r="BU415"/>
      <c r="BV415" s="70">
        <v>29.408999999999999</v>
      </c>
      <c r="BW415" s="70">
        <v>0</v>
      </c>
      <c r="BX415" s="70">
        <v>0</v>
      </c>
      <c r="BY415" s="70">
        <v>0</v>
      </c>
      <c r="BZ415" s="70">
        <v>0</v>
      </c>
      <c r="CA415" s="70">
        <v>0</v>
      </c>
      <c r="CB415" s="70">
        <v>0</v>
      </c>
      <c r="CC415" s="70">
        <v>0</v>
      </c>
      <c r="CD415" s="70">
        <v>0</v>
      </c>
    </row>
    <row r="416" spans="1:82">
      <c r="A416" s="70" t="s">
        <v>2187</v>
      </c>
      <c r="B416" s="70">
        <v>349</v>
      </c>
      <c r="C416" s="70">
        <v>9</v>
      </c>
      <c r="D416" s="70">
        <v>21</v>
      </c>
      <c r="E416" s="70">
        <v>2012</v>
      </c>
      <c r="F416" s="70" t="s">
        <v>179</v>
      </c>
      <c r="G416" s="70" t="s">
        <v>2178</v>
      </c>
      <c r="H416" s="70" t="s">
        <v>2179</v>
      </c>
      <c r="I416" s="148"/>
      <c r="J416" s="71">
        <v>83.822085750563943</v>
      </c>
      <c r="K416" s="71">
        <v>0.36937372557988951</v>
      </c>
      <c r="L416" s="71">
        <v>0.92490476157690682</v>
      </c>
      <c r="M416" s="71">
        <v>7.1200036875353057</v>
      </c>
      <c r="N416" s="71">
        <v>7.6360722096872724</v>
      </c>
      <c r="O416" s="71">
        <v>7.8562541861670647</v>
      </c>
      <c r="P416" s="71">
        <v>6.2556012962485532</v>
      </c>
      <c r="Q416" s="71">
        <v>0.49750477059088699</v>
      </c>
      <c r="R416" s="71">
        <v>0</v>
      </c>
      <c r="S416" s="71">
        <v>0.53577177290564815</v>
      </c>
      <c r="T416" s="72"/>
      <c r="U416" s="71">
        <v>2278245</v>
      </c>
      <c r="V416" s="71">
        <v>149</v>
      </c>
      <c r="W416" s="71">
        <v>18</v>
      </c>
      <c r="X416" s="71">
        <v>1245</v>
      </c>
      <c r="Y416" s="71">
        <v>2365</v>
      </c>
      <c r="Z416" s="71">
        <v>4109</v>
      </c>
      <c r="AA416" s="71">
        <v>1257</v>
      </c>
      <c r="AB416" s="71">
        <v>6525</v>
      </c>
      <c r="AC416" s="71">
        <v>0</v>
      </c>
      <c r="AD416" s="71">
        <v>0.53577177290564815</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26.975000000000001</v>
      </c>
      <c r="BK416" s="71">
        <v>0</v>
      </c>
      <c r="BL416" s="71">
        <v>0</v>
      </c>
      <c r="BM416" s="71">
        <v>0</v>
      </c>
      <c r="BN416" s="72"/>
      <c r="BO416" s="71">
        <v>0</v>
      </c>
      <c r="BP416" s="71">
        <v>0</v>
      </c>
      <c r="BQ416" s="71">
        <v>3</v>
      </c>
      <c r="BR416" s="71">
        <v>0</v>
      </c>
      <c r="BS416" s="71">
        <v>0</v>
      </c>
      <c r="BT416" s="71">
        <v>0</v>
      </c>
      <c r="BU416"/>
      <c r="BV416" s="70">
        <v>26.975000000000001</v>
      </c>
      <c r="BW416" s="70">
        <v>0</v>
      </c>
      <c r="BX416" s="70">
        <v>0</v>
      </c>
      <c r="BY416" s="70">
        <v>0</v>
      </c>
      <c r="BZ416" s="70">
        <v>0</v>
      </c>
      <c r="CA416" s="70">
        <v>0</v>
      </c>
      <c r="CB416" s="70">
        <v>0</v>
      </c>
      <c r="CC416" s="70">
        <v>0</v>
      </c>
      <c r="CD416" s="70">
        <v>0</v>
      </c>
    </row>
    <row r="417" spans="1:82">
      <c r="A417" s="70" t="s">
        <v>2188</v>
      </c>
      <c r="B417" s="70">
        <v>350</v>
      </c>
      <c r="C417" s="70">
        <v>10</v>
      </c>
      <c r="D417" s="70">
        <v>21</v>
      </c>
      <c r="E417" s="70">
        <v>2013</v>
      </c>
      <c r="F417" s="70" t="s">
        <v>180</v>
      </c>
      <c r="G417" s="70" t="s">
        <v>2178</v>
      </c>
      <c r="H417" s="70" t="s">
        <v>2179</v>
      </c>
      <c r="I417" s="148"/>
      <c r="J417" s="71">
        <v>73.01415457023306</v>
      </c>
      <c r="K417" s="71">
        <v>0.32921802861351901</v>
      </c>
      <c r="L417" s="71">
        <v>0.92513962836406871</v>
      </c>
      <c r="M417" s="71">
        <v>7.0593881458144176</v>
      </c>
      <c r="N417" s="71">
        <v>8.0763137747101084</v>
      </c>
      <c r="O417" s="71">
        <v>7.6449353664086592</v>
      </c>
      <c r="P417" s="71">
        <v>6.214232716339839</v>
      </c>
      <c r="Q417" s="71">
        <v>0.50280680968700897</v>
      </c>
      <c r="R417" s="71">
        <v>0</v>
      </c>
      <c r="S417" s="71">
        <v>0.38436017376472131</v>
      </c>
      <c r="T417" s="72"/>
      <c r="U417" s="71">
        <v>1933114</v>
      </c>
      <c r="V417" s="71">
        <v>149</v>
      </c>
      <c r="W417" s="71">
        <v>18</v>
      </c>
      <c r="X417" s="71">
        <v>1245</v>
      </c>
      <c r="Y417" s="71">
        <v>2380</v>
      </c>
      <c r="Z417" s="71">
        <v>4177</v>
      </c>
      <c r="AA417" s="71">
        <v>1244</v>
      </c>
      <c r="AB417" s="71">
        <v>6500</v>
      </c>
      <c r="AC417" s="71">
        <v>0</v>
      </c>
      <c r="AD417" s="71">
        <v>0.38436017376472131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31.503</v>
      </c>
      <c r="BK417" s="71">
        <v>0</v>
      </c>
      <c r="BL417" s="71">
        <v>0</v>
      </c>
      <c r="BM417" s="71">
        <v>0</v>
      </c>
      <c r="BN417" s="72"/>
      <c r="BO417" s="71">
        <v>0</v>
      </c>
      <c r="BP417" s="71">
        <v>0</v>
      </c>
      <c r="BQ417" s="71">
        <v>3</v>
      </c>
      <c r="BR417" s="71">
        <v>0</v>
      </c>
      <c r="BS417" s="71">
        <v>0</v>
      </c>
      <c r="BT417" s="71">
        <v>0</v>
      </c>
      <c r="BU417"/>
      <c r="BV417" s="70">
        <v>31.503</v>
      </c>
      <c r="BW417" s="70">
        <v>0</v>
      </c>
      <c r="BX417" s="70">
        <v>0</v>
      </c>
      <c r="BY417" s="70">
        <v>0</v>
      </c>
      <c r="BZ417" s="70">
        <v>0</v>
      </c>
      <c r="CA417" s="70">
        <v>0</v>
      </c>
      <c r="CB417" s="70">
        <v>0</v>
      </c>
      <c r="CC417" s="70">
        <v>0</v>
      </c>
      <c r="CD417" s="70">
        <v>0</v>
      </c>
    </row>
    <row r="418" spans="1:82">
      <c r="A418" s="70" t="s">
        <v>2189</v>
      </c>
      <c r="B418" s="70">
        <v>351</v>
      </c>
      <c r="C418" s="70">
        <v>11</v>
      </c>
      <c r="D418" s="70">
        <v>21</v>
      </c>
      <c r="E418" s="70">
        <v>2014</v>
      </c>
      <c r="F418" s="70" t="s">
        <v>181</v>
      </c>
      <c r="G418" s="70" t="s">
        <v>2178</v>
      </c>
      <c r="H418" s="70" t="s">
        <v>2179</v>
      </c>
      <c r="I418" s="148"/>
      <c r="J418" s="71">
        <v>74.58976769135765</v>
      </c>
      <c r="K418" s="71">
        <v>0.31560225363088851</v>
      </c>
      <c r="L418" s="71">
        <v>2.406877130511611</v>
      </c>
      <c r="M418" s="71">
        <v>7.2065963794503078</v>
      </c>
      <c r="N418" s="71">
        <v>6.6386795419347946</v>
      </c>
      <c r="O418" s="71">
        <v>7.3402880726516093</v>
      </c>
      <c r="P418" s="71">
        <v>6.2063627164366588</v>
      </c>
      <c r="Q418" s="71">
        <v>0.47380396514158901</v>
      </c>
      <c r="R418" s="71">
        <v>0</v>
      </c>
      <c r="S418" s="71">
        <v>0.41470302221110539</v>
      </c>
      <c r="T418" s="72"/>
      <c r="U418" s="71">
        <v>2173983</v>
      </c>
      <c r="V418" s="71">
        <v>132</v>
      </c>
      <c r="W418" s="71">
        <v>42</v>
      </c>
      <c r="X418" s="71">
        <v>1382</v>
      </c>
      <c r="Y418" s="71">
        <v>2378</v>
      </c>
      <c r="Z418" s="71">
        <v>4224</v>
      </c>
      <c r="AA418" s="71">
        <v>1236</v>
      </c>
      <c r="AB418" s="71">
        <v>6384</v>
      </c>
      <c r="AC418" s="71">
        <v>0</v>
      </c>
      <c r="AD418" s="71">
        <v>0.41470302221110539</v>
      </c>
      <c r="AE418" s="72"/>
      <c r="AF418" s="71"/>
      <c r="AG418" s="71"/>
      <c r="AH418" s="71"/>
      <c r="AI418" s="71"/>
      <c r="AJ418" s="71"/>
      <c r="AK418" s="71"/>
      <c r="AL418" s="71"/>
      <c r="AM418" s="71"/>
      <c r="AN418" s="71"/>
      <c r="AO418" s="71"/>
      <c r="AP418" s="71"/>
      <c r="AQ418" s="72"/>
      <c r="AR418" s="71">
        <v>63</v>
      </c>
      <c r="AS418" s="71">
        <v>25</v>
      </c>
      <c r="AT418" s="71">
        <v>0</v>
      </c>
      <c r="AU418" s="71">
        <v>0</v>
      </c>
      <c r="AV418" s="71">
        <v>0</v>
      </c>
      <c r="AW418" s="71">
        <v>0</v>
      </c>
      <c r="AX418" s="71"/>
      <c r="AY418" s="72"/>
      <c r="AZ418" s="71">
        <v>291.10000000000002</v>
      </c>
      <c r="BA418" s="71">
        <v>745.4</v>
      </c>
      <c r="BB418" s="71">
        <v>0</v>
      </c>
      <c r="BC418" s="71">
        <v>0</v>
      </c>
      <c r="BD418" s="71">
        <v>0</v>
      </c>
      <c r="BE418" s="71">
        <v>0</v>
      </c>
      <c r="BF418" s="71"/>
      <c r="BG418" s="72"/>
      <c r="BH418" s="71">
        <v>0</v>
      </c>
      <c r="BI418" s="71">
        <v>0</v>
      </c>
      <c r="BJ418" s="71">
        <v>33.289000000000001</v>
      </c>
      <c r="BK418" s="71">
        <v>0</v>
      </c>
      <c r="BL418" s="71">
        <v>0</v>
      </c>
      <c r="BM418" s="71">
        <v>0</v>
      </c>
      <c r="BN418" s="72"/>
      <c r="BO418" s="71">
        <v>0</v>
      </c>
      <c r="BP418" s="71">
        <v>0</v>
      </c>
      <c r="BQ418" s="71">
        <v>3</v>
      </c>
      <c r="BR418" s="71">
        <v>0</v>
      </c>
      <c r="BS418" s="71">
        <v>0</v>
      </c>
      <c r="BT418" s="71">
        <v>0</v>
      </c>
      <c r="BU418"/>
      <c r="BV418" s="70">
        <v>33.289000000000001</v>
      </c>
      <c r="BW418" s="70">
        <v>0</v>
      </c>
      <c r="BX418" s="70">
        <v>0</v>
      </c>
      <c r="BY418" s="70">
        <v>0</v>
      </c>
      <c r="BZ418" s="70">
        <v>0</v>
      </c>
      <c r="CA418" s="70">
        <v>0</v>
      </c>
      <c r="CB418" s="70">
        <v>0</v>
      </c>
      <c r="CC418" s="70">
        <v>0</v>
      </c>
      <c r="CD418" s="70">
        <v>0</v>
      </c>
    </row>
    <row r="419" spans="1:82">
      <c r="A419" s="70" t="s">
        <v>2190</v>
      </c>
      <c r="B419" s="70">
        <v>352</v>
      </c>
      <c r="C419" s="70">
        <v>12</v>
      </c>
      <c r="D419" s="70">
        <v>21</v>
      </c>
      <c r="E419" s="70">
        <v>2015</v>
      </c>
      <c r="F419" s="70" t="s">
        <v>182</v>
      </c>
      <c r="G419" s="70" t="s">
        <v>2178</v>
      </c>
      <c r="H419" s="70" t="s">
        <v>2179</v>
      </c>
      <c r="I419" s="148"/>
      <c r="J419" s="71">
        <v>80.100657599926777</v>
      </c>
      <c r="K419" s="71">
        <v>0.31341926642709161</v>
      </c>
      <c r="L419" s="71">
        <v>2.5282250728715598</v>
      </c>
      <c r="M419" s="71">
        <v>7.3216429098421951</v>
      </c>
      <c r="N419" s="71">
        <v>6.227281036930628</v>
      </c>
      <c r="O419" s="71">
        <v>7.3305608829291238</v>
      </c>
      <c r="P419" s="71">
        <v>6.3067467334965635</v>
      </c>
      <c r="Q419" s="71">
        <v>0.45924633972088102</v>
      </c>
      <c r="R419" s="71">
        <v>0</v>
      </c>
      <c r="S419" s="71">
        <v>0.51073277717351884</v>
      </c>
      <c r="T419" s="72"/>
      <c r="U419" s="71">
        <v>2308178</v>
      </c>
      <c r="V419" s="71">
        <v>132</v>
      </c>
      <c r="W419" s="71">
        <v>42</v>
      </c>
      <c r="X419" s="71">
        <v>1382</v>
      </c>
      <c r="Y419" s="71">
        <v>2400</v>
      </c>
      <c r="Z419" s="71">
        <v>4259</v>
      </c>
      <c r="AA419" s="71">
        <v>1255</v>
      </c>
      <c r="AB419" s="71">
        <v>6321</v>
      </c>
      <c r="AC419" s="71">
        <v>0</v>
      </c>
      <c r="AD419" s="71">
        <v>0.51073277717351884</v>
      </c>
      <c r="AE419" s="72"/>
      <c r="AF419" s="71">
        <v>24789832.619062789</v>
      </c>
      <c r="AG419" s="71">
        <v>269711.25932515803</v>
      </c>
      <c r="AH419" s="71">
        <v>528330.01495158626</v>
      </c>
      <c r="AI419" s="71">
        <v>10388125.77521567</v>
      </c>
      <c r="AJ419" s="71">
        <v>8589994.0976491682</v>
      </c>
      <c r="AK419" s="71">
        <v>0</v>
      </c>
      <c r="AL419" s="71">
        <v>0</v>
      </c>
      <c r="AM419" s="71">
        <v>866266.5344022708</v>
      </c>
      <c r="AN419" s="71">
        <v>0</v>
      </c>
      <c r="AO419" s="71">
        <v>0</v>
      </c>
      <c r="AP419" s="71">
        <v>45432260.300606646</v>
      </c>
      <c r="AQ419" s="72"/>
      <c r="AR419" s="71">
        <v>76</v>
      </c>
      <c r="AS419" s="71">
        <v>46</v>
      </c>
      <c r="AT419" s="71">
        <v>0</v>
      </c>
      <c r="AU419" s="71">
        <v>0</v>
      </c>
      <c r="AV419" s="71">
        <v>0</v>
      </c>
      <c r="AW419" s="71">
        <v>0</v>
      </c>
      <c r="AX419" s="71"/>
      <c r="AY419" s="72"/>
      <c r="AZ419" s="71">
        <v>349.2</v>
      </c>
      <c r="BA419" s="71">
        <v>5861.1</v>
      </c>
      <c r="BB419" s="71">
        <v>0</v>
      </c>
      <c r="BC419" s="71">
        <v>0</v>
      </c>
      <c r="BD419" s="71">
        <v>0</v>
      </c>
      <c r="BE419" s="71">
        <v>0</v>
      </c>
      <c r="BF419" s="71"/>
      <c r="BG419" s="72"/>
      <c r="BH419" s="71">
        <v>0</v>
      </c>
      <c r="BI419" s="71">
        <v>0</v>
      </c>
      <c r="BJ419" s="71">
        <v>32.722999999999999</v>
      </c>
      <c r="BK419" s="71">
        <v>0</v>
      </c>
      <c r="BL419" s="71">
        <v>0</v>
      </c>
      <c r="BM419" s="71">
        <v>0</v>
      </c>
      <c r="BN419" s="72"/>
      <c r="BO419" s="71">
        <v>0</v>
      </c>
      <c r="BP419" s="71">
        <v>0</v>
      </c>
      <c r="BQ419" s="71">
        <v>3</v>
      </c>
      <c r="BR419" s="71">
        <v>0</v>
      </c>
      <c r="BS419" s="71">
        <v>0</v>
      </c>
      <c r="BT419" s="71">
        <v>0</v>
      </c>
      <c r="BU419"/>
      <c r="BV419" s="70">
        <v>32.722999999999999</v>
      </c>
      <c r="BW419" s="70">
        <v>0</v>
      </c>
      <c r="BX419" s="70">
        <v>0</v>
      </c>
      <c r="BY419" s="70">
        <v>0</v>
      </c>
      <c r="BZ419" s="70">
        <v>0</v>
      </c>
      <c r="CA419" s="70">
        <v>0</v>
      </c>
      <c r="CB419" s="70">
        <v>0</v>
      </c>
      <c r="CC419" s="70">
        <v>0</v>
      </c>
      <c r="CD419" s="70">
        <v>0</v>
      </c>
    </row>
    <row r="420" spans="1:82">
      <c r="A420" s="70" t="s">
        <v>2191</v>
      </c>
      <c r="B420" s="70">
        <v>353</v>
      </c>
      <c r="C420" s="70">
        <v>13</v>
      </c>
      <c r="D420" s="70">
        <v>21</v>
      </c>
      <c r="E420" s="70">
        <v>2016</v>
      </c>
      <c r="F420" s="70" t="s">
        <v>155</v>
      </c>
      <c r="G420" s="70" t="s">
        <v>2178</v>
      </c>
      <c r="H420" s="70" t="s">
        <v>2179</v>
      </c>
      <c r="I420" s="148"/>
      <c r="J420" s="71">
        <v>85.974834460710767</v>
      </c>
      <c r="K420" s="71">
        <v>0.30204373302476001</v>
      </c>
      <c r="L420" s="71">
        <v>2.9407719667368379</v>
      </c>
      <c r="M420" s="71">
        <v>6.2967918308995738</v>
      </c>
      <c r="N420" s="71">
        <v>6.5672116170481853</v>
      </c>
      <c r="O420" s="71">
        <v>7.2670467305787039</v>
      </c>
      <c r="P420" s="71">
        <v>6.0442500859715338</v>
      </c>
      <c r="Q420" s="71">
        <v>0.44187396623777087</v>
      </c>
      <c r="R420" s="71">
        <v>0</v>
      </c>
      <c r="S420" s="71">
        <v>0.52460879260758297</v>
      </c>
      <c r="T420" s="72"/>
      <c r="U420" s="71">
        <v>2340632</v>
      </c>
      <c r="V420" s="71">
        <v>132</v>
      </c>
      <c r="W420" s="71">
        <v>42</v>
      </c>
      <c r="X420" s="71">
        <v>1382</v>
      </c>
      <c r="Y420" s="71">
        <v>2415</v>
      </c>
      <c r="Z420" s="71">
        <v>4274</v>
      </c>
      <c r="AA420" s="71">
        <v>1244</v>
      </c>
      <c r="AB420" s="71">
        <v>6256</v>
      </c>
      <c r="AC420" s="71">
        <v>0</v>
      </c>
      <c r="AD420" s="71">
        <v>0.52460879260758297</v>
      </c>
      <c r="AE420" s="72"/>
      <c r="AF420" s="71">
        <v>27612658.342171598</v>
      </c>
      <c r="AG420" s="71">
        <v>256992.26815511959</v>
      </c>
      <c r="AH420" s="71">
        <v>486499.9154464773</v>
      </c>
      <c r="AI420" s="71">
        <v>9666707.8433389384</v>
      </c>
      <c r="AJ420" s="71">
        <v>9072472.5851136465</v>
      </c>
      <c r="AK420" s="71">
        <v>0</v>
      </c>
      <c r="AL420" s="71">
        <v>0</v>
      </c>
      <c r="AM420" s="71">
        <v>858024.64054258913</v>
      </c>
      <c r="AN420" s="71">
        <v>0</v>
      </c>
      <c r="AO420" s="71">
        <v>0</v>
      </c>
      <c r="AP420" s="71">
        <v>47953355.594768368</v>
      </c>
      <c r="AQ420" s="72"/>
      <c r="AR420" s="71">
        <v>80</v>
      </c>
      <c r="AS420" s="71">
        <v>57</v>
      </c>
      <c r="AT420" s="71">
        <v>0</v>
      </c>
      <c r="AU420" s="71">
        <v>0</v>
      </c>
      <c r="AV420" s="71">
        <v>0</v>
      </c>
      <c r="AW420" s="71">
        <v>0</v>
      </c>
      <c r="AX420" s="71"/>
      <c r="AY420" s="72"/>
      <c r="AZ420" s="71">
        <v>364.3</v>
      </c>
      <c r="BA420" s="71">
        <v>7075.7</v>
      </c>
      <c r="BB420" s="71">
        <v>0</v>
      </c>
      <c r="BC420" s="71">
        <v>0</v>
      </c>
      <c r="BD420" s="71">
        <v>0</v>
      </c>
      <c r="BE420" s="71">
        <v>0</v>
      </c>
      <c r="BF420" s="71"/>
      <c r="BG420" s="72"/>
      <c r="BH420" s="71">
        <v>0</v>
      </c>
      <c r="BI420" s="71">
        <v>0</v>
      </c>
      <c r="BJ420" s="71">
        <v>31.614000000000001</v>
      </c>
      <c r="BK420" s="71">
        <v>0</v>
      </c>
      <c r="BL420" s="71">
        <v>0</v>
      </c>
      <c r="BM420" s="71">
        <v>0</v>
      </c>
      <c r="BN420" s="72"/>
      <c r="BO420" s="71">
        <v>0</v>
      </c>
      <c r="BP420" s="71">
        <v>0</v>
      </c>
      <c r="BQ420" s="71">
        <v>3</v>
      </c>
      <c r="BR420" s="71">
        <v>0</v>
      </c>
      <c r="BS420" s="71">
        <v>0</v>
      </c>
      <c r="BT420" s="71">
        <v>0</v>
      </c>
      <c r="BU420"/>
      <c r="BV420" s="70">
        <v>31.614000000000001</v>
      </c>
      <c r="BW420" s="70">
        <v>0</v>
      </c>
      <c r="BX420" s="70">
        <v>0</v>
      </c>
      <c r="BY420" s="70">
        <v>0</v>
      </c>
      <c r="BZ420" s="70">
        <v>0</v>
      </c>
      <c r="CA420" s="70">
        <v>0</v>
      </c>
      <c r="CB420" s="70">
        <v>0</v>
      </c>
      <c r="CC420" s="70">
        <v>0</v>
      </c>
      <c r="CD420" s="70">
        <v>0</v>
      </c>
    </row>
    <row r="421" spans="1:82">
      <c r="A421" s="70" t="s">
        <v>2192</v>
      </c>
      <c r="B421" s="70">
        <v>354</v>
      </c>
      <c r="C421" s="70">
        <v>14</v>
      </c>
      <c r="D421" s="70">
        <v>21</v>
      </c>
      <c r="E421" s="70">
        <v>2017</v>
      </c>
      <c r="F421" s="70" t="s">
        <v>156</v>
      </c>
      <c r="G421" s="70" t="s">
        <v>2178</v>
      </c>
      <c r="H421" s="70" t="s">
        <v>2179</v>
      </c>
      <c r="I421" s="148"/>
      <c r="J421" s="71">
        <v>96.882908083764889</v>
      </c>
      <c r="K421" s="71">
        <v>0.30233751489824279</v>
      </c>
      <c r="L421" s="71">
        <v>2.6974820266671404</v>
      </c>
      <c r="M421" s="71">
        <v>6.3888213896899799</v>
      </c>
      <c r="N421" s="71">
        <v>7.3471233163679077</v>
      </c>
      <c r="O421" s="71">
        <v>7.2337657400340509</v>
      </c>
      <c r="P421" s="71">
        <v>5.9383707086822755</v>
      </c>
      <c r="Q421" s="71">
        <v>0.424433245811211</v>
      </c>
      <c r="R421" s="71">
        <v>0</v>
      </c>
      <c r="S421" s="71">
        <v>0.57116848597269509</v>
      </c>
      <c r="T421" s="72"/>
      <c r="U421" s="71">
        <v>2809927</v>
      </c>
      <c r="V421" s="71">
        <v>132</v>
      </c>
      <c r="W421" s="71">
        <v>42</v>
      </c>
      <c r="X421" s="71">
        <v>1382</v>
      </c>
      <c r="Y421" s="71">
        <v>2442</v>
      </c>
      <c r="Z421" s="71">
        <v>4325</v>
      </c>
      <c r="AA421" s="71">
        <v>1230</v>
      </c>
      <c r="AB421" s="71">
        <v>6214</v>
      </c>
      <c r="AC421" s="71">
        <v>0</v>
      </c>
      <c r="AD421" s="71">
        <v>0.57116848597269509</v>
      </c>
      <c r="AE421" s="72"/>
      <c r="AF421" s="71">
        <v>31080097.890207801</v>
      </c>
      <c r="AG421" s="71">
        <v>259692.29533515809</v>
      </c>
      <c r="AH421" s="71">
        <v>598212.16251366038</v>
      </c>
      <c r="AI421" s="71">
        <v>10281284.46689412</v>
      </c>
      <c r="AJ421" s="71">
        <v>10286325.03749289</v>
      </c>
      <c r="AK421" s="71">
        <v>0</v>
      </c>
      <c r="AL421" s="71">
        <v>0</v>
      </c>
      <c r="AM421" s="71">
        <v>853597.80583811633</v>
      </c>
      <c r="AN421" s="71">
        <v>0</v>
      </c>
      <c r="AO421" s="71">
        <v>0</v>
      </c>
      <c r="AP421" s="71">
        <v>53359209.658281736</v>
      </c>
      <c r="AQ421" s="72"/>
      <c r="AR421" s="71">
        <v>92</v>
      </c>
      <c r="AS421" s="71">
        <v>70</v>
      </c>
      <c r="AT421" s="71">
        <v>0</v>
      </c>
      <c r="AU421" s="71">
        <v>0</v>
      </c>
      <c r="AV421" s="71">
        <v>0</v>
      </c>
      <c r="AW421" s="71">
        <v>0</v>
      </c>
      <c r="AX421" s="71"/>
      <c r="AY421" s="72"/>
      <c r="AZ421" s="71">
        <v>432</v>
      </c>
      <c r="BA421" s="71">
        <v>8156.2</v>
      </c>
      <c r="BB421" s="71">
        <v>0</v>
      </c>
      <c r="BC421" s="71">
        <v>0</v>
      </c>
      <c r="BD421" s="71">
        <v>0</v>
      </c>
      <c r="BE421" s="71">
        <v>0</v>
      </c>
      <c r="BF421" s="71"/>
      <c r="BG421" s="72"/>
      <c r="BH421" s="71">
        <v>0</v>
      </c>
      <c r="BI421" s="71">
        <v>0</v>
      </c>
      <c r="BJ421" s="71">
        <v>29.565999999999999</v>
      </c>
      <c r="BK421" s="71">
        <v>0</v>
      </c>
      <c r="BL421" s="71">
        <v>0</v>
      </c>
      <c r="BM421" s="71">
        <v>0</v>
      </c>
      <c r="BN421" s="72"/>
      <c r="BO421" s="71">
        <v>0</v>
      </c>
      <c r="BP421" s="71">
        <v>0</v>
      </c>
      <c r="BQ421" s="71">
        <v>3</v>
      </c>
      <c r="BR421" s="71">
        <v>0</v>
      </c>
      <c r="BS421" s="71">
        <v>0</v>
      </c>
      <c r="BT421" s="71">
        <v>0</v>
      </c>
      <c r="BU421"/>
      <c r="BV421" s="70">
        <v>29.565999999999999</v>
      </c>
      <c r="BW421" s="70">
        <v>0</v>
      </c>
      <c r="BX421" s="70">
        <v>0</v>
      </c>
      <c r="BY421" s="70">
        <v>0</v>
      </c>
      <c r="BZ421" s="70">
        <v>0</v>
      </c>
      <c r="CA421" s="70">
        <v>0</v>
      </c>
      <c r="CB421" s="70">
        <v>0</v>
      </c>
      <c r="CC421" s="70">
        <v>0</v>
      </c>
      <c r="CD421" s="70">
        <v>0</v>
      </c>
    </row>
    <row r="422" spans="1:82">
      <c r="A422" s="70" t="s">
        <v>2193</v>
      </c>
      <c r="B422" s="70">
        <v>355</v>
      </c>
      <c r="C422" s="70">
        <v>15</v>
      </c>
      <c r="D422" s="70">
        <v>21</v>
      </c>
      <c r="E422" s="70">
        <v>2018</v>
      </c>
      <c r="F422" s="70" t="s">
        <v>183</v>
      </c>
      <c r="G422" s="70" t="s">
        <v>2178</v>
      </c>
      <c r="H422" s="70" t="s">
        <v>2179</v>
      </c>
      <c r="I422" s="148"/>
      <c r="J422" s="71">
        <v>87.015242019715146</v>
      </c>
      <c r="K422" s="71">
        <v>0.28548413487620738</v>
      </c>
      <c r="L422" s="71">
        <v>2.5226736218260775</v>
      </c>
      <c r="M422" s="71">
        <v>6.5182395414781533</v>
      </c>
      <c r="N422" s="71">
        <v>6.1726634377623135</v>
      </c>
      <c r="O422" s="71">
        <v>7.0420608706015768</v>
      </c>
      <c r="P422" s="71">
        <v>5.8792587571348056</v>
      </c>
      <c r="Q422" s="71">
        <v>0.38808084278695898</v>
      </c>
      <c r="R422" s="71">
        <v>0</v>
      </c>
      <c r="S422" s="71">
        <v>0.62222392464692344</v>
      </c>
      <c r="T422" s="72"/>
      <c r="U422" s="71">
        <v>2799743</v>
      </c>
      <c r="V422" s="71">
        <v>132</v>
      </c>
      <c r="W422" s="71">
        <v>42</v>
      </c>
      <c r="X422" s="71">
        <v>1382</v>
      </c>
      <c r="Y422" s="71">
        <v>2450</v>
      </c>
      <c r="Z422" s="71">
        <v>4291</v>
      </c>
      <c r="AA422" s="71">
        <v>1230</v>
      </c>
      <c r="AB422" s="71">
        <v>6123</v>
      </c>
      <c r="AC422" s="71">
        <v>0</v>
      </c>
      <c r="AD422" s="71">
        <v>0.62222392464692344</v>
      </c>
      <c r="AE422" s="72"/>
      <c r="AF422" s="71">
        <v>28822652.39994641</v>
      </c>
      <c r="AG422" s="71">
        <v>236796.94753149329</v>
      </c>
      <c r="AH422" s="71">
        <v>564946.47796515236</v>
      </c>
      <c r="AI422" s="71">
        <v>10254080.72085123</v>
      </c>
      <c r="AJ422" s="71">
        <v>9264178.686948901</v>
      </c>
      <c r="AK422" s="71">
        <v>0</v>
      </c>
      <c r="AL422" s="71">
        <v>0</v>
      </c>
      <c r="AM422" s="71">
        <v>842837.75088742597</v>
      </c>
      <c r="AN422" s="71">
        <v>0</v>
      </c>
      <c r="AO422" s="71">
        <v>0</v>
      </c>
      <c r="AP422" s="71">
        <v>49985492.984130614</v>
      </c>
      <c r="AQ422" s="72"/>
      <c r="AR422" s="71">
        <v>100</v>
      </c>
      <c r="AS422" s="71">
        <v>85</v>
      </c>
      <c r="AT422" s="71">
        <v>0</v>
      </c>
      <c r="AU422" s="71">
        <v>0</v>
      </c>
      <c r="AV422" s="71">
        <v>0</v>
      </c>
      <c r="AW422" s="71">
        <v>0</v>
      </c>
      <c r="AX422" s="71"/>
      <c r="AY422" s="72"/>
      <c r="AZ422" s="71">
        <v>473.7</v>
      </c>
      <c r="BA422" s="71">
        <v>9611</v>
      </c>
      <c r="BB422" s="71">
        <v>0</v>
      </c>
      <c r="BC422" s="71">
        <v>0</v>
      </c>
      <c r="BD422" s="71">
        <v>0</v>
      </c>
      <c r="BE422" s="71">
        <v>0</v>
      </c>
      <c r="BF422" s="71"/>
      <c r="BG422" s="72"/>
      <c r="BH422" s="71">
        <v>0</v>
      </c>
      <c r="BI422" s="71">
        <v>0</v>
      </c>
      <c r="BJ422" s="71">
        <v>32.390999999999998</v>
      </c>
      <c r="BK422" s="71">
        <v>0</v>
      </c>
      <c r="BL422" s="71">
        <v>0</v>
      </c>
      <c r="BM422" s="71">
        <v>0</v>
      </c>
      <c r="BN422" s="72"/>
      <c r="BO422" s="71">
        <v>0</v>
      </c>
      <c r="BP422" s="71">
        <v>0</v>
      </c>
      <c r="BQ422" s="71">
        <v>3</v>
      </c>
      <c r="BR422" s="71">
        <v>0</v>
      </c>
      <c r="BS422" s="71">
        <v>0</v>
      </c>
      <c r="BT422" s="71">
        <v>0</v>
      </c>
      <c r="BU422"/>
      <c r="BV422" s="70">
        <v>32.390999999999998</v>
      </c>
      <c r="BW422" s="70">
        <v>0</v>
      </c>
      <c r="BX422" s="70">
        <v>0</v>
      </c>
      <c r="BY422" s="70">
        <v>0</v>
      </c>
      <c r="BZ422" s="70">
        <v>0</v>
      </c>
      <c r="CA422" s="70">
        <v>0</v>
      </c>
      <c r="CB422" s="70">
        <v>0</v>
      </c>
      <c r="CC422" s="70">
        <v>0</v>
      </c>
      <c r="CD422" s="70">
        <v>0</v>
      </c>
    </row>
    <row r="423" spans="1:82">
      <c r="A423" s="70" t="s">
        <v>2194</v>
      </c>
      <c r="B423" s="70">
        <v>356</v>
      </c>
      <c r="C423" s="70">
        <v>16</v>
      </c>
      <c r="D423" s="70">
        <v>21</v>
      </c>
      <c r="E423" s="70">
        <v>2019</v>
      </c>
      <c r="F423" s="70" t="s">
        <v>158</v>
      </c>
      <c r="G423" s="70" t="s">
        <v>2178</v>
      </c>
      <c r="H423" s="70" t="s">
        <v>2179</v>
      </c>
      <c r="I423" s="148"/>
      <c r="J423" s="71">
        <v>89.814529077913392</v>
      </c>
      <c r="K423" s="71">
        <v>0.26015788827256769</v>
      </c>
      <c r="L423" s="71">
        <v>2.5436422886056218</v>
      </c>
      <c r="M423" s="71">
        <v>5.9502684435298381</v>
      </c>
      <c r="N423" s="71">
        <v>5.9497959123795887</v>
      </c>
      <c r="O423" s="71">
        <v>6.8171615844259748</v>
      </c>
      <c r="P423" s="71">
        <v>5.9573088273953623</v>
      </c>
      <c r="Q423" s="71">
        <v>0.37174236253290099</v>
      </c>
      <c r="R423" s="71">
        <v>0</v>
      </c>
      <c r="S423" s="71">
        <v>0.53340096704760287</v>
      </c>
      <c r="T423" s="72"/>
      <c r="U423" s="71">
        <v>2901143</v>
      </c>
      <c r="V423" s="71">
        <v>132</v>
      </c>
      <c r="W423" s="71">
        <v>42</v>
      </c>
      <c r="X423" s="71">
        <v>1382</v>
      </c>
      <c r="Y423" s="71">
        <v>2483</v>
      </c>
      <c r="Z423" s="71">
        <v>4268</v>
      </c>
      <c r="AA423" s="71">
        <v>1237</v>
      </c>
      <c r="AB423" s="71">
        <v>6024</v>
      </c>
      <c r="AC423" s="71">
        <v>0</v>
      </c>
      <c r="AD423" s="71">
        <v>0.53340096704760287</v>
      </c>
      <c r="AE423" s="72"/>
      <c r="AF423" s="71">
        <v>30106880.886923071</v>
      </c>
      <c r="AG423" s="71">
        <v>228710.78233183589</v>
      </c>
      <c r="AH423" s="71">
        <v>588747.14263632195</v>
      </c>
      <c r="AI423" s="71">
        <v>9740777.7605558094</v>
      </c>
      <c r="AJ423" s="71">
        <v>8878515.1907767467</v>
      </c>
      <c r="AK423" s="71">
        <v>0</v>
      </c>
      <c r="AL423" s="71">
        <v>0</v>
      </c>
      <c r="AM423" s="71">
        <v>820423.45135227952</v>
      </c>
      <c r="AN423" s="71">
        <v>0</v>
      </c>
      <c r="AO423" s="71">
        <v>0</v>
      </c>
      <c r="AP423" s="71">
        <v>50364055.214576058</v>
      </c>
      <c r="AQ423" s="72"/>
      <c r="AR423" s="71">
        <v>108</v>
      </c>
      <c r="AS423" s="71">
        <v>91</v>
      </c>
      <c r="AT423" s="71">
        <v>0</v>
      </c>
      <c r="AU423" s="71">
        <v>0</v>
      </c>
      <c r="AV423" s="71">
        <v>0</v>
      </c>
      <c r="AW423" s="71">
        <v>0</v>
      </c>
      <c r="AX423" s="71"/>
      <c r="AY423" s="72"/>
      <c r="AZ423" s="71">
        <v>515.79999999999995</v>
      </c>
      <c r="BA423" s="71">
        <v>29283</v>
      </c>
      <c r="BB423" s="71">
        <v>0</v>
      </c>
      <c r="BC423" s="71">
        <v>0</v>
      </c>
      <c r="BD423" s="71">
        <v>0</v>
      </c>
      <c r="BE423" s="71">
        <v>0</v>
      </c>
      <c r="BF423" s="71"/>
      <c r="BG423" s="72"/>
      <c r="BH423" s="71">
        <v>0</v>
      </c>
      <c r="BI423" s="71">
        <v>0</v>
      </c>
      <c r="BJ423" s="71">
        <v>27.228999999999999</v>
      </c>
      <c r="BK423" s="71">
        <v>0</v>
      </c>
      <c r="BL423" s="71">
        <v>0</v>
      </c>
      <c r="BM423" s="71">
        <v>0</v>
      </c>
      <c r="BN423" s="72"/>
      <c r="BO423" s="71">
        <v>0</v>
      </c>
      <c r="BP423" s="71">
        <v>0</v>
      </c>
      <c r="BQ423" s="71">
        <v>3</v>
      </c>
      <c r="BR423" s="71">
        <v>0</v>
      </c>
      <c r="BS423" s="71">
        <v>0</v>
      </c>
      <c r="BT423" s="71">
        <v>0</v>
      </c>
      <c r="BU423"/>
      <c r="BV423" s="70">
        <v>27.228999999999999</v>
      </c>
      <c r="BW423" s="70">
        <v>0</v>
      </c>
      <c r="BX423" s="70">
        <v>0</v>
      </c>
      <c r="BY423" s="70">
        <v>0</v>
      </c>
      <c r="BZ423" s="70">
        <v>0</v>
      </c>
      <c r="CA423" s="70">
        <v>0</v>
      </c>
      <c r="CB423" s="70">
        <v>0</v>
      </c>
      <c r="CC423" s="70">
        <v>0</v>
      </c>
      <c r="CD423" s="70">
        <v>0</v>
      </c>
    </row>
    <row r="424" spans="1:82">
      <c r="A424" s="70" t="s">
        <v>2195</v>
      </c>
      <c r="B424" s="70">
        <v>357</v>
      </c>
      <c r="C424" s="70">
        <v>17</v>
      </c>
      <c r="D424" s="70">
        <v>21</v>
      </c>
      <c r="E424" s="70">
        <v>2020</v>
      </c>
      <c r="F424" s="70" t="s">
        <v>159</v>
      </c>
      <c r="G424" s="70" t="s">
        <v>2178</v>
      </c>
      <c r="H424" s="70" t="s">
        <v>2179</v>
      </c>
      <c r="I424" s="148"/>
      <c r="J424" s="71">
        <v>72.05671806228041</v>
      </c>
      <c r="K424" s="71">
        <v>0.30868813399641082</v>
      </c>
      <c r="L424" s="71">
        <v>2.7922454377198367</v>
      </c>
      <c r="M424" s="71">
        <v>4.7802718649064078</v>
      </c>
      <c r="N424" s="71">
        <v>5.7953018950185955</v>
      </c>
      <c r="O424" s="71">
        <v>5.9685990674351093</v>
      </c>
      <c r="P424" s="71">
        <v>5.5277706637282975</v>
      </c>
      <c r="Q424" s="71">
        <v>0.34721970009623898</v>
      </c>
      <c r="R424" s="71">
        <v>0</v>
      </c>
      <c r="S424" s="71">
        <v>0.54070238381882418</v>
      </c>
      <c r="T424" s="72"/>
      <c r="U424" s="71">
        <v>2472411</v>
      </c>
      <c r="V424" s="71">
        <v>147</v>
      </c>
      <c r="W424" s="71">
        <v>49</v>
      </c>
      <c r="X424" s="71">
        <v>1165</v>
      </c>
      <c r="Y424" s="71">
        <v>2474</v>
      </c>
      <c r="Z424" s="71">
        <v>4265</v>
      </c>
      <c r="AA424" s="71">
        <v>1220</v>
      </c>
      <c r="AB424" s="71">
        <v>5889</v>
      </c>
      <c r="AC424" s="71">
        <v>0</v>
      </c>
      <c r="AD424" s="71">
        <v>0.54070238381882418</v>
      </c>
      <c r="AE424" s="72"/>
      <c r="AF424" s="71">
        <v>25109205.606023598</v>
      </c>
      <c r="AG424" s="71">
        <v>248180.70378405086</v>
      </c>
      <c r="AH424" s="71">
        <v>683751.98552839202</v>
      </c>
      <c r="AI424" s="71">
        <v>8003097.155954306</v>
      </c>
      <c r="AJ424" s="71">
        <v>8901782.5967984255</v>
      </c>
      <c r="AK424" s="71"/>
      <c r="AL424" s="71"/>
      <c r="AM424" s="71">
        <v>768579.92815463804</v>
      </c>
      <c r="AN424" s="71"/>
      <c r="AO424" s="71"/>
      <c r="AP424" s="71">
        <v>43714597.976243414</v>
      </c>
      <c r="AQ424" s="72"/>
      <c r="AR424" s="71">
        <v>116</v>
      </c>
      <c r="AS424" s="71">
        <v>100</v>
      </c>
      <c r="AT424" s="71">
        <v>0</v>
      </c>
      <c r="AU424" s="71">
        <v>0</v>
      </c>
      <c r="AV424" s="71">
        <v>0</v>
      </c>
      <c r="AW424" s="71">
        <v>0</v>
      </c>
      <c r="AX424" s="71"/>
      <c r="AY424" s="72"/>
      <c r="AZ424" s="71">
        <v>557</v>
      </c>
      <c r="BA424" s="71">
        <v>30099.200000000001</v>
      </c>
      <c r="BB424" s="71">
        <v>0</v>
      </c>
      <c r="BC424" s="71">
        <v>0</v>
      </c>
      <c r="BD424" s="71">
        <v>0</v>
      </c>
      <c r="BE424" s="71">
        <v>0</v>
      </c>
      <c r="BF424" s="71"/>
      <c r="BG424" s="72"/>
      <c r="BH424" s="71">
        <v>0</v>
      </c>
      <c r="BI424" s="71">
        <v>0</v>
      </c>
      <c r="BJ424" s="71">
        <v>22.164999999999999</v>
      </c>
      <c r="BK424" s="71">
        <v>0</v>
      </c>
      <c r="BL424" s="71">
        <v>0</v>
      </c>
      <c r="BM424" s="71">
        <v>0</v>
      </c>
      <c r="BN424" s="72"/>
      <c r="BO424" s="71">
        <v>0</v>
      </c>
      <c r="BP424" s="71">
        <v>0</v>
      </c>
      <c r="BQ424" s="71">
        <v>3</v>
      </c>
      <c r="BR424" s="71">
        <v>0</v>
      </c>
      <c r="BS424" s="71">
        <v>0</v>
      </c>
      <c r="BT424" s="71">
        <v>0</v>
      </c>
      <c r="BU424"/>
      <c r="BV424" s="70">
        <v>22.164999999999999</v>
      </c>
      <c r="BW424" s="70">
        <v>0</v>
      </c>
      <c r="BX424" s="70">
        <v>0</v>
      </c>
      <c r="BY424" s="70">
        <v>0</v>
      </c>
      <c r="BZ424" s="70">
        <v>0</v>
      </c>
      <c r="CA424" s="70">
        <v>0</v>
      </c>
      <c r="CB424" s="70">
        <v>0</v>
      </c>
      <c r="CC424" s="70">
        <v>0</v>
      </c>
      <c r="CD424" s="70">
        <v>0</v>
      </c>
    </row>
    <row r="425" spans="1:82">
      <c r="A425" s="70" t="s">
        <v>2196</v>
      </c>
      <c r="B425" s="70">
        <v>357</v>
      </c>
      <c r="C425" s="70">
        <v>18</v>
      </c>
      <c r="D425" s="70">
        <v>21</v>
      </c>
      <c r="E425" s="70">
        <v>2021</v>
      </c>
      <c r="F425" s="70" t="s">
        <v>160</v>
      </c>
      <c r="G425" s="1064" t="s">
        <v>2178</v>
      </c>
      <c r="H425" s="70" t="s">
        <v>2179</v>
      </c>
      <c r="I425" s="148"/>
      <c r="J425" s="71">
        <v>74.956541820504697</v>
      </c>
      <c r="K425" s="71">
        <v>0.33587775421336247</v>
      </c>
      <c r="L425" s="71">
        <v>2.594060765787809</v>
      </c>
      <c r="M425" s="71">
        <v>5.2708929247225855</v>
      </c>
      <c r="N425" s="71">
        <v>5.963666502162547</v>
      </c>
      <c r="O425" s="71">
        <v>5.7613760934627791</v>
      </c>
      <c r="P425" s="71">
        <v>5.7060369591991185</v>
      </c>
      <c r="Q425" s="71">
        <v>0.338995545549513</v>
      </c>
      <c r="R425" s="71">
        <v>0</v>
      </c>
      <c r="S425" s="71">
        <v>0.54655872112209303</v>
      </c>
      <c r="T425" s="72"/>
      <c r="U425" s="71">
        <v>2492463</v>
      </c>
      <c r="V425" s="71">
        <v>147</v>
      </c>
      <c r="W425" s="71">
        <v>49</v>
      </c>
      <c r="X425" s="71">
        <v>1165</v>
      </c>
      <c r="Y425" s="71">
        <v>2479</v>
      </c>
      <c r="Z425" s="71">
        <v>4239</v>
      </c>
      <c r="AA425" s="71">
        <v>1228</v>
      </c>
      <c r="AB425" s="71">
        <v>5806</v>
      </c>
      <c r="AC425" s="71">
        <v>0</v>
      </c>
      <c r="AD425" s="71">
        <v>0.54655872112209303</v>
      </c>
      <c r="AE425" s="72"/>
      <c r="AF425" s="71">
        <v>24920340.415730543</v>
      </c>
      <c r="AG425" s="71">
        <v>269312.25865382724</v>
      </c>
      <c r="AH425" s="71">
        <v>557556.09730255173</v>
      </c>
      <c r="AI425" s="71">
        <v>8746895.7587149441</v>
      </c>
      <c r="AJ425" s="71">
        <v>8938243.4321782943</v>
      </c>
      <c r="AK425" s="71">
        <v>0</v>
      </c>
      <c r="AL425" s="71">
        <v>0</v>
      </c>
      <c r="AM425" s="71">
        <v>762118.13261210371</v>
      </c>
      <c r="AN425" s="71">
        <v>0</v>
      </c>
      <c r="AO425" s="71">
        <v>0</v>
      </c>
      <c r="AP425" s="71">
        <v>44194466.095192268</v>
      </c>
      <c r="AQ425" s="72"/>
      <c r="AR425" s="71">
        <v>123</v>
      </c>
      <c r="AS425" s="71">
        <v>102</v>
      </c>
      <c r="AT425" s="71">
        <v>0</v>
      </c>
      <c r="AU425" s="71">
        <v>0</v>
      </c>
      <c r="AV425" s="71">
        <v>0</v>
      </c>
      <c r="AW425" s="71">
        <v>0</v>
      </c>
      <c r="AX425" s="71"/>
      <c r="AY425" s="72"/>
      <c r="AZ425" s="71">
        <v>594.59999999999991</v>
      </c>
      <c r="BA425" s="71">
        <v>30148.3</v>
      </c>
      <c r="BB425" s="71">
        <v>0</v>
      </c>
      <c r="BC425" s="71">
        <v>0</v>
      </c>
      <c r="BD425" s="71">
        <v>0</v>
      </c>
      <c r="BE425" s="71">
        <v>0</v>
      </c>
      <c r="BF425" s="71"/>
      <c r="BG425" s="72"/>
      <c r="BH425" s="71">
        <v>0</v>
      </c>
      <c r="BI425" s="71">
        <v>0</v>
      </c>
      <c r="BJ425" s="71">
        <v>28.965</v>
      </c>
      <c r="BK425" s="71">
        <v>0</v>
      </c>
      <c r="BL425" s="71">
        <v>0</v>
      </c>
      <c r="BM425" s="71">
        <v>0</v>
      </c>
      <c r="BN425" s="72"/>
      <c r="BO425" s="71">
        <v>0</v>
      </c>
      <c r="BP425" s="71">
        <v>0</v>
      </c>
      <c r="BQ425" s="71">
        <v>3</v>
      </c>
      <c r="BR425" s="71">
        <v>0</v>
      </c>
      <c r="BS425" s="71">
        <v>0</v>
      </c>
      <c r="BT425" s="71">
        <v>0</v>
      </c>
      <c r="BU425"/>
      <c r="BV425" s="70">
        <v>28.965</v>
      </c>
      <c r="BW425" s="70">
        <v>0</v>
      </c>
      <c r="BX425" s="70">
        <v>0</v>
      </c>
      <c r="BY425" s="70">
        <v>0</v>
      </c>
      <c r="BZ425" s="70">
        <v>0</v>
      </c>
      <c r="CA425" s="70">
        <v>0</v>
      </c>
      <c r="CB425" s="70">
        <v>0</v>
      </c>
      <c r="CC425" s="70">
        <v>0</v>
      </c>
      <c r="CD425" s="70">
        <v>0</v>
      </c>
    </row>
    <row r="426" spans="1:82">
      <c r="A426" s="70" t="s">
        <v>2197</v>
      </c>
      <c r="B426" s="70">
        <v>357</v>
      </c>
      <c r="C426" s="70">
        <v>19</v>
      </c>
      <c r="D426" s="70">
        <v>21</v>
      </c>
      <c r="E426" s="70">
        <v>2022</v>
      </c>
      <c r="F426" s="70" t="s">
        <v>161</v>
      </c>
      <c r="G426" s="1064" t="s">
        <v>2178</v>
      </c>
      <c r="H426" s="70" t="s">
        <v>2179</v>
      </c>
      <c r="I426" s="148"/>
      <c r="J426" s="71">
        <v>62.199100645343059</v>
      </c>
      <c r="K426" s="71">
        <v>0.3220682463097489</v>
      </c>
      <c r="L426" s="71">
        <v>2.1936347989750122</v>
      </c>
      <c r="M426" s="71">
        <v>5.205495101237454</v>
      </c>
      <c r="N426" s="71">
        <v>6.407926004561511</v>
      </c>
      <c r="O426" s="71">
        <v>6.242731263822785</v>
      </c>
      <c r="P426" s="71">
        <v>5.6798567589252187</v>
      </c>
      <c r="Q426" s="71">
        <v>0.33914916268331247</v>
      </c>
      <c r="R426" s="71">
        <v>0</v>
      </c>
      <c r="S426" s="71">
        <v>0.37678426831201939</v>
      </c>
      <c r="T426" s="72"/>
      <c r="U426" s="71">
        <v>2788531</v>
      </c>
      <c r="V426" s="71">
        <v>147</v>
      </c>
      <c r="W426" s="71">
        <v>49</v>
      </c>
      <c r="X426" s="71">
        <v>1165</v>
      </c>
      <c r="Y426" s="71">
        <v>2488</v>
      </c>
      <c r="Z426" s="71">
        <v>4364</v>
      </c>
      <c r="AA426" s="71">
        <v>1241</v>
      </c>
      <c r="AB426" s="71">
        <v>5761</v>
      </c>
      <c r="AC426" s="71">
        <v>0</v>
      </c>
      <c r="AD426" s="71">
        <v>0.37678426831201939</v>
      </c>
      <c r="AE426" s="72"/>
      <c r="AF426" s="71">
        <v>21871914.970609143</v>
      </c>
      <c r="AG426" s="71">
        <v>265907.00466972141</v>
      </c>
      <c r="AH426" s="71">
        <v>557398.19860940659</v>
      </c>
      <c r="AI426" s="71">
        <v>8495060.0972275548</v>
      </c>
      <c r="AJ426" s="71">
        <v>10123203.365358403</v>
      </c>
      <c r="AK426" s="71">
        <v>0</v>
      </c>
      <c r="AL426" s="71">
        <v>0</v>
      </c>
      <c r="AM426" s="71">
        <v>743902.34307939268</v>
      </c>
      <c r="AN426" s="71">
        <v>0</v>
      </c>
      <c r="AO426" s="71">
        <v>0</v>
      </c>
      <c r="AP426" s="71">
        <v>42057385.979553625</v>
      </c>
      <c r="AQ426" s="72"/>
      <c r="AR426" s="71">
        <v>137</v>
      </c>
      <c r="AS426" s="71">
        <v>109</v>
      </c>
      <c r="AT426" s="71">
        <v>0</v>
      </c>
      <c r="AU426" s="71">
        <v>0</v>
      </c>
      <c r="AV426" s="71">
        <v>0</v>
      </c>
      <c r="AW426" s="71">
        <v>0</v>
      </c>
      <c r="AX426" s="71"/>
      <c r="AY426" s="72"/>
      <c r="AZ426" s="71">
        <v>671.49999999999989</v>
      </c>
      <c r="BA426" s="71">
        <v>30845.5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2198</v>
      </c>
      <c r="B427" s="70">
        <v>357</v>
      </c>
      <c r="C427" s="70">
        <v>20</v>
      </c>
      <c r="D427" s="70">
        <v>21</v>
      </c>
      <c r="E427" s="70">
        <v>2023</v>
      </c>
      <c r="F427" s="70" t="s">
        <v>1539</v>
      </c>
      <c r="G427" s="70" t="s">
        <v>2178</v>
      </c>
      <c r="H427" s="70" t="s">
        <v>2179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147</v>
      </c>
      <c r="AS427" s="71">
        <v>109</v>
      </c>
      <c r="AT427" s="71">
        <v>0</v>
      </c>
      <c r="AU427" s="71">
        <v>0</v>
      </c>
      <c r="AV427" s="71">
        <v>0</v>
      </c>
      <c r="AW427" s="71">
        <v>0</v>
      </c>
      <c r="AX427" s="71"/>
      <c r="AY427" s="72"/>
      <c r="AZ427" s="71">
        <v>733.69999999999982</v>
      </c>
      <c r="BA427" s="71">
        <v>30845.5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2199</v>
      </c>
      <c r="B428" s="70">
        <v>357</v>
      </c>
      <c r="C428" s="70">
        <v>21</v>
      </c>
      <c r="D428" s="70">
        <v>21</v>
      </c>
      <c r="E428" s="70">
        <v>2024</v>
      </c>
      <c r="F428" s="70" t="s">
        <v>1554</v>
      </c>
      <c r="G428" s="70" t="s">
        <v>2178</v>
      </c>
      <c r="H428" s="70" t="s">
        <v>2179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2200</v>
      </c>
      <c r="B429" s="70">
        <v>324</v>
      </c>
      <c r="C429" s="70">
        <v>1</v>
      </c>
      <c r="D429" s="70">
        <v>20</v>
      </c>
      <c r="E429" s="70">
        <v>1990</v>
      </c>
      <c r="F429" s="70" t="s">
        <v>787</v>
      </c>
      <c r="G429" s="70" t="s">
        <v>2201</v>
      </c>
      <c r="H429" s="70" t="s">
        <v>2202</v>
      </c>
      <c r="I429" s="148"/>
      <c r="J429" s="71">
        <v>7.7809585957948961</v>
      </c>
      <c r="K429" s="71">
        <v>1.4642977594001081</v>
      </c>
      <c r="L429" s="71">
        <v>2.5993584147827118</v>
      </c>
      <c r="M429" s="71">
        <v>4.5737164201414977</v>
      </c>
      <c r="N429" s="71">
        <v>9.5075734953483462</v>
      </c>
      <c r="O429" s="71">
        <v>6.8245081350913974</v>
      </c>
      <c r="P429" s="71">
        <v>11.77870401126903</v>
      </c>
      <c r="Q429" s="71">
        <v>0.49172832099415698</v>
      </c>
      <c r="R429" s="71">
        <v>0</v>
      </c>
      <c r="S429" s="71">
        <v>0.44328681149148402</v>
      </c>
      <c r="T429" s="72"/>
      <c r="U429" s="71">
        <v>1158407</v>
      </c>
      <c r="V429" s="71">
        <v>427</v>
      </c>
      <c r="W429" s="71">
        <v>37</v>
      </c>
      <c r="X429" s="71">
        <v>1574</v>
      </c>
      <c r="Y429" s="71">
        <v>2363</v>
      </c>
      <c r="Z429" s="71">
        <v>2807</v>
      </c>
      <c r="AA429" s="71">
        <v>2860</v>
      </c>
      <c r="AB429" s="71">
        <v>7984</v>
      </c>
      <c r="AC429" s="71">
        <v>0</v>
      </c>
      <c r="AD429" s="71">
        <v>0.44328681149148402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2203</v>
      </c>
      <c r="B430" s="70">
        <v>325</v>
      </c>
      <c r="C430" s="70">
        <v>2</v>
      </c>
      <c r="D430" s="70">
        <v>20</v>
      </c>
      <c r="E430" s="70">
        <v>2005</v>
      </c>
      <c r="F430" s="70" t="s">
        <v>789</v>
      </c>
      <c r="G430" s="70" t="s">
        <v>2201</v>
      </c>
      <c r="H430" s="70" t="s">
        <v>2202</v>
      </c>
      <c r="I430" s="148"/>
      <c r="J430" s="71">
        <v>5.1550904063576972</v>
      </c>
      <c r="K430" s="71">
        <v>0.90331428496271382</v>
      </c>
      <c r="L430" s="71">
        <v>2.9913568785183822</v>
      </c>
      <c r="M430" s="71">
        <v>6.4405035718992343</v>
      </c>
      <c r="N430" s="71">
        <v>14.2406284050692</v>
      </c>
      <c r="O430" s="71">
        <v>9.4250418851916749</v>
      </c>
      <c r="P430" s="71">
        <v>12.71246134831051</v>
      </c>
      <c r="Q430" s="71">
        <v>0.440914747982529</v>
      </c>
      <c r="R430" s="71">
        <v>0</v>
      </c>
      <c r="S430" s="71">
        <v>0.80929687909643266</v>
      </c>
      <c r="T430" s="72"/>
      <c r="U430" s="71">
        <v>928879</v>
      </c>
      <c r="V430" s="71">
        <v>347</v>
      </c>
      <c r="W430" s="71">
        <v>40</v>
      </c>
      <c r="X430" s="71">
        <v>1182</v>
      </c>
      <c r="Y430" s="71">
        <v>2661</v>
      </c>
      <c r="Z430" s="71">
        <v>4486</v>
      </c>
      <c r="AA430" s="71">
        <v>2528</v>
      </c>
      <c r="AB430" s="71">
        <v>7484</v>
      </c>
      <c r="AC430" s="71">
        <v>0</v>
      </c>
      <c r="AD430" s="71">
        <v>0.80929687909643266</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2204</v>
      </c>
      <c r="B431" s="70">
        <v>326</v>
      </c>
      <c r="C431" s="70">
        <v>3</v>
      </c>
      <c r="D431" s="70">
        <v>20</v>
      </c>
      <c r="E431" s="70">
        <v>2006</v>
      </c>
      <c r="F431" s="70" t="s">
        <v>790</v>
      </c>
      <c r="G431" s="70" t="s">
        <v>2201</v>
      </c>
      <c r="H431" s="70" t="s">
        <v>2202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2205</v>
      </c>
      <c r="B432" s="70">
        <v>327</v>
      </c>
      <c r="C432" s="70">
        <v>4</v>
      </c>
      <c r="D432" s="70">
        <v>20</v>
      </c>
      <c r="E432" s="70">
        <v>2007</v>
      </c>
      <c r="F432" s="70" t="s">
        <v>791</v>
      </c>
      <c r="G432" s="70" t="s">
        <v>2201</v>
      </c>
      <c r="H432" s="70" t="s">
        <v>2202</v>
      </c>
      <c r="I432" s="148"/>
      <c r="J432" s="71">
        <v>4.0520753578681719</v>
      </c>
      <c r="K432" s="71">
        <v>0.78938557969493084</v>
      </c>
      <c r="L432" s="71">
        <v>2.2720459887249329</v>
      </c>
      <c r="M432" s="71">
        <v>7.177585400300643</v>
      </c>
      <c r="N432" s="71">
        <v>12.505719032371889</v>
      </c>
      <c r="O432" s="71">
        <v>8.9997544028707672</v>
      </c>
      <c r="P432" s="71">
        <v>12.659016996351321</v>
      </c>
      <c r="Q432" s="71">
        <v>0.45334002363930698</v>
      </c>
      <c r="R432" s="71">
        <v>0</v>
      </c>
      <c r="S432" s="71">
        <v>0.62461113389914702</v>
      </c>
      <c r="T432" s="72"/>
      <c r="U432" s="71">
        <v>746943</v>
      </c>
      <c r="V432" s="71">
        <v>295</v>
      </c>
      <c r="W432" s="71">
        <v>37</v>
      </c>
      <c r="X432" s="71">
        <v>1537</v>
      </c>
      <c r="Y432" s="71">
        <v>2662</v>
      </c>
      <c r="Z432" s="71">
        <v>4453</v>
      </c>
      <c r="AA432" s="71">
        <v>2479</v>
      </c>
      <c r="AB432" s="71">
        <v>7288</v>
      </c>
      <c r="AC432" s="71">
        <v>0</v>
      </c>
      <c r="AD432" s="71">
        <v>0.62461113389914702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2206</v>
      </c>
      <c r="B433" s="70">
        <v>328</v>
      </c>
      <c r="C433" s="70">
        <v>5</v>
      </c>
      <c r="D433" s="70">
        <v>20</v>
      </c>
      <c r="E433" s="70">
        <v>2008</v>
      </c>
      <c r="F433" s="70" t="s">
        <v>792</v>
      </c>
      <c r="G433" s="70" t="s">
        <v>2201</v>
      </c>
      <c r="H433" s="70" t="s">
        <v>2202</v>
      </c>
      <c r="I433" s="148"/>
      <c r="J433" s="71">
        <v>3.489870980848635</v>
      </c>
      <c r="K433" s="71">
        <v>0.58516020181868766</v>
      </c>
      <c r="L433" s="71">
        <v>2.0642064849006529</v>
      </c>
      <c r="M433" s="71">
        <v>7.7647399998385582</v>
      </c>
      <c r="N433" s="71">
        <v>11.340163533539149</v>
      </c>
      <c r="O433" s="71">
        <v>8.714114787283723</v>
      </c>
      <c r="P433" s="71">
        <v>12.328347901322569</v>
      </c>
      <c r="Q433" s="71">
        <v>0.43921133143117502</v>
      </c>
      <c r="R433" s="71">
        <v>0</v>
      </c>
      <c r="S433" s="71">
        <v>0.36670411663850028</v>
      </c>
      <c r="T433" s="72"/>
      <c r="U433" s="71">
        <v>746506</v>
      </c>
      <c r="V433" s="71">
        <v>295</v>
      </c>
      <c r="W433" s="71">
        <v>37</v>
      </c>
      <c r="X433" s="71">
        <v>1537</v>
      </c>
      <c r="Y433" s="71">
        <v>2656</v>
      </c>
      <c r="Z433" s="71">
        <v>4463</v>
      </c>
      <c r="AA433" s="71">
        <v>2417</v>
      </c>
      <c r="AB433" s="71">
        <v>7177</v>
      </c>
      <c r="AC433" s="71">
        <v>0</v>
      </c>
      <c r="AD433" s="71">
        <v>0.36670411663850028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2207</v>
      </c>
      <c r="B434" s="70">
        <v>329</v>
      </c>
      <c r="C434" s="70">
        <v>6</v>
      </c>
      <c r="D434" s="70">
        <v>20</v>
      </c>
      <c r="E434" s="70">
        <v>2009</v>
      </c>
      <c r="F434" s="70" t="s">
        <v>176</v>
      </c>
      <c r="G434" s="70" t="s">
        <v>2201</v>
      </c>
      <c r="H434" s="70" t="s">
        <v>2202</v>
      </c>
      <c r="I434" s="148"/>
      <c r="J434" s="71">
        <v>3.4976043922481108</v>
      </c>
      <c r="K434" s="71">
        <v>0.63347323771920172</v>
      </c>
      <c r="L434" s="71">
        <v>1.7621333527228</v>
      </c>
      <c r="M434" s="71">
        <v>8.4674534029056368</v>
      </c>
      <c r="N434" s="71">
        <v>11.5227807224133</v>
      </c>
      <c r="O434" s="71">
        <v>8.7790021382392549</v>
      </c>
      <c r="P434" s="71">
        <v>11.919328051231149</v>
      </c>
      <c r="Q434" s="71">
        <v>0.415135488857309</v>
      </c>
      <c r="R434" s="71">
        <v>0</v>
      </c>
      <c r="S434" s="71">
        <v>0.2170526109676148</v>
      </c>
      <c r="T434" s="72"/>
      <c r="U434" s="71">
        <v>555777</v>
      </c>
      <c r="V434" s="71">
        <v>306</v>
      </c>
      <c r="W434" s="71">
        <v>44</v>
      </c>
      <c r="X434" s="71">
        <v>1709</v>
      </c>
      <c r="Y434" s="71">
        <v>2678</v>
      </c>
      <c r="Z434" s="71">
        <v>4438</v>
      </c>
      <c r="AA434" s="71">
        <v>2399</v>
      </c>
      <c r="AB434" s="71">
        <v>7121</v>
      </c>
      <c r="AC434" s="71">
        <v>0</v>
      </c>
      <c r="AD434" s="71">
        <v>0.2170526109676148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2208</v>
      </c>
      <c r="B435" s="70">
        <v>330</v>
      </c>
      <c r="C435" s="70">
        <v>7</v>
      </c>
      <c r="D435" s="70">
        <v>20</v>
      </c>
      <c r="E435" s="70">
        <v>2010</v>
      </c>
      <c r="F435" s="70" t="s">
        <v>177</v>
      </c>
      <c r="G435" s="70" t="s">
        <v>2201</v>
      </c>
      <c r="H435" s="70" t="s">
        <v>2202</v>
      </c>
      <c r="I435" s="148"/>
      <c r="J435" s="71">
        <v>2.8592850366012521</v>
      </c>
      <c r="K435" s="71">
        <v>0.67863273340719954</v>
      </c>
      <c r="L435" s="71">
        <v>1.794458323804679</v>
      </c>
      <c r="M435" s="71">
        <v>8.7485500728048997</v>
      </c>
      <c r="N435" s="71">
        <v>12.313669660508911</v>
      </c>
      <c r="O435" s="71">
        <v>8.7580865038595359</v>
      </c>
      <c r="P435" s="71">
        <v>11.94435760099376</v>
      </c>
      <c r="Q435" s="71">
        <v>0.427454576528498</v>
      </c>
      <c r="R435" s="71">
        <v>0</v>
      </c>
      <c r="S435" s="71">
        <v>0.23999273437627569</v>
      </c>
      <c r="T435" s="72"/>
      <c r="U435" s="71">
        <v>530563</v>
      </c>
      <c r="V435" s="71">
        <v>306</v>
      </c>
      <c r="W435" s="71">
        <v>44</v>
      </c>
      <c r="X435" s="71">
        <v>1709</v>
      </c>
      <c r="Y435" s="71">
        <v>2689</v>
      </c>
      <c r="Z435" s="71">
        <v>4448</v>
      </c>
      <c r="AA435" s="71">
        <v>2344</v>
      </c>
      <c r="AB435" s="71">
        <v>7026</v>
      </c>
      <c r="AC435" s="71">
        <v>0</v>
      </c>
      <c r="AD435" s="71">
        <v>0.23999273437627569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2209</v>
      </c>
      <c r="B436" s="70">
        <v>331</v>
      </c>
      <c r="C436" s="70">
        <v>8</v>
      </c>
      <c r="D436" s="70">
        <v>20</v>
      </c>
      <c r="E436" s="70">
        <v>2011</v>
      </c>
      <c r="F436" s="70" t="s">
        <v>178</v>
      </c>
      <c r="G436" s="70" t="s">
        <v>2201</v>
      </c>
      <c r="H436" s="70" t="s">
        <v>2202</v>
      </c>
      <c r="I436" s="148"/>
      <c r="J436" s="71">
        <v>3.81575503359627</v>
      </c>
      <c r="K436" s="71">
        <v>0.85177233901716409</v>
      </c>
      <c r="L436" s="71">
        <v>1.6011258927603129</v>
      </c>
      <c r="M436" s="71">
        <v>9.6278847111277184</v>
      </c>
      <c r="N436" s="71">
        <v>11.46873106921756</v>
      </c>
      <c r="O436" s="71">
        <v>8.6547292771409783</v>
      </c>
      <c r="P436" s="71">
        <v>11.336916678200595</v>
      </c>
      <c r="Q436" s="71">
        <v>0.48162503789841699</v>
      </c>
      <c r="R436" s="71">
        <v>0</v>
      </c>
      <c r="S436" s="71">
        <v>0.20919686281583999</v>
      </c>
      <c r="T436" s="72"/>
      <c r="U436" s="71">
        <v>671404</v>
      </c>
      <c r="V436" s="71">
        <v>306</v>
      </c>
      <c r="W436" s="71">
        <v>44</v>
      </c>
      <c r="X436" s="71">
        <v>1709</v>
      </c>
      <c r="Y436" s="71">
        <v>2667</v>
      </c>
      <c r="Z436" s="71">
        <v>4491</v>
      </c>
      <c r="AA436" s="71">
        <v>2291</v>
      </c>
      <c r="AB436" s="71">
        <v>6863</v>
      </c>
      <c r="AC436" s="71">
        <v>0</v>
      </c>
      <c r="AD436" s="71">
        <v>0.20919686281583999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2210</v>
      </c>
      <c r="B437" s="70">
        <v>332</v>
      </c>
      <c r="C437" s="70">
        <v>9</v>
      </c>
      <c r="D437" s="70">
        <v>20</v>
      </c>
      <c r="E437" s="70">
        <v>2012</v>
      </c>
      <c r="F437" s="70" t="s">
        <v>179</v>
      </c>
      <c r="G437" s="70" t="s">
        <v>2201</v>
      </c>
      <c r="H437" s="70" t="s">
        <v>2202</v>
      </c>
      <c r="I437" s="148"/>
      <c r="J437" s="71">
        <v>3.1184190680677548</v>
      </c>
      <c r="K437" s="71">
        <v>0.76883230025824723</v>
      </c>
      <c r="L437" s="71">
        <v>1.6279651807579401</v>
      </c>
      <c r="M437" s="71">
        <v>8.6680698693010108</v>
      </c>
      <c r="N437" s="71">
        <v>11.283539695732451</v>
      </c>
      <c r="O437" s="71">
        <v>8.565592298376357</v>
      </c>
      <c r="P437" s="71">
        <v>11.127704453788201</v>
      </c>
      <c r="Q437" s="71">
        <v>0.52220845575126196</v>
      </c>
      <c r="R437" s="71">
        <v>0</v>
      </c>
      <c r="S437" s="71">
        <v>0.25472803004065109</v>
      </c>
      <c r="T437" s="72"/>
      <c r="U437" s="71">
        <v>563015</v>
      </c>
      <c r="V437" s="71">
        <v>306</v>
      </c>
      <c r="W437" s="71">
        <v>44</v>
      </c>
      <c r="X437" s="71">
        <v>1709</v>
      </c>
      <c r="Y437" s="71">
        <v>2709</v>
      </c>
      <c r="Z437" s="71">
        <v>4480</v>
      </c>
      <c r="AA437" s="71">
        <v>2236</v>
      </c>
      <c r="AB437" s="71">
        <v>6849</v>
      </c>
      <c r="AC437" s="71">
        <v>0</v>
      </c>
      <c r="AD437" s="71">
        <v>0.25472803004065109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2211</v>
      </c>
      <c r="B438" s="70">
        <v>333</v>
      </c>
      <c r="C438" s="70">
        <v>10</v>
      </c>
      <c r="D438" s="70">
        <v>20</v>
      </c>
      <c r="E438" s="70">
        <v>2013</v>
      </c>
      <c r="F438" s="70" t="s">
        <v>180</v>
      </c>
      <c r="G438" s="70" t="s">
        <v>2201</v>
      </c>
      <c r="H438" s="70" t="s">
        <v>2202</v>
      </c>
      <c r="I438" s="148"/>
      <c r="J438" s="71">
        <v>2.908678000902146</v>
      </c>
      <c r="K438" s="71">
        <v>0.63243002708670137</v>
      </c>
      <c r="L438" s="71">
        <v>1.6548857338957099</v>
      </c>
      <c r="M438" s="71">
        <v>8.3561812506857365</v>
      </c>
      <c r="N438" s="71">
        <v>12.08527472897573</v>
      </c>
      <c r="O438" s="71">
        <v>8.1811972917995455</v>
      </c>
      <c r="P438" s="71">
        <v>10.989800623752128</v>
      </c>
      <c r="Q438" s="71">
        <v>0.524698244631844</v>
      </c>
      <c r="R438" s="71">
        <v>0</v>
      </c>
      <c r="S438" s="71">
        <v>0.25040149547989449</v>
      </c>
      <c r="T438" s="72"/>
      <c r="U438" s="71">
        <v>521492</v>
      </c>
      <c r="V438" s="71">
        <v>306</v>
      </c>
      <c r="W438" s="71">
        <v>44</v>
      </c>
      <c r="X438" s="71">
        <v>1709</v>
      </c>
      <c r="Y438" s="71">
        <v>2711</v>
      </c>
      <c r="Z438" s="71">
        <v>4470</v>
      </c>
      <c r="AA438" s="71">
        <v>2200</v>
      </c>
      <c r="AB438" s="71">
        <v>6783</v>
      </c>
      <c r="AC438" s="71">
        <v>0</v>
      </c>
      <c r="AD438" s="71">
        <v>0.25040149547989449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2212</v>
      </c>
      <c r="B439" s="70">
        <v>334</v>
      </c>
      <c r="C439" s="70">
        <v>11</v>
      </c>
      <c r="D439" s="70">
        <v>20</v>
      </c>
      <c r="E439" s="70">
        <v>2014</v>
      </c>
      <c r="F439" s="70" t="s">
        <v>181</v>
      </c>
      <c r="G439" s="70" t="s">
        <v>2201</v>
      </c>
      <c r="H439" s="70" t="s">
        <v>2202</v>
      </c>
      <c r="I439" s="148"/>
      <c r="J439" s="71">
        <v>2.685255262764088</v>
      </c>
      <c r="K439" s="71">
        <v>0.63345199720879397</v>
      </c>
      <c r="L439" s="71">
        <v>3.3857370053183482</v>
      </c>
      <c r="M439" s="71">
        <v>8.975941410554185</v>
      </c>
      <c r="N439" s="71">
        <v>11.91931877407116</v>
      </c>
      <c r="O439" s="71">
        <v>7.7608254101472749</v>
      </c>
      <c r="P439" s="71">
        <v>10.876198740939969</v>
      </c>
      <c r="Q439" s="71">
        <v>0.49488171045803803</v>
      </c>
      <c r="R439" s="71">
        <v>0</v>
      </c>
      <c r="S439" s="71">
        <v>0.28852014545459448</v>
      </c>
      <c r="T439" s="72"/>
      <c r="U439" s="71">
        <v>527008</v>
      </c>
      <c r="V439" s="71">
        <v>261</v>
      </c>
      <c r="W439" s="71">
        <v>125</v>
      </c>
      <c r="X439" s="71">
        <v>1844</v>
      </c>
      <c r="Y439" s="71">
        <v>2697</v>
      </c>
      <c r="Z439" s="71">
        <v>4466</v>
      </c>
      <c r="AA439" s="71">
        <v>2166</v>
      </c>
      <c r="AB439" s="71">
        <v>6668</v>
      </c>
      <c r="AC439" s="71">
        <v>0</v>
      </c>
      <c r="AD439" s="71">
        <v>0.28852014545459448</v>
      </c>
      <c r="AE439" s="72"/>
      <c r="AF439" s="71"/>
      <c r="AG439" s="71"/>
      <c r="AH439" s="71"/>
      <c r="AI439" s="71"/>
      <c r="AJ439" s="71"/>
      <c r="AK439" s="71"/>
      <c r="AL439" s="71"/>
      <c r="AM439" s="71"/>
      <c r="AN439" s="71"/>
      <c r="AO439" s="71"/>
      <c r="AP439" s="71"/>
      <c r="AQ439" s="72"/>
      <c r="AR439" s="71">
        <v>178</v>
      </c>
      <c r="AS439" s="71">
        <v>20</v>
      </c>
      <c r="AT439" s="71">
        <v>0</v>
      </c>
      <c r="AU439" s="71">
        <v>0</v>
      </c>
      <c r="AV439" s="71">
        <v>0</v>
      </c>
      <c r="AW439" s="71">
        <v>0</v>
      </c>
      <c r="AX439" s="71"/>
      <c r="AY439" s="72"/>
      <c r="AZ439" s="71">
        <v>745.4</v>
      </c>
      <c r="BA439" s="71">
        <v>406.4</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2213</v>
      </c>
      <c r="B440" s="70">
        <v>335</v>
      </c>
      <c r="C440" s="70">
        <v>12</v>
      </c>
      <c r="D440" s="70">
        <v>20</v>
      </c>
      <c r="E440" s="70">
        <v>2015</v>
      </c>
      <c r="F440" s="70" t="s">
        <v>182</v>
      </c>
      <c r="G440" s="70" t="s">
        <v>2201</v>
      </c>
      <c r="H440" s="70" t="s">
        <v>2202</v>
      </c>
      <c r="I440" s="148"/>
      <c r="J440" s="71">
        <v>2.4634200845671899</v>
      </c>
      <c r="K440" s="71">
        <v>0.58948954198124748</v>
      </c>
      <c r="L440" s="71">
        <v>3.652697498468334</v>
      </c>
      <c r="M440" s="71">
        <v>9.5687937104532281</v>
      </c>
      <c r="N440" s="71">
        <v>10.14018778787179</v>
      </c>
      <c r="O440" s="71">
        <v>7.6300484606773438</v>
      </c>
      <c r="P440" s="71">
        <v>10.764184464661065</v>
      </c>
      <c r="Q440" s="71">
        <v>0.47145222250416002</v>
      </c>
      <c r="R440" s="71">
        <v>0</v>
      </c>
      <c r="S440" s="71">
        <v>0.31259582229505278</v>
      </c>
      <c r="T440" s="72"/>
      <c r="U440" s="71">
        <v>521878</v>
      </c>
      <c r="V440" s="71">
        <v>261</v>
      </c>
      <c r="W440" s="71">
        <v>125</v>
      </c>
      <c r="X440" s="71">
        <v>1844</v>
      </c>
      <c r="Y440" s="71">
        <v>2677</v>
      </c>
      <c r="Z440" s="71">
        <v>4433</v>
      </c>
      <c r="AA440" s="71">
        <v>2142</v>
      </c>
      <c r="AB440" s="71">
        <v>6489</v>
      </c>
      <c r="AC440" s="71">
        <v>0</v>
      </c>
      <c r="AD440" s="71">
        <v>0.31259582229505278</v>
      </c>
      <c r="AE440" s="72"/>
      <c r="AF440" s="71">
        <v>3544536.6470909612</v>
      </c>
      <c r="AG440" s="71">
        <v>453210.97387149482</v>
      </c>
      <c r="AH440" s="71">
        <v>768139.25941330637</v>
      </c>
      <c r="AI440" s="71">
        <v>11974986.003636191</v>
      </c>
      <c r="AJ440" s="71">
        <v>13160046.3781836</v>
      </c>
      <c r="AK440" s="71">
        <v>0</v>
      </c>
      <c r="AL440" s="71">
        <v>0</v>
      </c>
      <c r="AM440" s="71">
        <v>889290.22966877616</v>
      </c>
      <c r="AN440" s="71">
        <v>0</v>
      </c>
      <c r="AO440" s="71">
        <v>0</v>
      </c>
      <c r="AP440" s="71">
        <v>30790209.491864331</v>
      </c>
      <c r="AQ440" s="72"/>
      <c r="AR440" s="71">
        <v>189</v>
      </c>
      <c r="AS440" s="71">
        <v>29</v>
      </c>
      <c r="AT440" s="71">
        <v>0</v>
      </c>
      <c r="AU440" s="71">
        <v>0</v>
      </c>
      <c r="AV440" s="71">
        <v>0</v>
      </c>
      <c r="AW440" s="71">
        <v>0</v>
      </c>
      <c r="AX440" s="71"/>
      <c r="AY440" s="72"/>
      <c r="AZ440" s="71">
        <v>792.2</v>
      </c>
      <c r="BA440" s="71">
        <v>4505</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2214</v>
      </c>
      <c r="B441" s="70">
        <v>336</v>
      </c>
      <c r="C441" s="70">
        <v>13</v>
      </c>
      <c r="D441" s="70">
        <v>20</v>
      </c>
      <c r="E441" s="70">
        <v>2016</v>
      </c>
      <c r="F441" s="70" t="s">
        <v>155</v>
      </c>
      <c r="G441" s="70" t="s">
        <v>2201</v>
      </c>
      <c r="H441" s="70" t="s">
        <v>2202</v>
      </c>
      <c r="I441" s="148"/>
      <c r="J441" s="71">
        <v>2.364796236714334</v>
      </c>
      <c r="K441" s="71">
        <v>0.59303189029891989</v>
      </c>
      <c r="L441" s="71">
        <v>3.5103430416590573</v>
      </c>
      <c r="M441" s="71">
        <v>7.735282328238493</v>
      </c>
      <c r="N441" s="71">
        <v>10.74327176031362</v>
      </c>
      <c r="O441" s="71">
        <v>9.3107973553226433</v>
      </c>
      <c r="P441" s="71">
        <v>12.350871156382347</v>
      </c>
      <c r="Q441" s="71">
        <v>0.44837211280009098</v>
      </c>
      <c r="R441" s="71">
        <v>0</v>
      </c>
      <c r="S441" s="71">
        <v>0.50053899664769952</v>
      </c>
      <c r="T441" s="72"/>
      <c r="U441" s="71">
        <v>497172.99999999988</v>
      </c>
      <c r="V441" s="71">
        <v>261</v>
      </c>
      <c r="W441" s="71">
        <v>125</v>
      </c>
      <c r="X441" s="71">
        <v>1844</v>
      </c>
      <c r="Y441" s="71">
        <v>2664</v>
      </c>
      <c r="Z441" s="71">
        <v>5476</v>
      </c>
      <c r="AA441" s="71">
        <v>2542</v>
      </c>
      <c r="AB441" s="71">
        <v>6348</v>
      </c>
      <c r="AC441" s="71">
        <v>0</v>
      </c>
      <c r="AD441" s="71">
        <v>0.50053899664769952</v>
      </c>
      <c r="AE441" s="72"/>
      <c r="AF441" s="71">
        <v>3473680.9041666728</v>
      </c>
      <c r="AG441" s="71">
        <v>438233.74521066452</v>
      </c>
      <c r="AH441" s="71">
        <v>573284.26382444869</v>
      </c>
      <c r="AI441" s="71">
        <v>11649687.799903991</v>
      </c>
      <c r="AJ441" s="71">
        <v>13079772.98043333</v>
      </c>
      <c r="AK441" s="71">
        <v>0</v>
      </c>
      <c r="AL441" s="71">
        <v>0</v>
      </c>
      <c r="AM441" s="71">
        <v>870642.64996233303</v>
      </c>
      <c r="AN441" s="71">
        <v>0</v>
      </c>
      <c r="AO441" s="71">
        <v>0</v>
      </c>
      <c r="AP441" s="71">
        <v>30085302.343501437</v>
      </c>
      <c r="AQ441" s="72"/>
      <c r="AR441" s="71">
        <v>200</v>
      </c>
      <c r="AS441" s="71">
        <v>39</v>
      </c>
      <c r="AT441" s="71">
        <v>0</v>
      </c>
      <c r="AU441" s="71">
        <v>0</v>
      </c>
      <c r="AV441" s="71">
        <v>0</v>
      </c>
      <c r="AW441" s="71">
        <v>0</v>
      </c>
      <c r="AX441" s="71"/>
      <c r="AY441" s="72"/>
      <c r="AZ441" s="71">
        <v>853.59999999999991</v>
      </c>
      <c r="BA441" s="71">
        <v>4861.3999999999996</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2215</v>
      </c>
      <c r="B442" s="70">
        <v>337</v>
      </c>
      <c r="C442" s="70">
        <v>14</v>
      </c>
      <c r="D442" s="70">
        <v>20</v>
      </c>
      <c r="E442" s="70">
        <v>2017</v>
      </c>
      <c r="F442" s="70" t="s">
        <v>156</v>
      </c>
      <c r="G442" s="70" t="s">
        <v>2201</v>
      </c>
      <c r="H442" s="70" t="s">
        <v>2202</v>
      </c>
      <c r="I442" s="148"/>
      <c r="J442" s="71">
        <v>2.1420939976596931</v>
      </c>
      <c r="K442" s="71">
        <v>0.58483500254470122</v>
      </c>
      <c r="L442" s="71">
        <v>3.4520181091203774</v>
      </c>
      <c r="M442" s="71">
        <v>7.3485002163394881</v>
      </c>
      <c r="N442" s="71">
        <v>11.031090498401554</v>
      </c>
      <c r="O442" s="71">
        <v>8.8879147150383684</v>
      </c>
      <c r="P442" s="71">
        <v>11.963644403345267</v>
      </c>
      <c r="Q442" s="71">
        <v>0.42504797049938298</v>
      </c>
      <c r="R442" s="71">
        <v>0</v>
      </c>
      <c r="S442" s="71">
        <v>0.33116005877205418</v>
      </c>
      <c r="T442" s="72"/>
      <c r="U442" s="71">
        <v>478105</v>
      </c>
      <c r="V442" s="71">
        <v>261</v>
      </c>
      <c r="W442" s="71">
        <v>125</v>
      </c>
      <c r="X442" s="71">
        <v>1844</v>
      </c>
      <c r="Y442" s="71">
        <v>2655</v>
      </c>
      <c r="Z442" s="71">
        <v>5314</v>
      </c>
      <c r="AA442" s="71">
        <v>2478</v>
      </c>
      <c r="AB442" s="71">
        <v>6223</v>
      </c>
      <c r="AC442" s="71">
        <v>0</v>
      </c>
      <c r="AD442" s="71">
        <v>0.33116005877205418</v>
      </c>
      <c r="AE442" s="72"/>
      <c r="AF442" s="71">
        <v>3189437.918053553</v>
      </c>
      <c r="AG442" s="71">
        <v>437058.84452979598</v>
      </c>
      <c r="AH442" s="71">
        <v>739360.55159473699</v>
      </c>
      <c r="AI442" s="71">
        <v>11538849.268913031</v>
      </c>
      <c r="AJ442" s="71">
        <v>12998126.33534118</v>
      </c>
      <c r="AK442" s="71">
        <v>0</v>
      </c>
      <c r="AL442" s="71">
        <v>0</v>
      </c>
      <c r="AM442" s="71">
        <v>854834.10777769529</v>
      </c>
      <c r="AN442" s="71">
        <v>0</v>
      </c>
      <c r="AO442" s="71">
        <v>0</v>
      </c>
      <c r="AP442" s="71">
        <v>29757667.026209991</v>
      </c>
      <c r="AQ442" s="72"/>
      <c r="AR442" s="71">
        <v>212</v>
      </c>
      <c r="AS442" s="71">
        <v>48</v>
      </c>
      <c r="AT442" s="71">
        <v>0</v>
      </c>
      <c r="AU442" s="71">
        <v>0</v>
      </c>
      <c r="AV442" s="71">
        <v>0</v>
      </c>
      <c r="AW442" s="71">
        <v>0</v>
      </c>
      <c r="AX442" s="71"/>
      <c r="AY442" s="72"/>
      <c r="AZ442" s="71">
        <v>911.59999999999991</v>
      </c>
      <c r="BA442" s="71">
        <v>21611.7</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2216</v>
      </c>
      <c r="B443" s="70">
        <v>338</v>
      </c>
      <c r="C443" s="70">
        <v>15</v>
      </c>
      <c r="D443" s="70">
        <v>20</v>
      </c>
      <c r="E443" s="70">
        <v>2018</v>
      </c>
      <c r="F443" s="70" t="s">
        <v>183</v>
      </c>
      <c r="G443" s="70" t="s">
        <v>2201</v>
      </c>
      <c r="H443" s="70" t="s">
        <v>2202</v>
      </c>
      <c r="I443" s="148"/>
      <c r="J443" s="71">
        <v>1.9174228614137683</v>
      </c>
      <c r="K443" s="71">
        <v>0.54878377092502706</v>
      </c>
      <c r="L443" s="71">
        <v>3.0947322677408717</v>
      </c>
      <c r="M443" s="71">
        <v>7.1516899431745191</v>
      </c>
      <c r="N443" s="71">
        <v>10.675409038795488</v>
      </c>
      <c r="O443" s="71">
        <v>8.4632738078984691</v>
      </c>
      <c r="P443" s="71">
        <v>11.48128417450228</v>
      </c>
      <c r="Q443" s="71">
        <v>0.38814422362034001</v>
      </c>
      <c r="R443" s="71">
        <v>0</v>
      </c>
      <c r="S443" s="71">
        <v>0.66374645359468143</v>
      </c>
      <c r="T443" s="72"/>
      <c r="U443" s="71">
        <v>460093.99999999988</v>
      </c>
      <c r="V443" s="71">
        <v>261</v>
      </c>
      <c r="W443" s="71">
        <v>125</v>
      </c>
      <c r="X443" s="71">
        <v>1844</v>
      </c>
      <c r="Y443" s="71">
        <v>2651</v>
      </c>
      <c r="Z443" s="71">
        <v>5157</v>
      </c>
      <c r="AA443" s="71">
        <v>2402</v>
      </c>
      <c r="AB443" s="71">
        <v>6124</v>
      </c>
      <c r="AC443" s="71">
        <v>0</v>
      </c>
      <c r="AD443" s="71">
        <v>0.66374645359468143</v>
      </c>
      <c r="AE443" s="72"/>
      <c r="AF443" s="71">
        <v>2934770.2497476419</v>
      </c>
      <c r="AG443" s="71">
        <v>388236.74027089868</v>
      </c>
      <c r="AH443" s="71">
        <v>698641.70793371461</v>
      </c>
      <c r="AI443" s="71">
        <v>11021679.78783427</v>
      </c>
      <c r="AJ443" s="71">
        <v>12455685.04850449</v>
      </c>
      <c r="AK443" s="71">
        <v>0</v>
      </c>
      <c r="AL443" s="71">
        <v>0</v>
      </c>
      <c r="AM443" s="71">
        <v>842975.40199813759</v>
      </c>
      <c r="AN443" s="71">
        <v>0</v>
      </c>
      <c r="AO443" s="71">
        <v>0</v>
      </c>
      <c r="AP443" s="71">
        <v>28341988.93628915</v>
      </c>
      <c r="AQ443" s="72"/>
      <c r="AR443" s="71">
        <v>231</v>
      </c>
      <c r="AS443" s="71">
        <v>52</v>
      </c>
      <c r="AT443" s="71">
        <v>0</v>
      </c>
      <c r="AU443" s="71">
        <v>0</v>
      </c>
      <c r="AV443" s="71">
        <v>0</v>
      </c>
      <c r="AW443" s="71">
        <v>0</v>
      </c>
      <c r="AX443" s="71"/>
      <c r="AY443" s="72"/>
      <c r="AZ443" s="71">
        <v>1009.5</v>
      </c>
      <c r="BA443" s="71">
        <v>21659</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2217</v>
      </c>
      <c r="B444" s="70">
        <v>339</v>
      </c>
      <c r="C444" s="70">
        <v>16</v>
      </c>
      <c r="D444" s="70">
        <v>20</v>
      </c>
      <c r="E444" s="70">
        <v>2019</v>
      </c>
      <c r="F444" s="70" t="s">
        <v>158</v>
      </c>
      <c r="G444" s="1064" t="s">
        <v>2201</v>
      </c>
      <c r="H444" s="70" t="s">
        <v>2202</v>
      </c>
      <c r="I444" s="148"/>
      <c r="J444" s="71">
        <v>1.9394039189620669</v>
      </c>
      <c r="K444" s="71">
        <v>0.4981413140540617</v>
      </c>
      <c r="L444" s="71">
        <v>3.1115776194053391</v>
      </c>
      <c r="M444" s="71">
        <v>6.8485034503252775</v>
      </c>
      <c r="N444" s="71">
        <v>9.425251208487829</v>
      </c>
      <c r="O444" s="71">
        <v>6.8586906849871445</v>
      </c>
      <c r="P444" s="71">
        <v>9.7426319788365561</v>
      </c>
      <c r="Q444" s="71">
        <v>0.36995276616612599</v>
      </c>
      <c r="R444" s="71">
        <v>0</v>
      </c>
      <c r="S444" s="71">
        <v>0.46668062530879167</v>
      </c>
      <c r="T444" s="72"/>
      <c r="U444" s="71">
        <v>471727</v>
      </c>
      <c r="V444" s="71">
        <v>261</v>
      </c>
      <c r="W444" s="71">
        <v>125</v>
      </c>
      <c r="X444" s="71">
        <v>1844</v>
      </c>
      <c r="Y444" s="71">
        <v>2637</v>
      </c>
      <c r="Z444" s="71">
        <v>4294</v>
      </c>
      <c r="AA444" s="71">
        <v>2023</v>
      </c>
      <c r="AB444" s="71">
        <v>5995</v>
      </c>
      <c r="AC444" s="71">
        <v>0</v>
      </c>
      <c r="AD444" s="71">
        <v>0.46668062530879167</v>
      </c>
      <c r="AE444" s="72"/>
      <c r="AF444" s="71">
        <v>3150228.1457324168</v>
      </c>
      <c r="AG444" s="71">
        <v>375916.00594474142</v>
      </c>
      <c r="AH444" s="71">
        <v>737941.92609361187</v>
      </c>
      <c r="AI444" s="71">
        <v>11294462.191054091</v>
      </c>
      <c r="AJ444" s="71">
        <v>12037143.57095504</v>
      </c>
      <c r="AK444" s="71">
        <v>0</v>
      </c>
      <c r="AL444" s="71">
        <v>0</v>
      </c>
      <c r="AM444" s="71">
        <v>816473.86966416263</v>
      </c>
      <c r="AN444" s="71">
        <v>0</v>
      </c>
      <c r="AO444" s="71">
        <v>0</v>
      </c>
      <c r="AP444" s="71">
        <v>28412165.709444061</v>
      </c>
      <c r="AQ444" s="72"/>
      <c r="AR444" s="71">
        <v>241</v>
      </c>
      <c r="AS444" s="71">
        <v>62</v>
      </c>
      <c r="AT444" s="71">
        <v>0</v>
      </c>
      <c r="AU444" s="71">
        <v>0</v>
      </c>
      <c r="AV444" s="71">
        <v>0</v>
      </c>
      <c r="AW444" s="71">
        <v>0</v>
      </c>
      <c r="AX444" s="71"/>
      <c r="AY444" s="72"/>
      <c r="AZ444" s="71">
        <v>1069.2</v>
      </c>
      <c r="BA444" s="71">
        <v>22469.8</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2218</v>
      </c>
      <c r="B445" s="70">
        <v>340</v>
      </c>
      <c r="C445" s="70">
        <v>17</v>
      </c>
      <c r="D445" s="70">
        <v>20</v>
      </c>
      <c r="E445" s="70">
        <v>2020</v>
      </c>
      <c r="F445" s="70" t="s">
        <v>159</v>
      </c>
      <c r="G445" s="1064" t="s">
        <v>2201</v>
      </c>
      <c r="H445" s="70" t="s">
        <v>2202</v>
      </c>
      <c r="I445" s="148"/>
      <c r="J445" s="71">
        <v>1.967348140015498</v>
      </c>
      <c r="K445" s="71">
        <v>0.45591967933164201</v>
      </c>
      <c r="L445" s="71">
        <v>2.2907388477400965</v>
      </c>
      <c r="M445" s="71">
        <v>4.7832103736022082</v>
      </c>
      <c r="N445" s="71">
        <v>9.2505850454033816</v>
      </c>
      <c r="O445" s="71">
        <v>6.8194568008467265</v>
      </c>
      <c r="P445" s="71">
        <v>10.217313808776485</v>
      </c>
      <c r="Q445" s="71">
        <v>0.34710177864944097</v>
      </c>
      <c r="R445" s="71">
        <v>0</v>
      </c>
      <c r="S445" s="71">
        <v>0.49524509797171479</v>
      </c>
      <c r="T445" s="72"/>
      <c r="U445" s="71">
        <v>486854</v>
      </c>
      <c r="V445" s="71">
        <v>209</v>
      </c>
      <c r="W445" s="71">
        <v>103</v>
      </c>
      <c r="X445" s="71">
        <v>1431</v>
      </c>
      <c r="Y445" s="71">
        <v>2640</v>
      </c>
      <c r="Z445" s="71">
        <v>4873</v>
      </c>
      <c r="AA445" s="71">
        <v>2255</v>
      </c>
      <c r="AB445" s="71">
        <v>5887</v>
      </c>
      <c r="AC445" s="71">
        <v>0</v>
      </c>
      <c r="AD445" s="71">
        <v>0.49524509797171479</v>
      </c>
      <c r="AE445" s="72"/>
      <c r="AF445" s="71">
        <v>3282168.0188990901</v>
      </c>
      <c r="AG445" s="71">
        <v>328754.30715652404</v>
      </c>
      <c r="AH445" s="71">
        <v>589434.82578897197</v>
      </c>
      <c r="AI445" s="71">
        <v>8268703.4021208594</v>
      </c>
      <c r="AJ445" s="71">
        <v>12058913.994240191</v>
      </c>
      <c r="AK445" s="71"/>
      <c r="AL445" s="71"/>
      <c r="AM445" s="71">
        <v>768318.90593417466</v>
      </c>
      <c r="AN445" s="71"/>
      <c r="AO445" s="71"/>
      <c r="AP445" s="71">
        <v>25296293.45413981</v>
      </c>
      <c r="AQ445" s="72"/>
      <c r="AR445" s="71">
        <v>247</v>
      </c>
      <c r="AS445" s="71">
        <v>64</v>
      </c>
      <c r="AT445" s="71">
        <v>0</v>
      </c>
      <c r="AU445" s="71">
        <v>0</v>
      </c>
      <c r="AV445" s="71">
        <v>0</v>
      </c>
      <c r="AW445" s="71">
        <v>0</v>
      </c>
      <c r="AX445" s="71"/>
      <c r="AY445" s="72"/>
      <c r="AZ445" s="71">
        <v>1106.8</v>
      </c>
      <c r="BA445" s="71">
        <v>24495.3</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2219</v>
      </c>
      <c r="B446" s="70">
        <v>340</v>
      </c>
      <c r="C446" s="70">
        <v>18</v>
      </c>
      <c r="D446" s="70">
        <v>20</v>
      </c>
      <c r="E446" s="70">
        <v>2021</v>
      </c>
      <c r="F446" s="70" t="s">
        <v>160</v>
      </c>
      <c r="G446" s="70" t="s">
        <v>2201</v>
      </c>
      <c r="H446" s="70" t="s">
        <v>2202</v>
      </c>
      <c r="I446" s="148"/>
      <c r="J446" s="71">
        <v>2.4525285900183986</v>
      </c>
      <c r="K446" s="71">
        <v>0.48888895089390488</v>
      </c>
      <c r="L446" s="71">
        <v>3.005268427293053</v>
      </c>
      <c r="M446" s="71">
        <v>5.4105300345961069</v>
      </c>
      <c r="N446" s="71">
        <v>10.076151368332157</v>
      </c>
      <c r="O446" s="71">
        <v>6.5034641677799945</v>
      </c>
      <c r="P446" s="71">
        <v>10.278301102401016</v>
      </c>
      <c r="Q446" s="71">
        <v>0.33952102951608998</v>
      </c>
      <c r="R446" s="71">
        <v>0</v>
      </c>
      <c r="S446" s="71">
        <v>0.58159874802360079</v>
      </c>
      <c r="T446" s="72"/>
      <c r="U446" s="71">
        <v>641941</v>
      </c>
      <c r="V446" s="71">
        <v>209</v>
      </c>
      <c r="W446" s="71">
        <v>103</v>
      </c>
      <c r="X446" s="71">
        <v>1431</v>
      </c>
      <c r="Y446" s="71">
        <v>2634</v>
      </c>
      <c r="Z446" s="71">
        <v>4785</v>
      </c>
      <c r="AA446" s="71">
        <v>2212</v>
      </c>
      <c r="AB446" s="71">
        <v>5815</v>
      </c>
      <c r="AC446" s="71">
        <v>0</v>
      </c>
      <c r="AD446" s="71">
        <v>0.58159874802360079</v>
      </c>
      <c r="AE446" s="72"/>
      <c r="AF446" s="71">
        <v>3873633.8681178042</v>
      </c>
      <c r="AG446" s="71">
        <v>338548.91641588992</v>
      </c>
      <c r="AH446" s="71">
        <v>706061.51739407994</v>
      </c>
      <c r="AI446" s="71">
        <v>8849140.4135862365</v>
      </c>
      <c r="AJ446" s="71">
        <v>12761286.55723959</v>
      </c>
      <c r="AK446" s="71">
        <v>0</v>
      </c>
      <c r="AL446" s="71">
        <v>0</v>
      </c>
      <c r="AM446" s="71">
        <v>763299.50760237395</v>
      </c>
      <c r="AN446" s="71">
        <v>0</v>
      </c>
      <c r="AO446" s="71">
        <v>0</v>
      </c>
      <c r="AP446" s="71">
        <v>27291970.780355979</v>
      </c>
      <c r="AQ446" s="72"/>
      <c r="AR446" s="71">
        <v>255</v>
      </c>
      <c r="AS446" s="71">
        <v>65</v>
      </c>
      <c r="AT446" s="71">
        <v>0</v>
      </c>
      <c r="AU446" s="71">
        <v>0</v>
      </c>
      <c r="AV446" s="71">
        <v>0</v>
      </c>
      <c r="AW446" s="71">
        <v>0</v>
      </c>
      <c r="AX446" s="71"/>
      <c r="AY446" s="72"/>
      <c r="AZ446" s="71">
        <v>1160.8</v>
      </c>
      <c r="BA446" s="71">
        <v>24894.899999999991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2220</v>
      </c>
      <c r="B447" s="70">
        <v>340</v>
      </c>
      <c r="C447" s="70">
        <v>19</v>
      </c>
      <c r="D447" s="70">
        <v>20</v>
      </c>
      <c r="E447" s="70">
        <v>2022</v>
      </c>
      <c r="F447" s="70" t="s">
        <v>161</v>
      </c>
      <c r="G447" s="70" t="s">
        <v>2201</v>
      </c>
      <c r="H447" s="70" t="s">
        <v>2202</v>
      </c>
      <c r="I447" s="148"/>
      <c r="J447" s="71">
        <v>2.1128684042620707</v>
      </c>
      <c r="K447" s="71">
        <v>0.44045391558067554</v>
      </c>
      <c r="L447" s="71">
        <v>1.925680299887593</v>
      </c>
      <c r="M447" s="71">
        <v>5.3431982262393092</v>
      </c>
      <c r="N447" s="71">
        <v>9.8235512882304885</v>
      </c>
      <c r="O447" s="71">
        <v>6.7734492516500664</v>
      </c>
      <c r="P447" s="71">
        <v>10.073621858496702</v>
      </c>
      <c r="Q447" s="71">
        <v>0.33779515630564949</v>
      </c>
      <c r="R447" s="71">
        <v>0</v>
      </c>
      <c r="S447" s="71">
        <v>0.61257870992618646</v>
      </c>
      <c r="T447" s="72"/>
      <c r="U447" s="71">
        <v>613691</v>
      </c>
      <c r="V447" s="71">
        <v>209</v>
      </c>
      <c r="W447" s="71">
        <v>103</v>
      </c>
      <c r="X447" s="71">
        <v>1431</v>
      </c>
      <c r="Y447" s="71">
        <v>2626</v>
      </c>
      <c r="Z447" s="71">
        <v>4735</v>
      </c>
      <c r="AA447" s="71">
        <v>2201</v>
      </c>
      <c r="AB447" s="71">
        <v>5738</v>
      </c>
      <c r="AC447" s="71">
        <v>0</v>
      </c>
      <c r="AD447" s="71">
        <v>0.61257870992618646</v>
      </c>
      <c r="AE447" s="72"/>
      <c r="AF447" s="71">
        <v>3289100.6770048761</v>
      </c>
      <c r="AG447" s="71">
        <v>328794.89851243468</v>
      </c>
      <c r="AH447" s="71">
        <v>551228.35889373987</v>
      </c>
      <c r="AI447" s="71">
        <v>8788166.2508428693</v>
      </c>
      <c r="AJ447" s="71">
        <v>12614363.445974449</v>
      </c>
      <c r="AK447" s="71">
        <v>0</v>
      </c>
      <c r="AL447" s="71">
        <v>0</v>
      </c>
      <c r="AM447" s="71">
        <v>740932.41530802916</v>
      </c>
      <c r="AN447" s="71">
        <v>0</v>
      </c>
      <c r="AO447" s="71">
        <v>0</v>
      </c>
      <c r="AP447" s="71">
        <v>26312586.046536397</v>
      </c>
      <c r="AQ447" s="72"/>
      <c r="AR447" s="71">
        <v>268</v>
      </c>
      <c r="AS447" s="71">
        <v>66</v>
      </c>
      <c r="AT447" s="71">
        <v>0</v>
      </c>
      <c r="AU447" s="71">
        <v>1</v>
      </c>
      <c r="AV447" s="71">
        <v>0</v>
      </c>
      <c r="AW447" s="71">
        <v>0</v>
      </c>
      <c r="AX447" s="71"/>
      <c r="AY447" s="72"/>
      <c r="AZ447" s="71">
        <v>1243.5999999999999</v>
      </c>
      <c r="BA447" s="71">
        <v>26892.899999999994</v>
      </c>
      <c r="BB447" s="71">
        <v>0</v>
      </c>
      <c r="BC447" s="71">
        <v>1909.4</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2221</v>
      </c>
      <c r="B448" s="70">
        <v>340</v>
      </c>
      <c r="C448" s="70">
        <v>20</v>
      </c>
      <c r="D448" s="70">
        <v>20</v>
      </c>
      <c r="E448" s="70">
        <v>2023</v>
      </c>
      <c r="F448" s="70" t="s">
        <v>1539</v>
      </c>
      <c r="G448" s="70" t="s">
        <v>2201</v>
      </c>
      <c r="H448" s="70" t="s">
        <v>2202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281</v>
      </c>
      <c r="AS448" s="71">
        <v>66</v>
      </c>
      <c r="AT448" s="71">
        <v>0</v>
      </c>
      <c r="AU448" s="71">
        <v>1</v>
      </c>
      <c r="AV448" s="71">
        <v>0</v>
      </c>
      <c r="AW448" s="71">
        <v>0</v>
      </c>
      <c r="AX448" s="71"/>
      <c r="AY448" s="72"/>
      <c r="AZ448" s="71">
        <v>1319.7999999999997</v>
      </c>
      <c r="BA448" s="71">
        <v>26892.899999999994</v>
      </c>
      <c r="BB448" s="71">
        <v>0</v>
      </c>
      <c r="BC448" s="71">
        <v>1909.4</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2222</v>
      </c>
      <c r="B449" s="70">
        <v>340</v>
      </c>
      <c r="C449" s="70">
        <v>21</v>
      </c>
      <c r="D449" s="70">
        <v>20</v>
      </c>
      <c r="E449" s="70">
        <v>2024</v>
      </c>
      <c r="F449" s="70" t="s">
        <v>1554</v>
      </c>
      <c r="G449" s="70" t="s">
        <v>2201</v>
      </c>
      <c r="H449" s="70" t="s">
        <v>2202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2223</v>
      </c>
      <c r="B450" s="70">
        <v>460</v>
      </c>
      <c r="C450" s="70">
        <v>1</v>
      </c>
      <c r="D450" s="70">
        <v>28</v>
      </c>
      <c r="E450" s="70">
        <v>1990</v>
      </c>
      <c r="F450" s="70" t="s">
        <v>787</v>
      </c>
      <c r="G450" s="70" t="s">
        <v>2224</v>
      </c>
      <c r="H450" s="70" t="s">
        <v>2225</v>
      </c>
      <c r="I450" s="148"/>
      <c r="J450" s="71">
        <v>54.356216591047009</v>
      </c>
      <c r="K450" s="71">
        <v>0.94220787415365737</v>
      </c>
      <c r="L450" s="71">
        <v>0.45569219996549187</v>
      </c>
      <c r="M450" s="71">
        <v>2.9740680603885279</v>
      </c>
      <c r="N450" s="71">
        <v>3.7973605773948931</v>
      </c>
      <c r="O450" s="71">
        <v>4.5367054435627168</v>
      </c>
      <c r="P450" s="71">
        <v>8.5004353423983456</v>
      </c>
      <c r="Q450" s="71">
        <v>0.362452551233795</v>
      </c>
      <c r="R450" s="71">
        <v>0</v>
      </c>
      <c r="S450" s="71">
        <v>0.39287372213658711</v>
      </c>
      <c r="T450" s="72"/>
      <c r="U450" s="71">
        <v>3799574</v>
      </c>
      <c r="V450" s="71">
        <v>312</v>
      </c>
      <c r="W450" s="71">
        <v>4</v>
      </c>
      <c r="X450" s="71">
        <v>1221</v>
      </c>
      <c r="Y450" s="71">
        <v>1462</v>
      </c>
      <c r="Z450" s="71">
        <v>1866</v>
      </c>
      <c r="AA450" s="71">
        <v>2064</v>
      </c>
      <c r="AB450" s="71">
        <v>5885</v>
      </c>
      <c r="AC450" s="71">
        <v>0</v>
      </c>
      <c r="AD450" s="71">
        <v>0.39287372213658711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2226</v>
      </c>
      <c r="B451" s="70">
        <v>461</v>
      </c>
      <c r="C451" s="70">
        <v>2</v>
      </c>
      <c r="D451" s="70">
        <v>28</v>
      </c>
      <c r="E451" s="70">
        <v>2005</v>
      </c>
      <c r="F451" s="70" t="s">
        <v>789</v>
      </c>
      <c r="G451" s="70" t="s">
        <v>2224</v>
      </c>
      <c r="H451" s="70" t="s">
        <v>2225</v>
      </c>
      <c r="I451" s="148"/>
      <c r="J451" s="71">
        <v>116.7669404662655</v>
      </c>
      <c r="K451" s="71">
        <v>0.82400941030386521</v>
      </c>
      <c r="L451" s="71">
        <v>1.186952910193702</v>
      </c>
      <c r="M451" s="71">
        <v>12.142260515986459</v>
      </c>
      <c r="N451" s="71">
        <v>6.2497587672476786</v>
      </c>
      <c r="O451" s="71">
        <v>7.3282536994089531</v>
      </c>
      <c r="P451" s="71">
        <v>10.61550866546024</v>
      </c>
      <c r="Q451" s="71">
        <v>0.33634183541318202</v>
      </c>
      <c r="R451" s="71">
        <v>0</v>
      </c>
      <c r="S451" s="71">
        <v>0.55735461301416089</v>
      </c>
      <c r="T451" s="72"/>
      <c r="U451" s="71">
        <v>6766555</v>
      </c>
      <c r="V451" s="71">
        <v>310</v>
      </c>
      <c r="W451" s="71">
        <v>10</v>
      </c>
      <c r="X451" s="71">
        <v>2163</v>
      </c>
      <c r="Y451" s="71">
        <v>1572</v>
      </c>
      <c r="Z451" s="71">
        <v>3488</v>
      </c>
      <c r="AA451" s="71">
        <v>2111</v>
      </c>
      <c r="AB451" s="71">
        <v>5709</v>
      </c>
      <c r="AC451" s="71">
        <v>0</v>
      </c>
      <c r="AD451" s="71">
        <v>0.55735461301416089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2227</v>
      </c>
      <c r="B452" s="70">
        <v>462</v>
      </c>
      <c r="C452" s="70">
        <v>3</v>
      </c>
      <c r="D452" s="70">
        <v>28</v>
      </c>
      <c r="E452" s="70">
        <v>2006</v>
      </c>
      <c r="F452" s="70" t="s">
        <v>790</v>
      </c>
      <c r="G452" s="70" t="s">
        <v>2224</v>
      </c>
      <c r="H452" s="70" t="s">
        <v>2225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2228</v>
      </c>
      <c r="B453" s="70">
        <v>463</v>
      </c>
      <c r="C453" s="70">
        <v>4</v>
      </c>
      <c r="D453" s="70">
        <v>28</v>
      </c>
      <c r="E453" s="70">
        <v>2007</v>
      </c>
      <c r="F453" s="70" t="s">
        <v>791</v>
      </c>
      <c r="G453" s="70" t="s">
        <v>2224</v>
      </c>
      <c r="H453" s="70" t="s">
        <v>2225</v>
      </c>
      <c r="I453" s="148"/>
      <c r="J453" s="71">
        <v>146.6009926168046</v>
      </c>
      <c r="K453" s="71">
        <v>0.56687913663294498</v>
      </c>
      <c r="L453" s="71">
        <v>0.1055801369871931</v>
      </c>
      <c r="M453" s="71">
        <v>9.5103352068817291</v>
      </c>
      <c r="N453" s="71">
        <v>5.9071041758825871</v>
      </c>
      <c r="O453" s="71">
        <v>6.9948686252718897</v>
      </c>
      <c r="P453" s="71">
        <v>10.57045791950271</v>
      </c>
      <c r="Q453" s="71">
        <v>0.34865132169296298</v>
      </c>
      <c r="R453" s="71">
        <v>0</v>
      </c>
      <c r="S453" s="71">
        <v>0.55518963748068839</v>
      </c>
      <c r="T453" s="72"/>
      <c r="U453" s="71">
        <v>8140378</v>
      </c>
      <c r="V453" s="71">
        <v>231</v>
      </c>
      <c r="W453" s="71">
        <v>1</v>
      </c>
      <c r="X453" s="71">
        <v>2053</v>
      </c>
      <c r="Y453" s="71">
        <v>1595</v>
      </c>
      <c r="Z453" s="71">
        <v>3461</v>
      </c>
      <c r="AA453" s="71">
        <v>2070</v>
      </c>
      <c r="AB453" s="71">
        <v>5605</v>
      </c>
      <c r="AC453" s="71">
        <v>0</v>
      </c>
      <c r="AD453" s="71">
        <v>0.55518963748068839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2229</v>
      </c>
      <c r="B454" s="70">
        <v>464</v>
      </c>
      <c r="C454" s="70">
        <v>5</v>
      </c>
      <c r="D454" s="70">
        <v>28</v>
      </c>
      <c r="E454" s="70">
        <v>2008</v>
      </c>
      <c r="F454" s="70" t="s">
        <v>792</v>
      </c>
      <c r="G454" s="70" t="s">
        <v>2224</v>
      </c>
      <c r="H454" s="70" t="s">
        <v>2225</v>
      </c>
      <c r="I454" s="148"/>
      <c r="J454" s="71">
        <v>134.85510041089259</v>
      </c>
      <c r="K454" s="71">
        <v>0.42540752835027901</v>
      </c>
      <c r="L454" s="71">
        <v>8.8440714051906968E-2</v>
      </c>
      <c r="M454" s="71">
        <v>9.8299338039727573</v>
      </c>
      <c r="N454" s="71">
        <v>5.2175236508776646</v>
      </c>
      <c r="O454" s="71">
        <v>6.7283978393411852</v>
      </c>
      <c r="P454" s="71">
        <v>9.9157254117381424</v>
      </c>
      <c r="Q454" s="71">
        <v>0.33817497805331997</v>
      </c>
      <c r="R454" s="71">
        <v>0</v>
      </c>
      <c r="S454" s="71">
        <v>0.58665054832169383</v>
      </c>
      <c r="T454" s="72"/>
      <c r="U454" s="71">
        <v>7972235</v>
      </c>
      <c r="V454" s="71">
        <v>231</v>
      </c>
      <c r="W454" s="71">
        <v>1</v>
      </c>
      <c r="X454" s="71">
        <v>2053</v>
      </c>
      <c r="Y454" s="71">
        <v>1575</v>
      </c>
      <c r="Z454" s="71">
        <v>3446</v>
      </c>
      <c r="AA454" s="71">
        <v>1944</v>
      </c>
      <c r="AB454" s="71">
        <v>5526</v>
      </c>
      <c r="AC454" s="71">
        <v>0</v>
      </c>
      <c r="AD454" s="71">
        <v>0.58665054832169383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2230</v>
      </c>
      <c r="B455" s="70">
        <v>465</v>
      </c>
      <c r="C455" s="70">
        <v>6</v>
      </c>
      <c r="D455" s="70">
        <v>28</v>
      </c>
      <c r="E455" s="70">
        <v>2009</v>
      </c>
      <c r="F455" s="70" t="s">
        <v>176</v>
      </c>
      <c r="G455" s="70" t="s">
        <v>2224</v>
      </c>
      <c r="H455" s="70" t="s">
        <v>2225</v>
      </c>
      <c r="I455" s="148"/>
      <c r="J455" s="71">
        <v>132.69741301365499</v>
      </c>
      <c r="K455" s="71">
        <v>0.66320254422607849</v>
      </c>
      <c r="L455" s="71">
        <v>2.8396440913333199</v>
      </c>
      <c r="M455" s="71">
        <v>11.49610650190998</v>
      </c>
      <c r="N455" s="71">
        <v>6.1312628093520818</v>
      </c>
      <c r="O455" s="71">
        <v>6.8384430806428798</v>
      </c>
      <c r="P455" s="71">
        <v>9.6537117146903437</v>
      </c>
      <c r="Q455" s="71">
        <v>0.31818698191029199</v>
      </c>
      <c r="R455" s="71">
        <v>0</v>
      </c>
      <c r="S455" s="71">
        <v>0.62957568100175343</v>
      </c>
      <c r="T455" s="72"/>
      <c r="U455" s="71">
        <v>6839632</v>
      </c>
      <c r="V455" s="71">
        <v>367</v>
      </c>
      <c r="W455" s="71">
        <v>37</v>
      </c>
      <c r="X455" s="71">
        <v>2402</v>
      </c>
      <c r="Y455" s="71">
        <v>1570</v>
      </c>
      <c r="Z455" s="71">
        <v>3457</v>
      </c>
      <c r="AA455" s="71">
        <v>1943</v>
      </c>
      <c r="AB455" s="71">
        <v>5458</v>
      </c>
      <c r="AC455" s="71">
        <v>0</v>
      </c>
      <c r="AD455" s="71">
        <v>0.62957568100175343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101.8</v>
      </c>
      <c r="BK455" s="71">
        <v>0</v>
      </c>
      <c r="BL455" s="71">
        <v>0</v>
      </c>
      <c r="BM455" s="71">
        <v>0</v>
      </c>
      <c r="BN455" s="72"/>
      <c r="BO455" s="71">
        <v>0</v>
      </c>
      <c r="BP455" s="71">
        <v>0</v>
      </c>
      <c r="BQ455" s="71">
        <v>3</v>
      </c>
      <c r="BR455" s="71">
        <v>0</v>
      </c>
      <c r="BS455" s="71">
        <v>0</v>
      </c>
      <c r="BT455" s="71">
        <v>0</v>
      </c>
      <c r="BU455"/>
      <c r="BV455" s="70">
        <v>101.8</v>
      </c>
      <c r="BW455" s="70">
        <v>0</v>
      </c>
      <c r="BX455" s="70">
        <v>0</v>
      </c>
      <c r="BY455" s="70">
        <v>0</v>
      </c>
      <c r="BZ455" s="70">
        <v>0</v>
      </c>
      <c r="CA455" s="70">
        <v>0</v>
      </c>
      <c r="CB455" s="70">
        <v>0</v>
      </c>
      <c r="CC455" s="70">
        <v>0</v>
      </c>
      <c r="CD455" s="70">
        <v>0</v>
      </c>
    </row>
    <row r="456" spans="1:82">
      <c r="A456" s="70" t="s">
        <v>2231</v>
      </c>
      <c r="B456" s="70">
        <v>466</v>
      </c>
      <c r="C456" s="70">
        <v>7</v>
      </c>
      <c r="D456" s="70">
        <v>28</v>
      </c>
      <c r="E456" s="70">
        <v>2010</v>
      </c>
      <c r="F456" s="70" t="s">
        <v>177</v>
      </c>
      <c r="G456" s="70" t="s">
        <v>2224</v>
      </c>
      <c r="H456" s="70" t="s">
        <v>2225</v>
      </c>
      <c r="I456" s="148"/>
      <c r="J456" s="71">
        <v>83.871762939059224</v>
      </c>
      <c r="K456" s="71">
        <v>0.67264670131791993</v>
      </c>
      <c r="L456" s="71">
        <v>2.4719541324134489</v>
      </c>
      <c r="M456" s="71">
        <v>11.182903557819021</v>
      </c>
      <c r="N456" s="71">
        <v>5.8582311318285791</v>
      </c>
      <c r="O456" s="71">
        <v>6.92889082893024</v>
      </c>
      <c r="P456" s="71">
        <v>9.9876027721620151</v>
      </c>
      <c r="Q456" s="71">
        <v>0.333032500984486</v>
      </c>
      <c r="R456" s="71">
        <v>0</v>
      </c>
      <c r="S456" s="71">
        <v>0.72033623310715222</v>
      </c>
      <c r="T456" s="72"/>
      <c r="U456" s="71">
        <v>5638542</v>
      </c>
      <c r="V456" s="71">
        <v>367</v>
      </c>
      <c r="W456" s="71">
        <v>37</v>
      </c>
      <c r="X456" s="71">
        <v>2402</v>
      </c>
      <c r="Y456" s="71">
        <v>1616</v>
      </c>
      <c r="Z456" s="71">
        <v>3519</v>
      </c>
      <c r="AA456" s="71">
        <v>1960</v>
      </c>
      <c r="AB456" s="71">
        <v>5474</v>
      </c>
      <c r="AC456" s="71">
        <v>0</v>
      </c>
      <c r="AD456" s="71">
        <v>0.72033623310715222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104.84099999999999</v>
      </c>
      <c r="BK456" s="71">
        <v>0</v>
      </c>
      <c r="BL456" s="71">
        <v>0</v>
      </c>
      <c r="BM456" s="71">
        <v>0</v>
      </c>
      <c r="BN456" s="72"/>
      <c r="BO456" s="71">
        <v>0</v>
      </c>
      <c r="BP456" s="71">
        <v>0</v>
      </c>
      <c r="BQ456" s="71">
        <v>3</v>
      </c>
      <c r="BR456" s="71">
        <v>0</v>
      </c>
      <c r="BS456" s="71">
        <v>0</v>
      </c>
      <c r="BT456" s="71">
        <v>0</v>
      </c>
      <c r="BU456"/>
      <c r="BV456" s="70">
        <v>97.391000000000005</v>
      </c>
      <c r="BW456" s="70">
        <v>0</v>
      </c>
      <c r="BX456" s="70">
        <v>0</v>
      </c>
      <c r="BY456" s="70">
        <v>0</v>
      </c>
      <c r="BZ456" s="70">
        <v>0</v>
      </c>
      <c r="CA456" s="70">
        <v>0</v>
      </c>
      <c r="CB456" s="70">
        <v>7.45</v>
      </c>
      <c r="CC456" s="70">
        <v>0</v>
      </c>
      <c r="CD456" s="70">
        <v>0</v>
      </c>
    </row>
    <row r="457" spans="1:82">
      <c r="A457" s="70" t="s">
        <v>2232</v>
      </c>
      <c r="B457" s="70">
        <v>467</v>
      </c>
      <c r="C457" s="70">
        <v>8</v>
      </c>
      <c r="D457" s="70">
        <v>28</v>
      </c>
      <c r="E457" s="70">
        <v>2011</v>
      </c>
      <c r="F457" s="70" t="s">
        <v>178</v>
      </c>
      <c r="G457" s="70" t="s">
        <v>2224</v>
      </c>
      <c r="H457" s="70" t="s">
        <v>2225</v>
      </c>
      <c r="I457" s="148"/>
      <c r="J457" s="71">
        <v>211.64910026506101</v>
      </c>
      <c r="K457" s="71">
        <v>0.93426624268781655</v>
      </c>
      <c r="L457" s="71">
        <v>2.0885568457897672</v>
      </c>
      <c r="M457" s="71">
        <v>11.799077285684589</v>
      </c>
      <c r="N457" s="71">
        <v>7.304469889910937</v>
      </c>
      <c r="O457" s="71">
        <v>6.9896911797350993</v>
      </c>
      <c r="P457" s="71">
        <v>10.743101749617413</v>
      </c>
      <c r="Q457" s="71">
        <v>0.38842992638317703</v>
      </c>
      <c r="R457" s="71">
        <v>0</v>
      </c>
      <c r="S457" s="71">
        <v>0.88196957493295669</v>
      </c>
      <c r="T457" s="72"/>
      <c r="U457" s="71">
        <v>16252799</v>
      </c>
      <c r="V457" s="71">
        <v>367</v>
      </c>
      <c r="W457" s="71">
        <v>37</v>
      </c>
      <c r="X457" s="71">
        <v>2402</v>
      </c>
      <c r="Y457" s="71">
        <v>1678</v>
      </c>
      <c r="Z457" s="71">
        <v>3627</v>
      </c>
      <c r="AA457" s="71">
        <v>2171</v>
      </c>
      <c r="AB457" s="71">
        <v>5535</v>
      </c>
      <c r="AC457" s="71">
        <v>0</v>
      </c>
      <c r="AD457" s="71">
        <v>0.88196957493295669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95.043000000000006</v>
      </c>
      <c r="BK457" s="71">
        <v>0</v>
      </c>
      <c r="BL457" s="71">
        <v>0</v>
      </c>
      <c r="BM457" s="71">
        <v>0</v>
      </c>
      <c r="BN457" s="72"/>
      <c r="BO457" s="71">
        <v>0</v>
      </c>
      <c r="BP457" s="71">
        <v>0</v>
      </c>
      <c r="BQ457" s="71">
        <v>3</v>
      </c>
      <c r="BR457" s="71">
        <v>0</v>
      </c>
      <c r="BS457" s="71">
        <v>0</v>
      </c>
      <c r="BT457" s="71">
        <v>0</v>
      </c>
      <c r="BU457"/>
      <c r="BV457" s="70">
        <v>86.864000000000004</v>
      </c>
      <c r="BW457" s="70">
        <v>0</v>
      </c>
      <c r="BX457" s="70">
        <v>0</v>
      </c>
      <c r="BY457" s="70">
        <v>0</v>
      </c>
      <c r="BZ457" s="70">
        <v>0</v>
      </c>
      <c r="CA457" s="70">
        <v>0</v>
      </c>
      <c r="CB457" s="70">
        <v>8.1790000000000003</v>
      </c>
      <c r="CC457" s="70">
        <v>0</v>
      </c>
      <c r="CD457" s="70">
        <v>0</v>
      </c>
    </row>
    <row r="458" spans="1:82">
      <c r="A458" s="70" t="s">
        <v>2233</v>
      </c>
      <c r="B458" s="70">
        <v>468</v>
      </c>
      <c r="C458" s="70">
        <v>9</v>
      </c>
      <c r="D458" s="70">
        <v>28</v>
      </c>
      <c r="E458" s="70">
        <v>2012</v>
      </c>
      <c r="F458" s="70" t="s">
        <v>179</v>
      </c>
      <c r="G458" s="70" t="s">
        <v>2224</v>
      </c>
      <c r="H458" s="70" t="s">
        <v>2225</v>
      </c>
      <c r="I458" s="148"/>
      <c r="J458" s="71">
        <v>307.73772485068099</v>
      </c>
      <c r="K458" s="71">
        <v>0.87490207648258578</v>
      </c>
      <c r="L458" s="71">
        <v>2.0829885125201599</v>
      </c>
      <c r="M458" s="71">
        <v>13.227711206801059</v>
      </c>
      <c r="N458" s="71">
        <v>7.9130823000818262</v>
      </c>
      <c r="O458" s="71">
        <v>7.1832433627232088</v>
      </c>
      <c r="P458" s="71">
        <v>11.670155162850325</v>
      </c>
      <c r="Q458" s="71">
        <v>0.42651979872573498</v>
      </c>
      <c r="R458" s="71">
        <v>0</v>
      </c>
      <c r="S458" s="71">
        <v>0.80976308918146189</v>
      </c>
      <c r="T458" s="72"/>
      <c r="U458" s="71">
        <v>19234748</v>
      </c>
      <c r="V458" s="71">
        <v>367</v>
      </c>
      <c r="W458" s="71">
        <v>37</v>
      </c>
      <c r="X458" s="71">
        <v>2402</v>
      </c>
      <c r="Y458" s="71">
        <v>1731</v>
      </c>
      <c r="Z458" s="71">
        <v>3757</v>
      </c>
      <c r="AA458" s="71">
        <v>2345</v>
      </c>
      <c r="AB458" s="71">
        <v>5594</v>
      </c>
      <c r="AC458" s="71">
        <v>0</v>
      </c>
      <c r="AD458" s="71">
        <v>0.80976308918146189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121.286</v>
      </c>
      <c r="BK458" s="71">
        <v>0</v>
      </c>
      <c r="BL458" s="71">
        <v>0</v>
      </c>
      <c r="BM458" s="71">
        <v>0</v>
      </c>
      <c r="BN458" s="72"/>
      <c r="BO458" s="71">
        <v>0</v>
      </c>
      <c r="BP458" s="71">
        <v>0</v>
      </c>
      <c r="BQ458" s="71">
        <v>4</v>
      </c>
      <c r="BR458" s="71">
        <v>0</v>
      </c>
      <c r="BS458" s="71">
        <v>0</v>
      </c>
      <c r="BT458" s="71">
        <v>0</v>
      </c>
      <c r="BU458"/>
      <c r="BV458" s="70">
        <v>115.467</v>
      </c>
      <c r="BW458" s="70">
        <v>0</v>
      </c>
      <c r="BX458" s="70">
        <v>0</v>
      </c>
      <c r="BY458" s="70">
        <v>0</v>
      </c>
      <c r="BZ458" s="70">
        <v>0</v>
      </c>
      <c r="CA458" s="70">
        <v>0</v>
      </c>
      <c r="CB458" s="70">
        <v>5.819</v>
      </c>
      <c r="CC458" s="70">
        <v>0</v>
      </c>
      <c r="CD458" s="70">
        <v>0</v>
      </c>
    </row>
    <row r="459" spans="1:82">
      <c r="A459" s="70" t="s">
        <v>2234</v>
      </c>
      <c r="B459" s="70">
        <v>469</v>
      </c>
      <c r="C459" s="70">
        <v>10</v>
      </c>
      <c r="D459" s="70">
        <v>28</v>
      </c>
      <c r="E459" s="70">
        <v>2013</v>
      </c>
      <c r="F459" s="70" t="s">
        <v>180</v>
      </c>
      <c r="G459" s="70" t="s">
        <v>2224</v>
      </c>
      <c r="H459" s="70" t="s">
        <v>2225</v>
      </c>
      <c r="I459" s="148"/>
      <c r="J459" s="71">
        <v>321.97210230069533</v>
      </c>
      <c r="K459" s="71">
        <v>0.78953244225863162</v>
      </c>
      <c r="L459" s="71">
        <v>1.4732982263428089</v>
      </c>
      <c r="M459" s="71">
        <v>12.970956881344661</v>
      </c>
      <c r="N459" s="71">
        <v>8.2358130908269764</v>
      </c>
      <c r="O459" s="71">
        <v>7.0867104952679743</v>
      </c>
      <c r="P459" s="71">
        <v>12.128743597486439</v>
      </c>
      <c r="Q459" s="71">
        <v>0.43898902230365799</v>
      </c>
      <c r="R459" s="71">
        <v>0</v>
      </c>
      <c r="S459" s="71">
        <v>0.92536851686781307</v>
      </c>
      <c r="T459" s="72"/>
      <c r="U459" s="71">
        <v>20711163</v>
      </c>
      <c r="V459" s="71">
        <v>367</v>
      </c>
      <c r="W459" s="71">
        <v>37</v>
      </c>
      <c r="X459" s="71">
        <v>2402</v>
      </c>
      <c r="Y459" s="71">
        <v>1834</v>
      </c>
      <c r="Z459" s="71">
        <v>3872</v>
      </c>
      <c r="AA459" s="71">
        <v>2428</v>
      </c>
      <c r="AB459" s="71">
        <v>5675</v>
      </c>
      <c r="AC459" s="71">
        <v>0</v>
      </c>
      <c r="AD459" s="71">
        <v>0.92536851686781307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162.80199999999999</v>
      </c>
      <c r="BK459" s="71">
        <v>0.41899999999999998</v>
      </c>
      <c r="BL459" s="71">
        <v>0</v>
      </c>
      <c r="BM459" s="71">
        <v>0</v>
      </c>
      <c r="BN459" s="72"/>
      <c r="BO459" s="71">
        <v>0</v>
      </c>
      <c r="BP459" s="71">
        <v>0</v>
      </c>
      <c r="BQ459" s="71">
        <v>7</v>
      </c>
      <c r="BR459" s="71">
        <v>1</v>
      </c>
      <c r="BS459" s="71">
        <v>0</v>
      </c>
      <c r="BT459" s="71">
        <v>0</v>
      </c>
      <c r="BU459"/>
      <c r="BV459" s="70">
        <v>157.69</v>
      </c>
      <c r="BW459" s="70">
        <v>0</v>
      </c>
      <c r="BX459" s="70">
        <v>0</v>
      </c>
      <c r="BY459" s="70">
        <v>0</v>
      </c>
      <c r="BZ459" s="70">
        <v>0</v>
      </c>
      <c r="CA459" s="70">
        <v>0</v>
      </c>
      <c r="CB459" s="70">
        <v>5.5309999999999997</v>
      </c>
      <c r="CC459" s="70">
        <v>0</v>
      </c>
      <c r="CD459" s="70">
        <v>0</v>
      </c>
    </row>
    <row r="460" spans="1:82">
      <c r="A460" s="70" t="s">
        <v>2235</v>
      </c>
      <c r="B460" s="70">
        <v>470</v>
      </c>
      <c r="C460" s="70">
        <v>11</v>
      </c>
      <c r="D460" s="70">
        <v>28</v>
      </c>
      <c r="E460" s="70">
        <v>2014</v>
      </c>
      <c r="F460" s="70" t="s">
        <v>181</v>
      </c>
      <c r="G460" s="70" t="s">
        <v>2224</v>
      </c>
      <c r="H460" s="70" t="s">
        <v>2225</v>
      </c>
      <c r="I460" s="148"/>
      <c r="J460" s="71">
        <v>298.15096594176481</v>
      </c>
      <c r="K460" s="71">
        <v>0.78246576821979652</v>
      </c>
      <c r="L460" s="71">
        <v>2.5335549999679761</v>
      </c>
      <c r="M460" s="71">
        <v>18.98159491218783</v>
      </c>
      <c r="N460" s="71">
        <v>7.274618169987404</v>
      </c>
      <c r="O460" s="71">
        <v>6.8658802497742677</v>
      </c>
      <c r="P460" s="71">
        <v>12.663791885803603</v>
      </c>
      <c r="Q460" s="71">
        <v>0.42830869091981599</v>
      </c>
      <c r="R460" s="71">
        <v>0</v>
      </c>
      <c r="S460" s="71">
        <v>1.4217325516705119</v>
      </c>
      <c r="T460" s="72"/>
      <c r="U460" s="71">
        <v>21187741</v>
      </c>
      <c r="V460" s="71">
        <v>368</v>
      </c>
      <c r="W460" s="71">
        <v>51</v>
      </c>
      <c r="X460" s="71">
        <v>3597</v>
      </c>
      <c r="Y460" s="71">
        <v>1875</v>
      </c>
      <c r="Z460" s="71">
        <v>3951</v>
      </c>
      <c r="AA460" s="71">
        <v>2522</v>
      </c>
      <c r="AB460" s="71">
        <v>5771</v>
      </c>
      <c r="AC460" s="71">
        <v>0</v>
      </c>
      <c r="AD460" s="71">
        <v>1.4217325516705119</v>
      </c>
      <c r="AE460" s="72"/>
      <c r="AF460" s="71"/>
      <c r="AG460" s="71"/>
      <c r="AH460" s="71"/>
      <c r="AI460" s="71"/>
      <c r="AJ460" s="71"/>
      <c r="AK460" s="71"/>
      <c r="AL460" s="71"/>
      <c r="AM460" s="71"/>
      <c r="AN460" s="71"/>
      <c r="AO460" s="71"/>
      <c r="AP460" s="71"/>
      <c r="AQ460" s="72"/>
      <c r="AR460" s="71">
        <v>162</v>
      </c>
      <c r="AS460" s="71">
        <v>19</v>
      </c>
      <c r="AT460" s="71">
        <v>0</v>
      </c>
      <c r="AU460" s="71">
        <v>0</v>
      </c>
      <c r="AV460" s="71">
        <v>0</v>
      </c>
      <c r="AW460" s="71">
        <v>0</v>
      </c>
      <c r="AX460" s="71"/>
      <c r="AY460" s="72"/>
      <c r="AZ460" s="71">
        <v>697.6</v>
      </c>
      <c r="BA460" s="71">
        <v>3165.9</v>
      </c>
      <c r="BB460" s="71">
        <v>0</v>
      </c>
      <c r="BC460" s="71">
        <v>0</v>
      </c>
      <c r="BD460" s="71">
        <v>0</v>
      </c>
      <c r="BE460" s="71">
        <v>0</v>
      </c>
      <c r="BF460" s="71"/>
      <c r="BG460" s="72"/>
      <c r="BH460" s="71">
        <v>0</v>
      </c>
      <c r="BI460" s="71">
        <v>0</v>
      </c>
      <c r="BJ460" s="71">
        <v>161.96299999999999</v>
      </c>
      <c r="BK460" s="71">
        <v>0.40100000000000002</v>
      </c>
      <c r="BL460" s="71">
        <v>0</v>
      </c>
      <c r="BM460" s="71">
        <v>0</v>
      </c>
      <c r="BN460" s="72"/>
      <c r="BO460" s="71">
        <v>0</v>
      </c>
      <c r="BP460" s="71">
        <v>0</v>
      </c>
      <c r="BQ460" s="71">
        <v>7</v>
      </c>
      <c r="BR460" s="71">
        <v>1</v>
      </c>
      <c r="BS460" s="71">
        <v>0</v>
      </c>
      <c r="BT460" s="71">
        <v>0</v>
      </c>
      <c r="BU460"/>
      <c r="BV460" s="70">
        <v>156.50200000000001</v>
      </c>
      <c r="BW460" s="70">
        <v>0</v>
      </c>
      <c r="BX460" s="70">
        <v>0</v>
      </c>
      <c r="BY460" s="70">
        <v>0</v>
      </c>
      <c r="BZ460" s="70">
        <v>0</v>
      </c>
      <c r="CA460" s="70">
        <v>0</v>
      </c>
      <c r="CB460" s="70">
        <v>5.8620000000000001</v>
      </c>
      <c r="CC460" s="70">
        <v>0</v>
      </c>
      <c r="CD460" s="70">
        <v>0</v>
      </c>
    </row>
    <row r="461" spans="1:82">
      <c r="A461" s="70" t="s">
        <v>2236</v>
      </c>
      <c r="B461" s="70">
        <v>471</v>
      </c>
      <c r="C461" s="70">
        <v>12</v>
      </c>
      <c r="D461" s="70">
        <v>28</v>
      </c>
      <c r="E461" s="70">
        <v>2015</v>
      </c>
      <c r="F461" s="70" t="s">
        <v>182</v>
      </c>
      <c r="G461" s="70" t="s">
        <v>2224</v>
      </c>
      <c r="H461" s="70" t="s">
        <v>2225</v>
      </c>
      <c r="I461" s="148"/>
      <c r="J461" s="71">
        <v>417.46590099556607</v>
      </c>
      <c r="K461" s="71">
        <v>0.87517115464749184</v>
      </c>
      <c r="L461" s="71">
        <v>3.2763939516966158</v>
      </c>
      <c r="M461" s="71">
        <v>18.16938694338609</v>
      </c>
      <c r="N461" s="71">
        <v>6.5199725946677747</v>
      </c>
      <c r="O461" s="71">
        <v>6.9037050249891321</v>
      </c>
      <c r="P461" s="71">
        <v>12.492886358145382</v>
      </c>
      <c r="Q461" s="71">
        <v>0.42415442671895298</v>
      </c>
      <c r="R461" s="71">
        <v>0</v>
      </c>
      <c r="S461" s="71">
        <v>1.580709812428158</v>
      </c>
      <c r="T461" s="72"/>
      <c r="U461" s="71">
        <v>32196654</v>
      </c>
      <c r="V461" s="71">
        <v>368</v>
      </c>
      <c r="W461" s="71">
        <v>51</v>
      </c>
      <c r="X461" s="71">
        <v>3597</v>
      </c>
      <c r="Y461" s="71">
        <v>1955</v>
      </c>
      <c r="Z461" s="71">
        <v>4011</v>
      </c>
      <c r="AA461" s="71">
        <v>2486</v>
      </c>
      <c r="AB461" s="71">
        <v>5838</v>
      </c>
      <c r="AC461" s="71">
        <v>0</v>
      </c>
      <c r="AD461" s="71">
        <v>1.580709812428158</v>
      </c>
      <c r="AE461" s="72"/>
      <c r="AF461" s="71">
        <v>235580545.2247501</v>
      </c>
      <c r="AG461" s="71">
        <v>663768.08497148415</v>
      </c>
      <c r="AH461" s="71">
        <v>487257.81039416662</v>
      </c>
      <c r="AI461" s="71">
        <v>22206316.7973493</v>
      </c>
      <c r="AJ461" s="71">
        <v>8458325.929660432</v>
      </c>
      <c r="AK461" s="71">
        <v>0</v>
      </c>
      <c r="AL461" s="71">
        <v>0</v>
      </c>
      <c r="AM461" s="71">
        <v>800073.41051106725</v>
      </c>
      <c r="AN461" s="71">
        <v>0</v>
      </c>
      <c r="AO461" s="71">
        <v>0</v>
      </c>
      <c r="AP461" s="71">
        <v>268196287.25763658</v>
      </c>
      <c r="AQ461" s="72"/>
      <c r="AR461" s="71">
        <v>180</v>
      </c>
      <c r="AS461" s="71">
        <v>38</v>
      </c>
      <c r="AT461" s="71">
        <v>0</v>
      </c>
      <c r="AU461" s="71">
        <v>0</v>
      </c>
      <c r="AV461" s="71">
        <v>0</v>
      </c>
      <c r="AW461" s="71">
        <v>0</v>
      </c>
      <c r="AX461" s="71"/>
      <c r="AY461" s="72"/>
      <c r="AZ461" s="71">
        <v>811.2</v>
      </c>
      <c r="BA461" s="71">
        <v>7184.8</v>
      </c>
      <c r="BB461" s="71">
        <v>0</v>
      </c>
      <c r="BC461" s="71">
        <v>0</v>
      </c>
      <c r="BD461" s="71">
        <v>0</v>
      </c>
      <c r="BE461" s="71">
        <v>0</v>
      </c>
      <c r="BF461" s="71"/>
      <c r="BG461" s="72"/>
      <c r="BH461" s="71">
        <v>0</v>
      </c>
      <c r="BI461" s="71">
        <v>0</v>
      </c>
      <c r="BJ461" s="71">
        <v>186.749</v>
      </c>
      <c r="BK461" s="71">
        <v>0.434</v>
      </c>
      <c r="BL461" s="71">
        <v>0</v>
      </c>
      <c r="BM461" s="71">
        <v>0</v>
      </c>
      <c r="BN461" s="72"/>
      <c r="BO461" s="71">
        <v>0</v>
      </c>
      <c r="BP461" s="71">
        <v>0</v>
      </c>
      <c r="BQ461" s="71">
        <v>7</v>
      </c>
      <c r="BR461" s="71">
        <v>1</v>
      </c>
      <c r="BS461" s="71">
        <v>0</v>
      </c>
      <c r="BT461" s="71">
        <v>0</v>
      </c>
      <c r="BU461"/>
      <c r="BV461" s="70">
        <v>160.518</v>
      </c>
      <c r="BW461" s="70">
        <v>0</v>
      </c>
      <c r="BX461" s="70">
        <v>0</v>
      </c>
      <c r="BY461" s="70">
        <v>0</v>
      </c>
      <c r="BZ461" s="70">
        <v>0</v>
      </c>
      <c r="CA461" s="70">
        <v>0</v>
      </c>
      <c r="CB461" s="70">
        <v>8.5839999999999996</v>
      </c>
      <c r="CC461" s="70">
        <v>0</v>
      </c>
      <c r="CD461" s="70">
        <v>18.081</v>
      </c>
    </row>
    <row r="462" spans="1:82">
      <c r="A462" s="70" t="s">
        <v>2237</v>
      </c>
      <c r="B462" s="70">
        <v>472</v>
      </c>
      <c r="C462" s="70">
        <v>13</v>
      </c>
      <c r="D462" s="70">
        <v>28</v>
      </c>
      <c r="E462" s="70">
        <v>2016</v>
      </c>
      <c r="F462" s="70" t="s">
        <v>155</v>
      </c>
      <c r="G462" s="1064" t="s">
        <v>2224</v>
      </c>
      <c r="H462" s="70" t="s">
        <v>2225</v>
      </c>
      <c r="I462" s="148"/>
      <c r="J462" s="71">
        <v>437.31321507597107</v>
      </c>
      <c r="K462" s="71">
        <v>0.88448682940453383</v>
      </c>
      <c r="L462" s="71">
        <v>2.8600306259088732</v>
      </c>
      <c r="M462" s="71">
        <v>14.957800393060236</v>
      </c>
      <c r="N462" s="71">
        <v>6.6025090581096624</v>
      </c>
      <c r="O462" s="71">
        <v>6.8657778891148347</v>
      </c>
      <c r="P462" s="71">
        <v>12.355729878316406</v>
      </c>
      <c r="Q462" s="71">
        <v>0.4151044276821258</v>
      </c>
      <c r="R462" s="71">
        <v>0</v>
      </c>
      <c r="S462" s="71">
        <v>1.5783478214419995</v>
      </c>
      <c r="T462" s="72"/>
      <c r="U462" s="71">
        <v>33292941</v>
      </c>
      <c r="V462" s="71">
        <v>368</v>
      </c>
      <c r="W462" s="71">
        <v>51</v>
      </c>
      <c r="X462" s="71">
        <v>3597</v>
      </c>
      <c r="Y462" s="71">
        <v>1990</v>
      </c>
      <c r="Z462" s="71">
        <v>4038</v>
      </c>
      <c r="AA462" s="71">
        <v>2543</v>
      </c>
      <c r="AB462" s="71">
        <v>5877</v>
      </c>
      <c r="AC462" s="71">
        <v>0</v>
      </c>
      <c r="AD462" s="71">
        <v>1.578347821441999</v>
      </c>
      <c r="AE462" s="72"/>
      <c r="AF462" s="71">
        <v>245662432.44193411</v>
      </c>
      <c r="AG462" s="71">
        <v>642164.33088870824</v>
      </c>
      <c r="AH462" s="71">
        <v>331002.68754299328</v>
      </c>
      <c r="AI462" s="71">
        <v>20888832.722794089</v>
      </c>
      <c r="AJ462" s="71">
        <v>7863611.9474308575</v>
      </c>
      <c r="AK462" s="71">
        <v>0</v>
      </c>
      <c r="AL462" s="71">
        <v>0</v>
      </c>
      <c r="AM462" s="71">
        <v>806043.92782429606</v>
      </c>
      <c r="AN462" s="71">
        <v>0</v>
      </c>
      <c r="AO462" s="71">
        <v>0</v>
      </c>
      <c r="AP462" s="71">
        <v>276194088.05841506</v>
      </c>
      <c r="AQ462" s="72"/>
      <c r="AR462" s="71">
        <v>207</v>
      </c>
      <c r="AS462" s="71">
        <v>52</v>
      </c>
      <c r="AT462" s="71">
        <v>0</v>
      </c>
      <c r="AU462" s="71">
        <v>0</v>
      </c>
      <c r="AV462" s="71">
        <v>0</v>
      </c>
      <c r="AW462" s="71">
        <v>0</v>
      </c>
      <c r="AX462" s="71"/>
      <c r="AY462" s="72"/>
      <c r="AZ462" s="71">
        <v>940.2</v>
      </c>
      <c r="BA462" s="71">
        <v>10885.4</v>
      </c>
      <c r="BB462" s="71">
        <v>0</v>
      </c>
      <c r="BC462" s="71">
        <v>0</v>
      </c>
      <c r="BD462" s="71">
        <v>0</v>
      </c>
      <c r="BE462" s="71">
        <v>0</v>
      </c>
      <c r="BF462" s="71"/>
      <c r="BG462" s="72"/>
      <c r="BH462" s="71">
        <v>0</v>
      </c>
      <c r="BI462" s="71">
        <v>0</v>
      </c>
      <c r="BJ462" s="71">
        <v>198.97800000000001</v>
      </c>
      <c r="BK462" s="71">
        <v>0.432</v>
      </c>
      <c r="BL462" s="71">
        <v>0</v>
      </c>
      <c r="BM462" s="71">
        <v>0</v>
      </c>
      <c r="BN462" s="72"/>
      <c r="BO462" s="71">
        <v>0</v>
      </c>
      <c r="BP462" s="71">
        <v>0</v>
      </c>
      <c r="BQ462" s="71">
        <v>7</v>
      </c>
      <c r="BR462" s="71">
        <v>1</v>
      </c>
      <c r="BS462" s="71">
        <v>0</v>
      </c>
      <c r="BT462" s="71">
        <v>0</v>
      </c>
      <c r="BU462"/>
      <c r="BV462" s="70">
        <v>171.881</v>
      </c>
      <c r="BW462" s="70">
        <v>0</v>
      </c>
      <c r="BX462" s="70">
        <v>0</v>
      </c>
      <c r="BY462" s="70">
        <v>0</v>
      </c>
      <c r="BZ462" s="70">
        <v>0</v>
      </c>
      <c r="CA462" s="70">
        <v>0</v>
      </c>
      <c r="CB462" s="70">
        <v>10.191000000000001</v>
      </c>
      <c r="CC462" s="70">
        <v>0</v>
      </c>
      <c r="CD462" s="70">
        <v>17.338000000000001</v>
      </c>
    </row>
    <row r="463" spans="1:82">
      <c r="A463" s="70" t="s">
        <v>2238</v>
      </c>
      <c r="B463" s="70">
        <v>473</v>
      </c>
      <c r="C463" s="70">
        <v>14</v>
      </c>
      <c r="D463" s="70">
        <v>28</v>
      </c>
      <c r="E463" s="70">
        <v>2017</v>
      </c>
      <c r="F463" s="70" t="s">
        <v>156</v>
      </c>
      <c r="G463" s="1064" t="s">
        <v>2224</v>
      </c>
      <c r="H463" s="70" t="s">
        <v>2225</v>
      </c>
      <c r="I463" s="148"/>
      <c r="J463" s="71">
        <v>407.28890249881118</v>
      </c>
      <c r="K463" s="71">
        <v>0.90479241528896936</v>
      </c>
      <c r="L463" s="71">
        <v>3.0460129155807767</v>
      </c>
      <c r="M463" s="71">
        <v>14.524601778504632</v>
      </c>
      <c r="N463" s="71">
        <v>7.2885230877368183</v>
      </c>
      <c r="O463" s="71">
        <v>6.8189740860390353</v>
      </c>
      <c r="P463" s="71">
        <v>11.823634037043005</v>
      </c>
      <c r="Q463" s="71">
        <v>0.40127861589006503</v>
      </c>
      <c r="R463" s="71">
        <v>0</v>
      </c>
      <c r="S463" s="71">
        <v>1.6337102154694536</v>
      </c>
      <c r="T463" s="72"/>
      <c r="U463" s="71">
        <v>33767968</v>
      </c>
      <c r="V463" s="71">
        <v>368</v>
      </c>
      <c r="W463" s="71">
        <v>51</v>
      </c>
      <c r="X463" s="71">
        <v>3597</v>
      </c>
      <c r="Y463" s="71">
        <v>2031</v>
      </c>
      <c r="Z463" s="71">
        <v>4077</v>
      </c>
      <c r="AA463" s="71">
        <v>2449</v>
      </c>
      <c r="AB463" s="71">
        <v>5875</v>
      </c>
      <c r="AC463" s="71">
        <v>0</v>
      </c>
      <c r="AD463" s="71">
        <v>1.6337102154694541</v>
      </c>
      <c r="AE463" s="72"/>
      <c r="AF463" s="71">
        <v>241410451.5758692</v>
      </c>
      <c r="AG463" s="71">
        <v>651879.99769973359</v>
      </c>
      <c r="AH463" s="71">
        <v>494044.2457191663</v>
      </c>
      <c r="AI463" s="71">
        <v>21340910.759799831</v>
      </c>
      <c r="AJ463" s="71">
        <v>9139744.6831379887</v>
      </c>
      <c r="AK463" s="71">
        <v>0</v>
      </c>
      <c r="AL463" s="71">
        <v>0</v>
      </c>
      <c r="AM463" s="71">
        <v>807030.4327806459</v>
      </c>
      <c r="AN463" s="71">
        <v>0</v>
      </c>
      <c r="AO463" s="71">
        <v>0</v>
      </c>
      <c r="AP463" s="71">
        <v>273844061.69500655</v>
      </c>
      <c r="AQ463" s="72"/>
      <c r="AR463" s="71">
        <v>219</v>
      </c>
      <c r="AS463" s="71">
        <v>59</v>
      </c>
      <c r="AT463" s="71">
        <v>0</v>
      </c>
      <c r="AU463" s="71">
        <v>0</v>
      </c>
      <c r="AV463" s="71">
        <v>0</v>
      </c>
      <c r="AW463" s="71">
        <v>0</v>
      </c>
      <c r="AX463" s="71"/>
      <c r="AY463" s="72"/>
      <c r="AZ463" s="71">
        <v>1001.5</v>
      </c>
      <c r="BA463" s="71">
        <v>11162.9</v>
      </c>
      <c r="BB463" s="71">
        <v>0</v>
      </c>
      <c r="BC463" s="71">
        <v>0</v>
      </c>
      <c r="BD463" s="71">
        <v>0</v>
      </c>
      <c r="BE463" s="71">
        <v>0</v>
      </c>
      <c r="BF463" s="71"/>
      <c r="BG463" s="72"/>
      <c r="BH463" s="71">
        <v>0</v>
      </c>
      <c r="BI463" s="71">
        <v>0</v>
      </c>
      <c r="BJ463" s="71">
        <v>168.64</v>
      </c>
      <c r="BK463" s="71">
        <v>0.43099999999999999</v>
      </c>
      <c r="BL463" s="71">
        <v>0</v>
      </c>
      <c r="BM463" s="71">
        <v>0</v>
      </c>
      <c r="BN463" s="72"/>
      <c r="BO463" s="71">
        <v>0</v>
      </c>
      <c r="BP463" s="71">
        <v>0</v>
      </c>
      <c r="BQ463" s="71">
        <v>7</v>
      </c>
      <c r="BR463" s="71">
        <v>1</v>
      </c>
      <c r="BS463" s="71">
        <v>0</v>
      </c>
      <c r="BT463" s="71">
        <v>0</v>
      </c>
      <c r="BU463"/>
      <c r="BV463" s="70">
        <v>141.80000000000001</v>
      </c>
      <c r="BW463" s="70">
        <v>0</v>
      </c>
      <c r="BX463" s="70">
        <v>0</v>
      </c>
      <c r="BY463" s="70">
        <v>0</v>
      </c>
      <c r="BZ463" s="70">
        <v>0</v>
      </c>
      <c r="CA463" s="70">
        <v>0</v>
      </c>
      <c r="CB463" s="70">
        <v>10.305</v>
      </c>
      <c r="CC463" s="70">
        <v>0</v>
      </c>
      <c r="CD463" s="70">
        <v>16.966000000000001</v>
      </c>
    </row>
    <row r="464" spans="1:82">
      <c r="A464" s="70" t="s">
        <v>2239</v>
      </c>
      <c r="B464" s="70">
        <v>474</v>
      </c>
      <c r="C464" s="70">
        <v>15</v>
      </c>
      <c r="D464" s="70">
        <v>28</v>
      </c>
      <c r="E464" s="70">
        <v>2018</v>
      </c>
      <c r="F464" s="70" t="s">
        <v>183</v>
      </c>
      <c r="G464" s="70" t="s">
        <v>2224</v>
      </c>
      <c r="H464" s="70" t="s">
        <v>2225</v>
      </c>
      <c r="I464" s="148"/>
      <c r="J464" s="71">
        <v>394.46260401024256</v>
      </c>
      <c r="K464" s="71">
        <v>0.83942933600681857</v>
      </c>
      <c r="L464" s="71">
        <v>2.8215611289324474</v>
      </c>
      <c r="M464" s="71">
        <v>15.487578327458191</v>
      </c>
      <c r="N464" s="71">
        <v>7.0462379654415495</v>
      </c>
      <c r="O464" s="71">
        <v>6.851690546437097</v>
      </c>
      <c r="P464" s="71">
        <v>11.48128417450228</v>
      </c>
      <c r="Q464" s="71">
        <v>0.37920752611373199</v>
      </c>
      <c r="R464" s="71">
        <v>0</v>
      </c>
      <c r="S464" s="71">
        <v>1.8369555343399488</v>
      </c>
      <c r="T464" s="72"/>
      <c r="U464" s="71">
        <v>34804857</v>
      </c>
      <c r="V464" s="71">
        <v>368</v>
      </c>
      <c r="W464" s="71">
        <v>51</v>
      </c>
      <c r="X464" s="71">
        <v>3597</v>
      </c>
      <c r="Y464" s="71">
        <v>2104</v>
      </c>
      <c r="Z464" s="71">
        <v>4175</v>
      </c>
      <c r="AA464" s="71">
        <v>2402</v>
      </c>
      <c r="AB464" s="71">
        <v>5983</v>
      </c>
      <c r="AC464" s="71">
        <v>0</v>
      </c>
      <c r="AD464" s="71">
        <v>1.8369555343399491</v>
      </c>
      <c r="AE464" s="72"/>
      <c r="AF464" s="71">
        <v>223924827.20496199</v>
      </c>
      <c r="AG464" s="71">
        <v>575384.91637871612</v>
      </c>
      <c r="AH464" s="71">
        <v>464085.48223975452</v>
      </c>
      <c r="AI464" s="71">
        <v>20308679.87668556</v>
      </c>
      <c r="AJ464" s="71">
        <v>9144247.1082717944</v>
      </c>
      <c r="AK464" s="71">
        <v>0</v>
      </c>
      <c r="AL464" s="71">
        <v>0</v>
      </c>
      <c r="AM464" s="71">
        <v>823566.59538779513</v>
      </c>
      <c r="AN464" s="71">
        <v>0</v>
      </c>
      <c r="AO464" s="71">
        <v>0</v>
      </c>
      <c r="AP464" s="71">
        <v>255240791.1839256</v>
      </c>
      <c r="AQ464" s="72"/>
      <c r="AR464" s="71">
        <v>276</v>
      </c>
      <c r="AS464" s="71">
        <v>68</v>
      </c>
      <c r="AT464" s="71">
        <v>0</v>
      </c>
      <c r="AU464" s="71">
        <v>0</v>
      </c>
      <c r="AV464" s="71">
        <v>0</v>
      </c>
      <c r="AW464" s="71">
        <v>0</v>
      </c>
      <c r="AX464" s="71"/>
      <c r="AY464" s="72"/>
      <c r="AZ464" s="71">
        <v>1285.1999999999998</v>
      </c>
      <c r="BA464" s="71">
        <v>13912</v>
      </c>
      <c r="BB464" s="71">
        <v>0</v>
      </c>
      <c r="BC464" s="71">
        <v>0</v>
      </c>
      <c r="BD464" s="71">
        <v>0</v>
      </c>
      <c r="BE464" s="71">
        <v>0</v>
      </c>
      <c r="BF464" s="71"/>
      <c r="BG464" s="72"/>
      <c r="BH464" s="71">
        <v>0</v>
      </c>
      <c r="BI464" s="71">
        <v>0</v>
      </c>
      <c r="BJ464" s="71">
        <v>172.63900000000001</v>
      </c>
      <c r="BK464" s="71">
        <v>0.432</v>
      </c>
      <c r="BL464" s="71">
        <v>0</v>
      </c>
      <c r="BM464" s="71">
        <v>0</v>
      </c>
      <c r="BN464" s="72"/>
      <c r="BO464" s="71">
        <v>0</v>
      </c>
      <c r="BP464" s="71">
        <v>0</v>
      </c>
      <c r="BQ464" s="71">
        <v>7</v>
      </c>
      <c r="BR464" s="71">
        <v>1</v>
      </c>
      <c r="BS464" s="71">
        <v>0</v>
      </c>
      <c r="BT464" s="71">
        <v>0</v>
      </c>
      <c r="BU464"/>
      <c r="BV464" s="70">
        <v>143.709</v>
      </c>
      <c r="BW464" s="70">
        <v>0</v>
      </c>
      <c r="BX464" s="70">
        <v>0</v>
      </c>
      <c r="BY464" s="70">
        <v>0</v>
      </c>
      <c r="BZ464" s="70">
        <v>0</v>
      </c>
      <c r="CA464" s="70">
        <v>0</v>
      </c>
      <c r="CB464" s="70">
        <v>10.786</v>
      </c>
      <c r="CC464" s="70">
        <v>0</v>
      </c>
      <c r="CD464" s="70">
        <v>18.576000000000001</v>
      </c>
    </row>
    <row r="465" spans="1:82">
      <c r="A465" s="70" t="s">
        <v>2240</v>
      </c>
      <c r="B465" s="70">
        <v>475</v>
      </c>
      <c r="C465" s="70">
        <v>16</v>
      </c>
      <c r="D465" s="70">
        <v>28</v>
      </c>
      <c r="E465" s="70">
        <v>2019</v>
      </c>
      <c r="F465" s="70" t="s">
        <v>158</v>
      </c>
      <c r="G465" s="70" t="s">
        <v>2224</v>
      </c>
      <c r="H465" s="70" t="s">
        <v>2225</v>
      </c>
      <c r="I465" s="148"/>
      <c r="J465" s="71">
        <v>376.6434905325869</v>
      </c>
      <c r="K465" s="71">
        <v>0.78166588545552829</v>
      </c>
      <c r="L465" s="71">
        <v>2.8522292964869611</v>
      </c>
      <c r="M465" s="71">
        <v>14.808376031310802</v>
      </c>
      <c r="N465" s="71">
        <v>6.22541022245617</v>
      </c>
      <c r="O465" s="71">
        <v>6.7165333792200617</v>
      </c>
      <c r="P465" s="71">
        <v>11.625661689031855</v>
      </c>
      <c r="Q465" s="71">
        <v>0.36933566397068601</v>
      </c>
      <c r="R465" s="71">
        <v>0</v>
      </c>
      <c r="S465" s="71">
        <v>1.8200456422108136</v>
      </c>
      <c r="T465" s="72"/>
      <c r="U465" s="71">
        <v>34187238</v>
      </c>
      <c r="V465" s="71">
        <v>368</v>
      </c>
      <c r="W465" s="71">
        <v>51</v>
      </c>
      <c r="X465" s="71">
        <v>3597</v>
      </c>
      <c r="Y465" s="71">
        <v>2129</v>
      </c>
      <c r="Z465" s="71">
        <v>4205</v>
      </c>
      <c r="AA465" s="71">
        <v>2414</v>
      </c>
      <c r="AB465" s="71">
        <v>5985</v>
      </c>
      <c r="AC465" s="71">
        <v>0</v>
      </c>
      <c r="AD465" s="71">
        <v>1.820045642210814</v>
      </c>
      <c r="AE465" s="72"/>
      <c r="AF465" s="71">
        <v>222582656.1067872</v>
      </c>
      <c r="AG465" s="71">
        <v>561226.1762354977</v>
      </c>
      <c r="AH465" s="71">
        <v>503515.53367362701</v>
      </c>
      <c r="AI465" s="71">
        <v>20276750.688658651</v>
      </c>
      <c r="AJ465" s="71">
        <v>8280282.1848346256</v>
      </c>
      <c r="AK465" s="71">
        <v>0</v>
      </c>
      <c r="AL465" s="71">
        <v>0</v>
      </c>
      <c r="AM465" s="71">
        <v>815111.94494412234</v>
      </c>
      <c r="AN465" s="71">
        <v>0</v>
      </c>
      <c r="AO465" s="71">
        <v>0</v>
      </c>
      <c r="AP465" s="71">
        <v>253019542.63513371</v>
      </c>
      <c r="AQ465" s="72"/>
      <c r="AR465" s="71">
        <v>307</v>
      </c>
      <c r="AS465" s="71">
        <v>77</v>
      </c>
      <c r="AT465" s="71">
        <v>0</v>
      </c>
      <c r="AU465" s="71">
        <v>0</v>
      </c>
      <c r="AV465" s="71">
        <v>0</v>
      </c>
      <c r="AW465" s="71">
        <v>0</v>
      </c>
      <c r="AX465" s="71"/>
      <c r="AY465" s="72"/>
      <c r="AZ465" s="71">
        <v>1429.1</v>
      </c>
      <c r="BA465" s="71">
        <v>15681.4</v>
      </c>
      <c r="BB465" s="71">
        <v>0</v>
      </c>
      <c r="BC465" s="71">
        <v>0</v>
      </c>
      <c r="BD465" s="71">
        <v>0</v>
      </c>
      <c r="BE465" s="71">
        <v>0</v>
      </c>
      <c r="BF465" s="71"/>
      <c r="BG465" s="72"/>
      <c r="BH465" s="71">
        <v>0</v>
      </c>
      <c r="BI465" s="71">
        <v>0</v>
      </c>
      <c r="BJ465" s="71">
        <v>180.851</v>
      </c>
      <c r="BK465" s="71">
        <v>0.433</v>
      </c>
      <c r="BL465" s="71">
        <v>0</v>
      </c>
      <c r="BM465" s="71">
        <v>0</v>
      </c>
      <c r="BN465" s="72"/>
      <c r="BO465" s="71">
        <v>0</v>
      </c>
      <c r="BP465" s="71">
        <v>0</v>
      </c>
      <c r="BQ465" s="71">
        <v>7</v>
      </c>
      <c r="BR465" s="71">
        <v>1</v>
      </c>
      <c r="BS465" s="71">
        <v>0</v>
      </c>
      <c r="BT465" s="71">
        <v>0</v>
      </c>
      <c r="BU465"/>
      <c r="BV465" s="70">
        <v>162.72800000000001</v>
      </c>
      <c r="BW465" s="70">
        <v>0</v>
      </c>
      <c r="BX465" s="70">
        <v>0</v>
      </c>
      <c r="BY465" s="70">
        <v>0</v>
      </c>
      <c r="BZ465" s="70">
        <v>0</v>
      </c>
      <c r="CA465" s="70">
        <v>0</v>
      </c>
      <c r="CB465" s="70">
        <v>8.7579999999999991</v>
      </c>
      <c r="CC465" s="70">
        <v>0</v>
      </c>
      <c r="CD465" s="70">
        <v>9.798</v>
      </c>
    </row>
    <row r="466" spans="1:82">
      <c r="A466" s="70" t="s">
        <v>2241</v>
      </c>
      <c r="B466" s="70">
        <v>476</v>
      </c>
      <c r="C466" s="70">
        <v>17</v>
      </c>
      <c r="D466" s="70">
        <v>28</v>
      </c>
      <c r="E466" s="70">
        <v>2020</v>
      </c>
      <c r="F466" s="70" t="s">
        <v>159</v>
      </c>
      <c r="G466" s="70" t="s">
        <v>2224</v>
      </c>
      <c r="H466" s="70" t="s">
        <v>2225</v>
      </c>
      <c r="I466" s="148"/>
      <c r="J466" s="71">
        <v>409.57752761844239</v>
      </c>
      <c r="K466" s="71">
        <v>1.1303561775413868</v>
      </c>
      <c r="L466" s="71">
        <v>3.4564602779589038</v>
      </c>
      <c r="M466" s="71">
        <v>11.564754067732864</v>
      </c>
      <c r="N466" s="71">
        <v>6.3066996260184656</v>
      </c>
      <c r="O466" s="71">
        <v>5.874836784312448</v>
      </c>
      <c r="P466" s="71">
        <v>10.937736378885337</v>
      </c>
      <c r="Q466" s="71">
        <v>0.34609944635165901</v>
      </c>
      <c r="R466" s="71">
        <v>0</v>
      </c>
      <c r="S466" s="71">
        <v>1.4215781932910989</v>
      </c>
      <c r="T466" s="72"/>
      <c r="U466" s="71">
        <v>39958208</v>
      </c>
      <c r="V466" s="71">
        <v>511</v>
      </c>
      <c r="W466" s="71">
        <v>85</v>
      </c>
      <c r="X466" s="71">
        <v>3297</v>
      </c>
      <c r="Y466" s="71">
        <v>2096</v>
      </c>
      <c r="Z466" s="71">
        <v>4198</v>
      </c>
      <c r="AA466" s="71">
        <v>2414</v>
      </c>
      <c r="AB466" s="71">
        <v>5870</v>
      </c>
      <c r="AC466" s="71">
        <v>0</v>
      </c>
      <c r="AD466" s="71">
        <v>1.4215781932910989</v>
      </c>
      <c r="AE466" s="72"/>
      <c r="AF466" s="71">
        <v>251159157.12322691</v>
      </c>
      <c r="AG466" s="71">
        <v>790089.87324491621</v>
      </c>
      <c r="AH466" s="71">
        <v>657953.04871969833</v>
      </c>
      <c r="AI466" s="71">
        <v>16721778.461875478</v>
      </c>
      <c r="AJ466" s="71">
        <v>8661781.3498728238</v>
      </c>
      <c r="AK466" s="71"/>
      <c r="AL466" s="71"/>
      <c r="AM466" s="71">
        <v>766100.21706023521</v>
      </c>
      <c r="AN466" s="71"/>
      <c r="AO466" s="71"/>
      <c r="AP466" s="71">
        <v>278756860.07400006</v>
      </c>
      <c r="AQ466" s="72"/>
      <c r="AR466" s="71">
        <v>316</v>
      </c>
      <c r="AS466" s="71">
        <v>84</v>
      </c>
      <c r="AT466" s="71">
        <v>0</v>
      </c>
      <c r="AU466" s="71">
        <v>0</v>
      </c>
      <c r="AV466" s="71">
        <v>0</v>
      </c>
      <c r="AW466" s="71">
        <v>0</v>
      </c>
      <c r="AX466" s="71"/>
      <c r="AY466" s="72"/>
      <c r="AZ466" s="71">
        <v>1469.7</v>
      </c>
      <c r="BA466" s="71">
        <v>20224.900000000001</v>
      </c>
      <c r="BB466" s="71">
        <v>0</v>
      </c>
      <c r="BC466" s="71">
        <v>0</v>
      </c>
      <c r="BD466" s="71">
        <v>0</v>
      </c>
      <c r="BE466" s="71">
        <v>0</v>
      </c>
      <c r="BF466" s="71"/>
      <c r="BG466" s="72"/>
      <c r="BH466" s="71">
        <v>0</v>
      </c>
      <c r="BI466" s="71">
        <v>0</v>
      </c>
      <c r="BJ466" s="71">
        <v>188.09</v>
      </c>
      <c r="BK466" s="71">
        <v>0.433</v>
      </c>
      <c r="BL466" s="71">
        <v>0</v>
      </c>
      <c r="BM466" s="71">
        <v>0</v>
      </c>
      <c r="BN466" s="72"/>
      <c r="BO466" s="71">
        <v>0</v>
      </c>
      <c r="BP466" s="71">
        <v>0</v>
      </c>
      <c r="BQ466" s="71">
        <v>8</v>
      </c>
      <c r="BR466" s="71">
        <v>1</v>
      </c>
      <c r="BS466" s="71">
        <v>0</v>
      </c>
      <c r="BT466" s="71">
        <v>0</v>
      </c>
      <c r="BU466"/>
      <c r="BV466" s="70">
        <v>167.62100000000001</v>
      </c>
      <c r="BW466" s="70">
        <v>0</v>
      </c>
      <c r="BX466" s="70">
        <v>0</v>
      </c>
      <c r="BY466" s="70">
        <v>0</v>
      </c>
      <c r="BZ466" s="70">
        <v>0</v>
      </c>
      <c r="CA466" s="70">
        <v>0</v>
      </c>
      <c r="CB466" s="70">
        <v>9.2379999999999995</v>
      </c>
      <c r="CC466" s="70">
        <v>0</v>
      </c>
      <c r="CD466" s="70">
        <v>11.664</v>
      </c>
    </row>
    <row r="467" spans="1:82">
      <c r="A467" s="70" t="s">
        <v>2242</v>
      </c>
      <c r="B467" s="70">
        <v>476</v>
      </c>
      <c r="C467" s="70">
        <v>18</v>
      </c>
      <c r="D467" s="70">
        <v>28</v>
      </c>
      <c r="E467" s="70">
        <v>2021</v>
      </c>
      <c r="F467" s="70" t="s">
        <v>160</v>
      </c>
      <c r="G467" s="70" t="s">
        <v>2224</v>
      </c>
      <c r="H467" s="70" t="s">
        <v>2225</v>
      </c>
      <c r="I467" s="148"/>
      <c r="J467" s="71">
        <v>327.6159411498478</v>
      </c>
      <c r="K467" s="71">
        <v>1.2093620935872504</v>
      </c>
      <c r="L467" s="71">
        <v>3.447173013831347</v>
      </c>
      <c r="M467" s="71">
        <v>13.103979911234619</v>
      </c>
      <c r="N467" s="71">
        <v>6.0826247447083981</v>
      </c>
      <c r="O467" s="71">
        <v>5.7015741241038826</v>
      </c>
      <c r="P467" s="71">
        <v>11.277322231251025</v>
      </c>
      <c r="Q467" s="71">
        <v>0.33689360968320597</v>
      </c>
      <c r="R467" s="71">
        <v>0</v>
      </c>
      <c r="S467" s="71">
        <v>1.3081196886314821</v>
      </c>
      <c r="T467" s="72"/>
      <c r="U467" s="71">
        <v>33691094</v>
      </c>
      <c r="V467" s="71">
        <v>511</v>
      </c>
      <c r="W467" s="71">
        <v>85</v>
      </c>
      <c r="X467" s="71">
        <v>3297</v>
      </c>
      <c r="Y467" s="71">
        <v>2106</v>
      </c>
      <c r="Z467" s="71">
        <v>4195</v>
      </c>
      <c r="AA467" s="71">
        <v>2427</v>
      </c>
      <c r="AB467" s="71">
        <v>5770</v>
      </c>
      <c r="AC467" s="71">
        <v>0</v>
      </c>
      <c r="AD467" s="71">
        <v>1.3081196886314821</v>
      </c>
      <c r="AE467" s="72"/>
      <c r="AF467" s="71">
        <v>210612700.45172921</v>
      </c>
      <c r="AG467" s="71">
        <v>840365.9119386255</v>
      </c>
      <c r="AH467" s="71">
        <v>551477.70016872871</v>
      </c>
      <c r="AI467" s="71">
        <v>19278829.445059892</v>
      </c>
      <c r="AJ467" s="71">
        <v>8133045.4530547112</v>
      </c>
      <c r="AK467" s="71">
        <v>0</v>
      </c>
      <c r="AL467" s="71">
        <v>0</v>
      </c>
      <c r="AM467" s="71">
        <v>757392.63265102287</v>
      </c>
      <c r="AN467" s="71">
        <v>0</v>
      </c>
      <c r="AO467" s="71">
        <v>0</v>
      </c>
      <c r="AP467" s="71">
        <v>240173811.59460223</v>
      </c>
      <c r="AQ467" s="72"/>
      <c r="AR467" s="71">
        <v>326</v>
      </c>
      <c r="AS467" s="71">
        <v>88</v>
      </c>
      <c r="AT467" s="71">
        <v>0</v>
      </c>
      <c r="AU467" s="71">
        <v>0</v>
      </c>
      <c r="AV467" s="71">
        <v>0</v>
      </c>
      <c r="AW467" s="71">
        <v>0</v>
      </c>
      <c r="AX467" s="71"/>
      <c r="AY467" s="72"/>
      <c r="AZ467" s="71">
        <v>1521.2</v>
      </c>
      <c r="BA467" s="71">
        <v>20162.2</v>
      </c>
      <c r="BB467" s="71">
        <v>0</v>
      </c>
      <c r="BC467" s="71">
        <v>0</v>
      </c>
      <c r="BD467" s="71">
        <v>0</v>
      </c>
      <c r="BE467" s="71">
        <v>0</v>
      </c>
      <c r="BF467" s="71"/>
      <c r="BG467" s="72"/>
      <c r="BH467" s="71">
        <v>0</v>
      </c>
      <c r="BI467" s="71">
        <v>0</v>
      </c>
      <c r="BJ467" s="71">
        <v>173.78899999999999</v>
      </c>
      <c r="BK467" s="71">
        <v>0.39</v>
      </c>
      <c r="BL467" s="71">
        <v>0</v>
      </c>
      <c r="BM467" s="71">
        <v>0</v>
      </c>
      <c r="BN467" s="72"/>
      <c r="BO467" s="71">
        <v>0</v>
      </c>
      <c r="BP467" s="71">
        <v>0</v>
      </c>
      <c r="BQ467" s="71">
        <v>8</v>
      </c>
      <c r="BR467" s="71">
        <v>1</v>
      </c>
      <c r="BS467" s="71">
        <v>0</v>
      </c>
      <c r="BT467" s="71">
        <v>0</v>
      </c>
      <c r="BU467"/>
      <c r="BV467" s="70">
        <v>150.57400000000001</v>
      </c>
      <c r="BW467" s="70">
        <v>0</v>
      </c>
      <c r="BX467" s="70">
        <v>0</v>
      </c>
      <c r="BY467" s="70">
        <v>0</v>
      </c>
      <c r="BZ467" s="70">
        <v>0</v>
      </c>
      <c r="CA467" s="70">
        <v>0</v>
      </c>
      <c r="CB467" s="70">
        <v>10.619</v>
      </c>
      <c r="CC467" s="70">
        <v>0</v>
      </c>
      <c r="CD467" s="70">
        <v>12.986000000000001</v>
      </c>
    </row>
    <row r="468" spans="1:82">
      <c r="A468" s="70" t="s">
        <v>2243</v>
      </c>
      <c r="B468" s="70">
        <v>476</v>
      </c>
      <c r="C468" s="70">
        <v>19</v>
      </c>
      <c r="D468" s="70">
        <v>28</v>
      </c>
      <c r="E468" s="70">
        <v>2022</v>
      </c>
      <c r="F468" s="70" t="s">
        <v>161</v>
      </c>
      <c r="G468" s="70" t="s">
        <v>2224</v>
      </c>
      <c r="H468" s="70" t="s">
        <v>2225</v>
      </c>
      <c r="I468" s="148"/>
      <c r="J468" s="71">
        <v>363.30688409181897</v>
      </c>
      <c r="K468" s="71">
        <v>1.1045922371259222</v>
      </c>
      <c r="L468" s="71">
        <v>3.4959413782194373</v>
      </c>
      <c r="M468" s="71">
        <v>12.101668802088247</v>
      </c>
      <c r="N468" s="71">
        <v>6.2382691842303846</v>
      </c>
      <c r="O468" s="71">
        <v>5.9709349897333421</v>
      </c>
      <c r="P468" s="71">
        <v>11.204101003907281</v>
      </c>
      <c r="Q468" s="71">
        <v>0.33261461016502608</v>
      </c>
      <c r="R468" s="71">
        <v>0</v>
      </c>
      <c r="S468" s="71">
        <v>1.5343986572330921</v>
      </c>
      <c r="T468" s="72"/>
      <c r="U468" s="71">
        <v>42063183</v>
      </c>
      <c r="V468" s="71">
        <v>511</v>
      </c>
      <c r="W468" s="71">
        <v>85</v>
      </c>
      <c r="X468" s="71">
        <v>3297</v>
      </c>
      <c r="Y468" s="71">
        <v>2098</v>
      </c>
      <c r="Z468" s="71">
        <v>4174</v>
      </c>
      <c r="AA468" s="71">
        <v>2448</v>
      </c>
      <c r="AB468" s="71">
        <v>5650</v>
      </c>
      <c r="AC468" s="71">
        <v>0</v>
      </c>
      <c r="AD468" s="71">
        <v>1.5343986572330921</v>
      </c>
      <c r="AE468" s="72"/>
      <c r="AF468" s="71">
        <v>236469619.00209066</v>
      </c>
      <c r="AG468" s="71">
        <v>825591.66280863725</v>
      </c>
      <c r="AH468" s="71">
        <v>785075.22916295007</v>
      </c>
      <c r="AI468" s="71">
        <v>18399940.047398817</v>
      </c>
      <c r="AJ468" s="71">
        <v>9098519.1410563756</v>
      </c>
      <c r="AK468" s="71">
        <v>0</v>
      </c>
      <c r="AL468" s="71">
        <v>0</v>
      </c>
      <c r="AM468" s="71">
        <v>729569.21340020292</v>
      </c>
      <c r="AN468" s="71">
        <v>0</v>
      </c>
      <c r="AO468" s="71">
        <v>0</v>
      </c>
      <c r="AP468" s="71">
        <v>266308314.29591766</v>
      </c>
      <c r="AQ468" s="72"/>
      <c r="AR468" s="71">
        <v>341</v>
      </c>
      <c r="AS468" s="71">
        <v>89</v>
      </c>
      <c r="AT468" s="71">
        <v>0</v>
      </c>
      <c r="AU468" s="71">
        <v>0</v>
      </c>
      <c r="AV468" s="71">
        <v>0</v>
      </c>
      <c r="AW468" s="71">
        <v>0</v>
      </c>
      <c r="AX468" s="71"/>
      <c r="AY468" s="72"/>
      <c r="AZ468" s="71">
        <v>1614.3999999999999</v>
      </c>
      <c r="BA468" s="71">
        <v>20211.700000000004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2244</v>
      </c>
      <c r="B469" s="70">
        <v>476</v>
      </c>
      <c r="C469" s="70">
        <v>20</v>
      </c>
      <c r="D469" s="70">
        <v>28</v>
      </c>
      <c r="E469" s="70">
        <v>2023</v>
      </c>
      <c r="F469" s="70" t="s">
        <v>1539</v>
      </c>
      <c r="G469" s="70" t="s">
        <v>2224</v>
      </c>
      <c r="H469" s="70" t="s">
        <v>2225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349</v>
      </c>
      <c r="AS469" s="71">
        <v>91</v>
      </c>
      <c r="AT469" s="71">
        <v>0</v>
      </c>
      <c r="AU469" s="71">
        <v>0</v>
      </c>
      <c r="AV469" s="71">
        <v>0</v>
      </c>
      <c r="AW469" s="71">
        <v>0</v>
      </c>
      <c r="AX469" s="71"/>
      <c r="AY469" s="72"/>
      <c r="AZ469" s="71">
        <v>1658.1999999999998</v>
      </c>
      <c r="BA469" s="71">
        <v>28655.700000000004</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2245</v>
      </c>
      <c r="B470" s="70">
        <v>476</v>
      </c>
      <c r="C470" s="70">
        <v>21</v>
      </c>
      <c r="D470" s="70">
        <v>28</v>
      </c>
      <c r="E470" s="70">
        <v>2024</v>
      </c>
      <c r="F470" s="70" t="s">
        <v>1554</v>
      </c>
      <c r="G470" s="70" t="s">
        <v>2224</v>
      </c>
      <c r="H470" s="70" t="s">
        <v>2225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2246</v>
      </c>
      <c r="B471" s="70">
        <v>171</v>
      </c>
      <c r="C471" s="70">
        <v>1</v>
      </c>
      <c r="D471" s="70">
        <v>11</v>
      </c>
      <c r="E471" s="70">
        <v>1990</v>
      </c>
      <c r="F471" s="70" t="s">
        <v>787</v>
      </c>
      <c r="G471" s="70" t="s">
        <v>2247</v>
      </c>
      <c r="H471" s="70" t="s">
        <v>2248</v>
      </c>
      <c r="I471" s="148"/>
      <c r="J471" s="71">
        <v>6.6477152646544573</v>
      </c>
      <c r="K471" s="71">
        <v>1.999139128359178</v>
      </c>
      <c r="L471" s="71">
        <v>1.85983649748405</v>
      </c>
      <c r="M471" s="71">
        <v>4.8135117070043494</v>
      </c>
      <c r="N471" s="71">
        <v>8.540936725549102</v>
      </c>
      <c r="O471" s="71">
        <v>6.0781155460379379</v>
      </c>
      <c r="P471" s="71">
        <v>8.8958044280912922</v>
      </c>
      <c r="Q471" s="71">
        <v>0.62340607027841499</v>
      </c>
      <c r="R471" s="71">
        <v>0</v>
      </c>
      <c r="S471" s="71">
        <v>0.61415668372259713</v>
      </c>
      <c r="T471" s="72"/>
      <c r="U471" s="71">
        <v>691252</v>
      </c>
      <c r="V471" s="71">
        <v>615</v>
      </c>
      <c r="W471" s="71">
        <v>21</v>
      </c>
      <c r="X471" s="71">
        <v>1660</v>
      </c>
      <c r="Y471" s="71">
        <v>2926</v>
      </c>
      <c r="Z471" s="71">
        <v>2500</v>
      </c>
      <c r="AA471" s="71">
        <v>2160</v>
      </c>
      <c r="AB471" s="71">
        <v>10122</v>
      </c>
      <c r="AC471" s="71">
        <v>0</v>
      </c>
      <c r="AD471" s="71">
        <v>0.61415668372259713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2249</v>
      </c>
      <c r="B472" s="70">
        <v>172</v>
      </c>
      <c r="C472" s="70">
        <v>2</v>
      </c>
      <c r="D472" s="70">
        <v>11</v>
      </c>
      <c r="E472" s="70">
        <v>2005</v>
      </c>
      <c r="F472" s="70" t="s">
        <v>789</v>
      </c>
      <c r="G472" s="70" t="s">
        <v>2247</v>
      </c>
      <c r="H472" s="70" t="s">
        <v>2248</v>
      </c>
      <c r="I472" s="148"/>
      <c r="J472" s="71">
        <v>6.9765942967758692</v>
      </c>
      <c r="K472" s="71">
        <v>0.95249281822350584</v>
      </c>
      <c r="L472" s="71">
        <v>1.2563729670125841</v>
      </c>
      <c r="M472" s="71">
        <v>7.619608998246969</v>
      </c>
      <c r="N472" s="71">
        <v>13.19226837114385</v>
      </c>
      <c r="O472" s="71">
        <v>8.0236814443930022</v>
      </c>
      <c r="P472" s="71">
        <v>9.1873682291785208</v>
      </c>
      <c r="Q472" s="71">
        <v>0.50589723956787502</v>
      </c>
      <c r="R472" s="71">
        <v>0</v>
      </c>
      <c r="S472" s="71">
        <v>0.71528180995450152</v>
      </c>
      <c r="T472" s="72"/>
      <c r="U472" s="71">
        <v>755117</v>
      </c>
      <c r="V472" s="71">
        <v>363</v>
      </c>
      <c r="W472" s="71">
        <v>15</v>
      </c>
      <c r="X472" s="71">
        <v>1233</v>
      </c>
      <c r="Y472" s="71">
        <v>2911</v>
      </c>
      <c r="Z472" s="71">
        <v>3819</v>
      </c>
      <c r="AA472" s="71">
        <v>1827</v>
      </c>
      <c r="AB472" s="71">
        <v>8587</v>
      </c>
      <c r="AC472" s="71">
        <v>0</v>
      </c>
      <c r="AD472" s="71">
        <v>0.71528180995450152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2250</v>
      </c>
      <c r="B473" s="70">
        <v>173</v>
      </c>
      <c r="C473" s="70">
        <v>3</v>
      </c>
      <c r="D473" s="70">
        <v>11</v>
      </c>
      <c r="E473" s="70">
        <v>2006</v>
      </c>
      <c r="F473" s="70" t="s">
        <v>790</v>
      </c>
      <c r="G473" s="70" t="s">
        <v>2247</v>
      </c>
      <c r="H473" s="70" t="s">
        <v>2248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2251</v>
      </c>
      <c r="B474" s="70">
        <v>174</v>
      </c>
      <c r="C474" s="70">
        <v>4</v>
      </c>
      <c r="D474" s="70">
        <v>11</v>
      </c>
      <c r="E474" s="70">
        <v>2007</v>
      </c>
      <c r="F474" s="70" t="s">
        <v>791</v>
      </c>
      <c r="G474" s="70" t="s">
        <v>2247</v>
      </c>
      <c r="H474" s="70" t="s">
        <v>2248</v>
      </c>
      <c r="I474" s="148"/>
      <c r="J474" s="71">
        <v>5.6943192112837293</v>
      </c>
      <c r="K474" s="71">
        <v>1.0416707080188661</v>
      </c>
      <c r="L474" s="71">
        <v>1.269713285889899</v>
      </c>
      <c r="M474" s="71">
        <v>7.5491184696754443</v>
      </c>
      <c r="N474" s="71">
        <v>13.31793174780509</v>
      </c>
      <c r="O474" s="71">
        <v>7.4738584733474278</v>
      </c>
      <c r="P474" s="71">
        <v>9.2172350457499519</v>
      </c>
      <c r="Q474" s="71">
        <v>0.51000752659422099</v>
      </c>
      <c r="R474" s="71">
        <v>0</v>
      </c>
      <c r="S474" s="71">
        <v>0.68598341512189442</v>
      </c>
      <c r="T474" s="72"/>
      <c r="U474" s="71">
        <v>727231</v>
      </c>
      <c r="V474" s="71">
        <v>415</v>
      </c>
      <c r="W474" s="71">
        <v>19</v>
      </c>
      <c r="X474" s="71">
        <v>1645</v>
      </c>
      <c r="Y474" s="71">
        <v>2882</v>
      </c>
      <c r="Z474" s="71">
        <v>3698</v>
      </c>
      <c r="AA474" s="71">
        <v>1805</v>
      </c>
      <c r="AB474" s="71">
        <v>8199</v>
      </c>
      <c r="AC474" s="71">
        <v>0</v>
      </c>
      <c r="AD474" s="71">
        <v>0.68598341512189442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2252</v>
      </c>
      <c r="B475" s="70">
        <v>175</v>
      </c>
      <c r="C475" s="70">
        <v>5</v>
      </c>
      <c r="D475" s="70">
        <v>11</v>
      </c>
      <c r="E475" s="70">
        <v>2008</v>
      </c>
      <c r="F475" s="70" t="s">
        <v>792</v>
      </c>
      <c r="G475" s="70" t="s">
        <v>2247</v>
      </c>
      <c r="H475" s="70" t="s">
        <v>2248</v>
      </c>
      <c r="I475" s="148"/>
      <c r="J475" s="71">
        <v>4.1114834129506814</v>
      </c>
      <c r="K475" s="71">
        <v>0.82525744614368168</v>
      </c>
      <c r="L475" s="71">
        <v>1.2404112668701981</v>
      </c>
      <c r="M475" s="71">
        <v>8.4595990840145916</v>
      </c>
      <c r="N475" s="71">
        <v>12.839983387119769</v>
      </c>
      <c r="O475" s="71">
        <v>7.1813834164529542</v>
      </c>
      <c r="P475" s="71">
        <v>9.0639115517791549</v>
      </c>
      <c r="Q475" s="71">
        <v>0.49257517161620901</v>
      </c>
      <c r="R475" s="71">
        <v>0</v>
      </c>
      <c r="S475" s="71">
        <v>0.72298590748558156</v>
      </c>
      <c r="T475" s="72"/>
      <c r="U475" s="71">
        <v>547190</v>
      </c>
      <c r="V475" s="71">
        <v>415</v>
      </c>
      <c r="W475" s="71">
        <v>19</v>
      </c>
      <c r="X475" s="71">
        <v>1645</v>
      </c>
      <c r="Y475" s="71">
        <v>2912</v>
      </c>
      <c r="Z475" s="71">
        <v>3678</v>
      </c>
      <c r="AA475" s="71">
        <v>1777</v>
      </c>
      <c r="AB475" s="71">
        <v>8049</v>
      </c>
      <c r="AC475" s="71">
        <v>0</v>
      </c>
      <c r="AD475" s="71">
        <v>0.72298590748558156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2253</v>
      </c>
      <c r="B476" s="70">
        <v>176</v>
      </c>
      <c r="C476" s="70">
        <v>6</v>
      </c>
      <c r="D476" s="70">
        <v>11</v>
      </c>
      <c r="E476" s="70">
        <v>2009</v>
      </c>
      <c r="F476" s="70" t="s">
        <v>176</v>
      </c>
      <c r="G476" s="70" t="s">
        <v>2247</v>
      </c>
      <c r="H476" s="70" t="s">
        <v>2248</v>
      </c>
      <c r="I476" s="148"/>
      <c r="J476" s="71">
        <v>5.0259709488623487</v>
      </c>
      <c r="K476" s="71">
        <v>0.73500891656151934</v>
      </c>
      <c r="L476" s="71">
        <v>0.85293193709495418</v>
      </c>
      <c r="M476" s="71">
        <v>8.1707616128088034</v>
      </c>
      <c r="N476" s="71">
        <v>11.552375906882761</v>
      </c>
      <c r="O476" s="71">
        <v>7.2261592634042353</v>
      </c>
      <c r="P476" s="71">
        <v>8.809074045365918</v>
      </c>
      <c r="Q476" s="71">
        <v>0.45833383139954498</v>
      </c>
      <c r="R476" s="71">
        <v>0</v>
      </c>
      <c r="S476" s="71">
        <v>0.58587459684026033</v>
      </c>
      <c r="T476" s="72"/>
      <c r="U476" s="71">
        <v>579024</v>
      </c>
      <c r="V476" s="71">
        <v>377</v>
      </c>
      <c r="W476" s="71">
        <v>18</v>
      </c>
      <c r="X476" s="71">
        <v>1574</v>
      </c>
      <c r="Y476" s="71">
        <v>2862</v>
      </c>
      <c r="Z476" s="71">
        <v>3653</v>
      </c>
      <c r="AA476" s="71">
        <v>1773</v>
      </c>
      <c r="AB476" s="71">
        <v>7862</v>
      </c>
      <c r="AC476" s="71">
        <v>0</v>
      </c>
      <c r="AD476" s="71">
        <v>0.58587459684026033</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2254</v>
      </c>
      <c r="B477" s="70">
        <v>177</v>
      </c>
      <c r="C477" s="70">
        <v>7</v>
      </c>
      <c r="D477" s="70">
        <v>11</v>
      </c>
      <c r="E477" s="70">
        <v>2010</v>
      </c>
      <c r="F477" s="70" t="s">
        <v>177</v>
      </c>
      <c r="G477" s="70" t="s">
        <v>2247</v>
      </c>
      <c r="H477" s="70" t="s">
        <v>2248</v>
      </c>
      <c r="I477" s="148"/>
      <c r="J477" s="71">
        <v>4.9012354232328246</v>
      </c>
      <c r="K477" s="71">
        <v>0.74916268931366792</v>
      </c>
      <c r="L477" s="71">
        <v>0.80750233873549049</v>
      </c>
      <c r="M477" s="71">
        <v>7.9686996156032039</v>
      </c>
      <c r="N477" s="71">
        <v>11.455205862298889</v>
      </c>
      <c r="O477" s="71">
        <v>7.2084880149797117</v>
      </c>
      <c r="P477" s="71">
        <v>9.0296082205464749</v>
      </c>
      <c r="Q477" s="71">
        <v>0.46815584491699302</v>
      </c>
      <c r="R477" s="71">
        <v>0</v>
      </c>
      <c r="S477" s="71">
        <v>0.44743175819148562</v>
      </c>
      <c r="T477" s="72"/>
      <c r="U477" s="71">
        <v>604067</v>
      </c>
      <c r="V477" s="71">
        <v>377</v>
      </c>
      <c r="W477" s="71">
        <v>18</v>
      </c>
      <c r="X477" s="71">
        <v>1574</v>
      </c>
      <c r="Y477" s="71">
        <v>2833</v>
      </c>
      <c r="Z477" s="71">
        <v>3661</v>
      </c>
      <c r="AA477" s="71">
        <v>1772</v>
      </c>
      <c r="AB477" s="71">
        <v>7695</v>
      </c>
      <c r="AC477" s="71">
        <v>0</v>
      </c>
      <c r="AD477" s="71">
        <v>0.44743175819148562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2255</v>
      </c>
      <c r="B478" s="70">
        <v>178</v>
      </c>
      <c r="C478" s="70">
        <v>8</v>
      </c>
      <c r="D478" s="70">
        <v>11</v>
      </c>
      <c r="E478" s="70">
        <v>2011</v>
      </c>
      <c r="F478" s="70" t="s">
        <v>178</v>
      </c>
      <c r="G478" s="70" t="s">
        <v>2247</v>
      </c>
      <c r="H478" s="70" t="s">
        <v>2248</v>
      </c>
      <c r="I478" s="148"/>
      <c r="J478" s="71">
        <v>4.4422128456005199</v>
      </c>
      <c r="K478" s="71">
        <v>1.006323476430375</v>
      </c>
      <c r="L478" s="71">
        <v>0.75384362318143427</v>
      </c>
      <c r="M478" s="71">
        <v>9.2739984167485492</v>
      </c>
      <c r="N478" s="71">
        <v>13.28049319242146</v>
      </c>
      <c r="O478" s="71">
        <v>7.1496427562220068</v>
      </c>
      <c r="P478" s="71">
        <v>8.7488732811255581</v>
      </c>
      <c r="Q478" s="71">
        <v>0.52906471815768197</v>
      </c>
      <c r="R478" s="71">
        <v>0</v>
      </c>
      <c r="S478" s="71">
        <v>0.52185216686537095</v>
      </c>
      <c r="T478" s="72"/>
      <c r="U478" s="71">
        <v>451469</v>
      </c>
      <c r="V478" s="71">
        <v>377</v>
      </c>
      <c r="W478" s="71">
        <v>18</v>
      </c>
      <c r="X478" s="71">
        <v>1574</v>
      </c>
      <c r="Y478" s="71">
        <v>2806</v>
      </c>
      <c r="Z478" s="71">
        <v>3710</v>
      </c>
      <c r="AA478" s="71">
        <v>1768</v>
      </c>
      <c r="AB478" s="71">
        <v>7539</v>
      </c>
      <c r="AC478" s="71">
        <v>0</v>
      </c>
      <c r="AD478" s="71">
        <v>0.52185216686537095</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2256</v>
      </c>
      <c r="B479" s="70">
        <v>179</v>
      </c>
      <c r="C479" s="70">
        <v>9</v>
      </c>
      <c r="D479" s="70">
        <v>11</v>
      </c>
      <c r="E479" s="70">
        <v>2012</v>
      </c>
      <c r="F479" s="70" t="s">
        <v>179</v>
      </c>
      <c r="G479" s="70" t="s">
        <v>2247</v>
      </c>
      <c r="H479" s="70" t="s">
        <v>2248</v>
      </c>
      <c r="I479" s="148"/>
      <c r="J479" s="71">
        <v>6.6752308653716277</v>
      </c>
      <c r="K479" s="71">
        <v>0.94470644090965072</v>
      </c>
      <c r="L479" s="71">
        <v>0.75609507045457003</v>
      </c>
      <c r="M479" s="71">
        <v>10.434369218091881</v>
      </c>
      <c r="N479" s="71">
        <v>14.035749471345101</v>
      </c>
      <c r="O479" s="71">
        <v>7.1870672878564132</v>
      </c>
      <c r="P479" s="71">
        <v>8.773766973179157</v>
      </c>
      <c r="Q479" s="71">
        <v>0.56284754275891602</v>
      </c>
      <c r="R479" s="71">
        <v>0</v>
      </c>
      <c r="S479" s="71">
        <v>0.86572512544607061</v>
      </c>
      <c r="T479" s="72"/>
      <c r="U479" s="71">
        <v>622170</v>
      </c>
      <c r="V479" s="71">
        <v>377</v>
      </c>
      <c r="W479" s="71">
        <v>18</v>
      </c>
      <c r="X479" s="71">
        <v>1574</v>
      </c>
      <c r="Y479" s="71">
        <v>2789</v>
      </c>
      <c r="Z479" s="71">
        <v>3759</v>
      </c>
      <c r="AA479" s="71">
        <v>1763</v>
      </c>
      <c r="AB479" s="71">
        <v>7382</v>
      </c>
      <c r="AC479" s="71">
        <v>0</v>
      </c>
      <c r="AD479" s="71">
        <v>0.86572512544607061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2257</v>
      </c>
      <c r="B480" s="70">
        <v>180</v>
      </c>
      <c r="C480" s="70">
        <v>10</v>
      </c>
      <c r="D480" s="70">
        <v>11</v>
      </c>
      <c r="E480" s="70">
        <v>2013</v>
      </c>
      <c r="F480" s="70" t="s">
        <v>180</v>
      </c>
      <c r="G480" s="70" t="s">
        <v>2247</v>
      </c>
      <c r="H480" s="70" t="s">
        <v>2248</v>
      </c>
      <c r="I480" s="148"/>
      <c r="J480" s="71">
        <v>5.8070535184162946</v>
      </c>
      <c r="K480" s="71">
        <v>0.80203159752464348</v>
      </c>
      <c r="L480" s="71">
        <v>0.54850702867781498</v>
      </c>
      <c r="M480" s="71">
        <v>9.0055189713628092</v>
      </c>
      <c r="N480" s="71">
        <v>13.736075166391499</v>
      </c>
      <c r="O480" s="71">
        <v>6.9091766837904443</v>
      </c>
      <c r="P480" s="71">
        <v>8.7269007680431674</v>
      </c>
      <c r="Q480" s="71">
        <v>0.56391717578742995</v>
      </c>
      <c r="R480" s="71">
        <v>0</v>
      </c>
      <c r="S480" s="71">
        <v>0.58972167671891296</v>
      </c>
      <c r="T480" s="72"/>
      <c r="U480" s="71">
        <v>595073</v>
      </c>
      <c r="V480" s="71">
        <v>377</v>
      </c>
      <c r="W480" s="71">
        <v>18</v>
      </c>
      <c r="X480" s="71">
        <v>1574</v>
      </c>
      <c r="Y480" s="71">
        <v>2775</v>
      </c>
      <c r="Z480" s="71">
        <v>3775</v>
      </c>
      <c r="AA480" s="71">
        <v>1747</v>
      </c>
      <c r="AB480" s="71">
        <v>7290</v>
      </c>
      <c r="AC480" s="71">
        <v>0</v>
      </c>
      <c r="AD480" s="71">
        <v>0.58972167671891296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2258</v>
      </c>
      <c r="B481" s="70">
        <v>181</v>
      </c>
      <c r="C481" s="70">
        <v>11</v>
      </c>
      <c r="D481" s="70">
        <v>11</v>
      </c>
      <c r="E481" s="70">
        <v>2014</v>
      </c>
      <c r="F481" s="70" t="s">
        <v>181</v>
      </c>
      <c r="G481" s="70" t="s">
        <v>2247</v>
      </c>
      <c r="H481" s="70" t="s">
        <v>2248</v>
      </c>
      <c r="I481" s="148"/>
      <c r="J481" s="71">
        <v>5.6618907917601113</v>
      </c>
      <c r="K481" s="71">
        <v>0.76952462727342918</v>
      </c>
      <c r="L481" s="71">
        <v>1.6063302231534129</v>
      </c>
      <c r="M481" s="71">
        <v>8.7255287480591264</v>
      </c>
      <c r="N481" s="71">
        <v>13.29988331066293</v>
      </c>
      <c r="O481" s="71">
        <v>6.5252797615546383</v>
      </c>
      <c r="P481" s="71">
        <v>8.5714087030399497</v>
      </c>
      <c r="Q481" s="71">
        <v>0.52672098067196904</v>
      </c>
      <c r="R481" s="71">
        <v>0</v>
      </c>
      <c r="S481" s="71">
        <v>0.74519949995016899</v>
      </c>
      <c r="T481" s="72"/>
      <c r="U481" s="71">
        <v>624013</v>
      </c>
      <c r="V481" s="71">
        <v>333</v>
      </c>
      <c r="W481" s="71">
        <v>35</v>
      </c>
      <c r="X481" s="71">
        <v>1364</v>
      </c>
      <c r="Y481" s="71">
        <v>2751</v>
      </c>
      <c r="Z481" s="71">
        <v>3755</v>
      </c>
      <c r="AA481" s="71">
        <v>1707</v>
      </c>
      <c r="AB481" s="71">
        <v>7097</v>
      </c>
      <c r="AC481" s="71">
        <v>0</v>
      </c>
      <c r="AD481" s="71">
        <v>0.74519949995016899</v>
      </c>
      <c r="AE481" s="72"/>
      <c r="AF481" s="71"/>
      <c r="AG481" s="71"/>
      <c r="AH481" s="71"/>
      <c r="AI481" s="71"/>
      <c r="AJ481" s="71"/>
      <c r="AK481" s="71"/>
      <c r="AL481" s="71"/>
      <c r="AM481" s="71"/>
      <c r="AN481" s="71"/>
      <c r="AO481" s="71"/>
      <c r="AP481" s="71"/>
      <c r="AQ481" s="72"/>
      <c r="AR481" s="71">
        <v>19</v>
      </c>
      <c r="AS481" s="71">
        <v>2</v>
      </c>
      <c r="AT481" s="71">
        <v>0</v>
      </c>
      <c r="AU481" s="71">
        <v>0</v>
      </c>
      <c r="AV481" s="71">
        <v>0</v>
      </c>
      <c r="AW481" s="71">
        <v>0</v>
      </c>
      <c r="AX481" s="71"/>
      <c r="AY481" s="72"/>
      <c r="AZ481" s="71">
        <v>83.3</v>
      </c>
      <c r="BA481" s="71">
        <v>65.5</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2259</v>
      </c>
      <c r="B482" s="70">
        <v>182</v>
      </c>
      <c r="C482" s="70">
        <v>12</v>
      </c>
      <c r="D482" s="70">
        <v>11</v>
      </c>
      <c r="E482" s="70">
        <v>2015</v>
      </c>
      <c r="F482" s="70" t="s">
        <v>182</v>
      </c>
      <c r="G482" s="1064" t="s">
        <v>2247</v>
      </c>
      <c r="H482" s="70" t="s">
        <v>2248</v>
      </c>
      <c r="I482" s="148"/>
      <c r="J482" s="71">
        <v>5.4171485537159016</v>
      </c>
      <c r="K482" s="71">
        <v>0.77768751290140281</v>
      </c>
      <c r="L482" s="71">
        <v>1.6339715314228971</v>
      </c>
      <c r="M482" s="71">
        <v>8.5841636082751425</v>
      </c>
      <c r="N482" s="71">
        <v>11.890230342503809</v>
      </c>
      <c r="O482" s="71">
        <v>6.3701352025641436</v>
      </c>
      <c r="P482" s="71">
        <v>8.4625988041499696</v>
      </c>
      <c r="Q482" s="71">
        <v>0.50327470261771001</v>
      </c>
      <c r="R482" s="71">
        <v>0</v>
      </c>
      <c r="S482" s="71">
        <v>0.37956432869967649</v>
      </c>
      <c r="T482" s="72"/>
      <c r="U482" s="71">
        <v>661051</v>
      </c>
      <c r="V482" s="71">
        <v>333</v>
      </c>
      <c r="W482" s="71">
        <v>35</v>
      </c>
      <c r="X482" s="71">
        <v>1364</v>
      </c>
      <c r="Y482" s="71">
        <v>2743</v>
      </c>
      <c r="Z482" s="71">
        <v>3701</v>
      </c>
      <c r="AA482" s="71">
        <v>1684</v>
      </c>
      <c r="AB482" s="71">
        <v>6927</v>
      </c>
      <c r="AC482" s="71">
        <v>0</v>
      </c>
      <c r="AD482" s="71">
        <v>0.37956432869967649</v>
      </c>
      <c r="AE482" s="72"/>
      <c r="AF482" s="71">
        <v>5762167.7999573452</v>
      </c>
      <c r="AG482" s="71">
        <v>571877.06233284832</v>
      </c>
      <c r="AH482" s="71">
        <v>284202.81693545438</v>
      </c>
      <c r="AI482" s="71">
        <v>9610907.9651414175</v>
      </c>
      <c r="AJ482" s="71">
        <v>15823977.33517145</v>
      </c>
      <c r="AK482" s="71">
        <v>0</v>
      </c>
      <c r="AL482" s="71">
        <v>0</v>
      </c>
      <c r="AM482" s="71">
        <v>949316.29232787993</v>
      </c>
      <c r="AN482" s="71">
        <v>0</v>
      </c>
      <c r="AO482" s="71">
        <v>0</v>
      </c>
      <c r="AP482" s="71">
        <v>33002449.271866396</v>
      </c>
      <c r="AQ482" s="72"/>
      <c r="AR482" s="71">
        <v>20</v>
      </c>
      <c r="AS482" s="71">
        <v>5</v>
      </c>
      <c r="AT482" s="71">
        <v>0</v>
      </c>
      <c r="AU482" s="71">
        <v>0</v>
      </c>
      <c r="AV482" s="71">
        <v>0</v>
      </c>
      <c r="AW482" s="71">
        <v>0</v>
      </c>
      <c r="AX482" s="71"/>
      <c r="AY482" s="72"/>
      <c r="AZ482" s="71">
        <v>92.8</v>
      </c>
      <c r="BA482" s="71">
        <v>174.5</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2260</v>
      </c>
      <c r="B483" s="70">
        <v>183</v>
      </c>
      <c r="C483" s="70">
        <v>13</v>
      </c>
      <c r="D483" s="70">
        <v>11</v>
      </c>
      <c r="E483" s="70">
        <v>2016</v>
      </c>
      <c r="F483" s="70" t="s">
        <v>155</v>
      </c>
      <c r="G483" s="1064" t="s">
        <v>2247</v>
      </c>
      <c r="H483" s="70" t="s">
        <v>2248</v>
      </c>
      <c r="I483" s="148"/>
      <c r="J483" s="71">
        <v>5.1360421328051293</v>
      </c>
      <c r="K483" s="71">
        <v>0.79886225976125169</v>
      </c>
      <c r="L483" s="71">
        <v>1.7914757992294257</v>
      </c>
      <c r="M483" s="71">
        <v>6.2713703518481152</v>
      </c>
      <c r="N483" s="71">
        <v>11.062746300402164</v>
      </c>
      <c r="O483" s="71">
        <v>6.3267854198604017</v>
      </c>
      <c r="P483" s="71">
        <v>8.5416331600787441</v>
      </c>
      <c r="Q483" s="71">
        <v>0.4787438847761526</v>
      </c>
      <c r="R483" s="71">
        <v>0</v>
      </c>
      <c r="S483" s="71">
        <v>0.85701899307264917</v>
      </c>
      <c r="T483" s="72"/>
      <c r="U483" s="71">
        <v>617605</v>
      </c>
      <c r="V483" s="71">
        <v>333</v>
      </c>
      <c r="W483" s="71">
        <v>35</v>
      </c>
      <c r="X483" s="71">
        <v>1364</v>
      </c>
      <c r="Y483" s="71">
        <v>2743</v>
      </c>
      <c r="Z483" s="71">
        <v>3721</v>
      </c>
      <c r="AA483" s="71">
        <v>1758</v>
      </c>
      <c r="AB483" s="71">
        <v>6778</v>
      </c>
      <c r="AC483" s="71">
        <v>0</v>
      </c>
      <c r="AD483" s="71">
        <v>0.85701899307264917</v>
      </c>
      <c r="AE483" s="72"/>
      <c r="AF483" s="71">
        <v>5703665.3498462811</v>
      </c>
      <c r="AG483" s="71">
        <v>563714.17033367371</v>
      </c>
      <c r="AH483" s="71">
        <v>250044.56276801121</v>
      </c>
      <c r="AI483" s="71">
        <v>8560633.8643073011</v>
      </c>
      <c r="AJ483" s="71">
        <v>14102853.80245796</v>
      </c>
      <c r="AK483" s="71">
        <v>0</v>
      </c>
      <c r="AL483" s="71">
        <v>0</v>
      </c>
      <c r="AM483" s="71">
        <v>929618.12877200579</v>
      </c>
      <c r="AN483" s="71">
        <v>0</v>
      </c>
      <c r="AO483" s="71">
        <v>0</v>
      </c>
      <c r="AP483" s="71">
        <v>30110529.878485233</v>
      </c>
      <c r="AQ483" s="72"/>
      <c r="AR483" s="71">
        <v>22</v>
      </c>
      <c r="AS483" s="71">
        <v>5</v>
      </c>
      <c r="AT483" s="71">
        <v>0</v>
      </c>
      <c r="AU483" s="71">
        <v>0</v>
      </c>
      <c r="AV483" s="71">
        <v>0</v>
      </c>
      <c r="AW483" s="71">
        <v>0</v>
      </c>
      <c r="AX483" s="71"/>
      <c r="AY483" s="72"/>
      <c r="AZ483" s="71">
        <v>99.899999999999991</v>
      </c>
      <c r="BA483" s="71">
        <v>174.5</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2261</v>
      </c>
      <c r="B484" s="70">
        <v>184</v>
      </c>
      <c r="C484" s="70">
        <v>14</v>
      </c>
      <c r="D484" s="70">
        <v>11</v>
      </c>
      <c r="E484" s="70">
        <v>2017</v>
      </c>
      <c r="F484" s="70" t="s">
        <v>156</v>
      </c>
      <c r="G484" s="70" t="s">
        <v>2247</v>
      </c>
      <c r="H484" s="70" t="s">
        <v>2248</v>
      </c>
      <c r="I484" s="148"/>
      <c r="J484" s="71">
        <v>4.4235917237013869</v>
      </c>
      <c r="K484" s="71">
        <v>0.82111883935294339</v>
      </c>
      <c r="L484" s="71">
        <v>1.8560247059678581</v>
      </c>
      <c r="M484" s="71">
        <v>5.8128231539661073</v>
      </c>
      <c r="N484" s="71">
        <v>11.529775043412752</v>
      </c>
      <c r="O484" s="71">
        <v>6.2151846219575795</v>
      </c>
      <c r="P484" s="71">
        <v>8.3475145978143548</v>
      </c>
      <c r="Q484" s="71">
        <v>0.44792938944800798</v>
      </c>
      <c r="R484" s="71">
        <v>0</v>
      </c>
      <c r="S484" s="71">
        <v>1.2452772023099945</v>
      </c>
      <c r="T484" s="72"/>
      <c r="U484" s="71">
        <v>562364</v>
      </c>
      <c r="V484" s="71">
        <v>333</v>
      </c>
      <c r="W484" s="71">
        <v>35</v>
      </c>
      <c r="X484" s="71">
        <v>1364</v>
      </c>
      <c r="Y484" s="71">
        <v>2694</v>
      </c>
      <c r="Z484" s="71">
        <v>3716</v>
      </c>
      <c r="AA484" s="71">
        <v>1729</v>
      </c>
      <c r="AB484" s="71">
        <v>6558</v>
      </c>
      <c r="AC484" s="71">
        <v>0</v>
      </c>
      <c r="AD484" s="71">
        <v>1.2452772023099949</v>
      </c>
      <c r="AE484" s="72"/>
      <c r="AF484" s="71">
        <v>5020455.8954485795</v>
      </c>
      <c r="AG484" s="71">
        <v>590500.50972342188</v>
      </c>
      <c r="AH484" s="71">
        <v>350151.48692903132</v>
      </c>
      <c r="AI484" s="71">
        <v>8397516.234666273</v>
      </c>
      <c r="AJ484" s="71">
        <v>15239823.431415521</v>
      </c>
      <c r="AK484" s="71">
        <v>0</v>
      </c>
      <c r="AL484" s="71">
        <v>0</v>
      </c>
      <c r="AM484" s="71">
        <v>900852.01330646395</v>
      </c>
      <c r="AN484" s="71">
        <v>0</v>
      </c>
      <c r="AO484" s="71">
        <v>0</v>
      </c>
      <c r="AP484" s="71">
        <v>30499299.571489293</v>
      </c>
      <c r="AQ484" s="72"/>
      <c r="AR484" s="71">
        <v>23</v>
      </c>
      <c r="AS484" s="71">
        <v>8</v>
      </c>
      <c r="AT484" s="71">
        <v>0</v>
      </c>
      <c r="AU484" s="71">
        <v>0</v>
      </c>
      <c r="AV484" s="71">
        <v>0</v>
      </c>
      <c r="AW484" s="71">
        <v>0</v>
      </c>
      <c r="AX484" s="71"/>
      <c r="AY484" s="72"/>
      <c r="AZ484" s="71">
        <v>104.8</v>
      </c>
      <c r="BA484" s="71">
        <v>306.5</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2262</v>
      </c>
      <c r="B485" s="70">
        <v>185</v>
      </c>
      <c r="C485" s="70">
        <v>15</v>
      </c>
      <c r="D485" s="70">
        <v>11</v>
      </c>
      <c r="E485" s="70">
        <v>2018</v>
      </c>
      <c r="F485" s="70" t="s">
        <v>183</v>
      </c>
      <c r="G485" s="70" t="s">
        <v>2247</v>
      </c>
      <c r="H485" s="70" t="s">
        <v>2248</v>
      </c>
      <c r="I485" s="148"/>
      <c r="J485" s="71">
        <v>5.5858966774322187</v>
      </c>
      <c r="K485" s="71">
        <v>0.78046665834581253</v>
      </c>
      <c r="L485" s="71">
        <v>1.6830317506763015</v>
      </c>
      <c r="M485" s="71">
        <v>6.1654001966008956</v>
      </c>
      <c r="N485" s="71">
        <v>10.496644504836475</v>
      </c>
      <c r="O485" s="71">
        <v>6.0311288043488211</v>
      </c>
      <c r="P485" s="71">
        <v>7.9489490350529932</v>
      </c>
      <c r="Q485" s="71">
        <v>0.40297533863130602</v>
      </c>
      <c r="R485" s="71">
        <v>0</v>
      </c>
      <c r="S485" s="71">
        <v>0.96520451825113585</v>
      </c>
      <c r="T485" s="72"/>
      <c r="U485" s="71">
        <v>684846</v>
      </c>
      <c r="V485" s="71">
        <v>333</v>
      </c>
      <c r="W485" s="71">
        <v>35</v>
      </c>
      <c r="X485" s="71">
        <v>1364</v>
      </c>
      <c r="Y485" s="71">
        <v>2672</v>
      </c>
      <c r="Z485" s="71">
        <v>3675</v>
      </c>
      <c r="AA485" s="71">
        <v>1663</v>
      </c>
      <c r="AB485" s="71">
        <v>6358</v>
      </c>
      <c r="AC485" s="71">
        <v>0</v>
      </c>
      <c r="AD485" s="71">
        <v>0.96520451825113585</v>
      </c>
      <c r="AE485" s="72"/>
      <c r="AF485" s="71">
        <v>6397342.5914814873</v>
      </c>
      <c r="AG485" s="71">
        <v>524825.53798068746</v>
      </c>
      <c r="AH485" s="71">
        <v>331989.86143426353</v>
      </c>
      <c r="AI485" s="71">
        <v>8376264.551917593</v>
      </c>
      <c r="AJ485" s="71">
        <v>13285895.6534261</v>
      </c>
      <c r="AK485" s="71">
        <v>0</v>
      </c>
      <c r="AL485" s="71">
        <v>0</v>
      </c>
      <c r="AM485" s="71">
        <v>875185.76190466341</v>
      </c>
      <c r="AN485" s="71">
        <v>0</v>
      </c>
      <c r="AO485" s="71">
        <v>0</v>
      </c>
      <c r="AP485" s="71">
        <v>29791503.958144795</v>
      </c>
      <c r="AQ485" s="72"/>
      <c r="AR485" s="71">
        <v>25</v>
      </c>
      <c r="AS485" s="71">
        <v>8</v>
      </c>
      <c r="AT485" s="71">
        <v>0</v>
      </c>
      <c r="AU485" s="71">
        <v>0</v>
      </c>
      <c r="AV485" s="71">
        <v>0</v>
      </c>
      <c r="AW485" s="71">
        <v>0</v>
      </c>
      <c r="AX485" s="71"/>
      <c r="AY485" s="72"/>
      <c r="AZ485" s="71">
        <v>117.1</v>
      </c>
      <c r="BA485" s="71">
        <v>307</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2263</v>
      </c>
      <c r="B486" s="70">
        <v>186</v>
      </c>
      <c r="C486" s="70">
        <v>16</v>
      </c>
      <c r="D486" s="70">
        <v>11</v>
      </c>
      <c r="E486" s="70">
        <v>2019</v>
      </c>
      <c r="F486" s="70" t="s">
        <v>158</v>
      </c>
      <c r="G486" s="70" t="s">
        <v>2247</v>
      </c>
      <c r="H486" s="70" t="s">
        <v>2248</v>
      </c>
      <c r="I486" s="148"/>
      <c r="J486" s="71">
        <v>4.6086181485964017</v>
      </c>
      <c r="K486" s="71">
        <v>0.72245503724824456</v>
      </c>
      <c r="L486" s="71">
        <v>1.6996139750573904</v>
      </c>
      <c r="M486" s="71">
        <v>6.1724927408508981</v>
      </c>
      <c r="N486" s="71">
        <v>10.051913930543275</v>
      </c>
      <c r="O486" s="71">
        <v>5.7933095282832729</v>
      </c>
      <c r="P486" s="71">
        <v>7.570646302882384</v>
      </c>
      <c r="Q486" s="71">
        <v>0.37982640129316197</v>
      </c>
      <c r="R486" s="71">
        <v>0</v>
      </c>
      <c r="S486" s="71">
        <v>1.6478169419666497</v>
      </c>
      <c r="T486" s="72"/>
      <c r="U486" s="71">
        <v>566025</v>
      </c>
      <c r="V486" s="71">
        <v>333</v>
      </c>
      <c r="W486" s="71">
        <v>35</v>
      </c>
      <c r="X486" s="71">
        <v>1364</v>
      </c>
      <c r="Y486" s="71">
        <v>2628</v>
      </c>
      <c r="Z486" s="71">
        <v>3627</v>
      </c>
      <c r="AA486" s="71">
        <v>1572</v>
      </c>
      <c r="AB486" s="71">
        <v>6155</v>
      </c>
      <c r="AC486" s="71">
        <v>0</v>
      </c>
      <c r="AD486" s="71">
        <v>1.64781694196665</v>
      </c>
      <c r="AE486" s="72"/>
      <c r="AF486" s="71">
        <v>5584720.3224690026</v>
      </c>
      <c r="AG486" s="71">
        <v>508186.08930083201</v>
      </c>
      <c r="AH486" s="71">
        <v>348509.47518179828</v>
      </c>
      <c r="AI486" s="71">
        <v>8948688.7008910049</v>
      </c>
      <c r="AJ486" s="71">
        <v>13590738.19877824</v>
      </c>
      <c r="AK486" s="71">
        <v>0</v>
      </c>
      <c r="AL486" s="71">
        <v>0</v>
      </c>
      <c r="AM486" s="71">
        <v>838264.6651848075</v>
      </c>
      <c r="AN486" s="71">
        <v>0</v>
      </c>
      <c r="AO486" s="71">
        <v>0</v>
      </c>
      <c r="AP486" s="71">
        <v>29819107.451805685</v>
      </c>
      <c r="AQ486" s="72"/>
      <c r="AR486" s="71">
        <v>28</v>
      </c>
      <c r="AS486" s="71">
        <v>9</v>
      </c>
      <c r="AT486" s="71">
        <v>0</v>
      </c>
      <c r="AU486" s="71">
        <v>0</v>
      </c>
      <c r="AV486" s="71">
        <v>0</v>
      </c>
      <c r="AW486" s="71">
        <v>0</v>
      </c>
      <c r="AX486" s="71"/>
      <c r="AY486" s="72"/>
      <c r="AZ486" s="71">
        <v>137.69999999999999</v>
      </c>
      <c r="BA486" s="71">
        <v>322.5</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2264</v>
      </c>
      <c r="B487" s="70">
        <v>187</v>
      </c>
      <c r="C487" s="70">
        <v>17</v>
      </c>
      <c r="D487" s="70">
        <v>11</v>
      </c>
      <c r="E487" s="70">
        <v>2020</v>
      </c>
      <c r="F487" s="70" t="s">
        <v>159</v>
      </c>
      <c r="G487" s="70" t="s">
        <v>2247</v>
      </c>
      <c r="H487" s="70" t="s">
        <v>2248</v>
      </c>
      <c r="I487" s="148"/>
      <c r="J487" s="71">
        <v>5.2026735371829931</v>
      </c>
      <c r="K487" s="71">
        <v>0.67832509900042581</v>
      </c>
      <c r="L487" s="71">
        <v>0.63527748992834743</v>
      </c>
      <c r="M487" s="71">
        <v>5.1410972089277207</v>
      </c>
      <c r="N487" s="71">
        <v>8.7977836722773048</v>
      </c>
      <c r="O487" s="71">
        <v>5.0281773620854269</v>
      </c>
      <c r="P487" s="71">
        <v>6.9686158039460011</v>
      </c>
      <c r="Q487" s="71">
        <v>0.35506147630829499</v>
      </c>
      <c r="R487" s="71">
        <v>0</v>
      </c>
      <c r="S487" s="71">
        <v>0.98249022615535342</v>
      </c>
      <c r="T487" s="72"/>
      <c r="U487" s="71">
        <v>674575</v>
      </c>
      <c r="V487" s="71">
        <v>310</v>
      </c>
      <c r="W487" s="71">
        <v>16</v>
      </c>
      <c r="X487" s="71">
        <v>1360</v>
      </c>
      <c r="Y487" s="71">
        <v>2579</v>
      </c>
      <c r="Z487" s="71">
        <v>3593</v>
      </c>
      <c r="AA487" s="71">
        <v>1538</v>
      </c>
      <c r="AB487" s="71">
        <v>6022</v>
      </c>
      <c r="AC487" s="71">
        <v>0</v>
      </c>
      <c r="AD487" s="71">
        <v>0.98249022615535342</v>
      </c>
      <c r="AE487" s="72"/>
      <c r="AF487" s="71">
        <v>6320448.4973710692</v>
      </c>
      <c r="AG487" s="71">
        <v>464152.2580032812</v>
      </c>
      <c r="AH487" s="71">
        <v>131259.05998577992</v>
      </c>
      <c r="AI487" s="71">
        <v>7633903.5844585393</v>
      </c>
      <c r="AJ487" s="71">
        <v>13022794.694029581</v>
      </c>
      <c r="AK487" s="71"/>
      <c r="AL487" s="71"/>
      <c r="AM487" s="71">
        <v>785937.90581545769</v>
      </c>
      <c r="AN487" s="71"/>
      <c r="AO487" s="71"/>
      <c r="AP487" s="71">
        <v>28358495.999663707</v>
      </c>
      <c r="AQ487" s="72"/>
      <c r="AR487" s="71">
        <v>30</v>
      </c>
      <c r="AS487" s="71">
        <v>9</v>
      </c>
      <c r="AT487" s="71">
        <v>0</v>
      </c>
      <c r="AU487" s="71">
        <v>0</v>
      </c>
      <c r="AV487" s="71">
        <v>0</v>
      </c>
      <c r="AW487" s="71">
        <v>0</v>
      </c>
      <c r="AX487" s="71"/>
      <c r="AY487" s="72"/>
      <c r="AZ487" s="71">
        <v>149.6</v>
      </c>
      <c r="BA487" s="71">
        <v>322.5</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2265</v>
      </c>
      <c r="B488" s="70">
        <v>187</v>
      </c>
      <c r="C488" s="70">
        <v>18</v>
      </c>
      <c r="D488" s="70">
        <v>11</v>
      </c>
      <c r="E488" s="70">
        <v>2021</v>
      </c>
      <c r="F488" s="70" t="s">
        <v>160</v>
      </c>
      <c r="G488" s="70" t="s">
        <v>2247</v>
      </c>
      <c r="H488" s="70" t="s">
        <v>2248</v>
      </c>
      <c r="I488" s="148"/>
      <c r="J488" s="71">
        <v>5.4560856260294601</v>
      </c>
      <c r="K488" s="71">
        <v>0.74287548886811527</v>
      </c>
      <c r="L488" s="71">
        <v>0.52315342155038058</v>
      </c>
      <c r="M488" s="71">
        <v>5.6393007754796098</v>
      </c>
      <c r="N488" s="71">
        <v>9.6820379553321274</v>
      </c>
      <c r="O488" s="71">
        <v>4.7841575487117201</v>
      </c>
      <c r="P488" s="71">
        <v>7.0907267098842466</v>
      </c>
      <c r="Q488" s="71">
        <v>0.34156457827500097</v>
      </c>
      <c r="R488" s="71">
        <v>0</v>
      </c>
      <c r="S488" s="71">
        <v>0.78395233343178217</v>
      </c>
      <c r="T488" s="72"/>
      <c r="U488" s="71">
        <v>733745</v>
      </c>
      <c r="V488" s="71">
        <v>310</v>
      </c>
      <c r="W488" s="71">
        <v>16</v>
      </c>
      <c r="X488" s="71">
        <v>1360</v>
      </c>
      <c r="Y488" s="71">
        <v>2547</v>
      </c>
      <c r="Z488" s="71">
        <v>3520</v>
      </c>
      <c r="AA488" s="71">
        <v>1526</v>
      </c>
      <c r="AB488" s="71">
        <v>5850</v>
      </c>
      <c r="AC488" s="71">
        <v>0</v>
      </c>
      <c r="AD488" s="71">
        <v>0.78395233343178217</v>
      </c>
      <c r="AE488" s="72"/>
      <c r="AF488" s="71">
        <v>6710518.3218046874</v>
      </c>
      <c r="AG488" s="71">
        <v>497017.27457425045</v>
      </c>
      <c r="AH488" s="71">
        <v>104811.33007871899</v>
      </c>
      <c r="AI488" s="71">
        <v>8455834.9041518774</v>
      </c>
      <c r="AJ488" s="71">
        <v>13285403.508933021</v>
      </c>
      <c r="AK488" s="71">
        <v>0</v>
      </c>
      <c r="AL488" s="71">
        <v>0</v>
      </c>
      <c r="AM488" s="71">
        <v>767893.74367564707</v>
      </c>
      <c r="AN488" s="71">
        <v>0</v>
      </c>
      <c r="AO488" s="71">
        <v>0</v>
      </c>
      <c r="AP488" s="71">
        <v>29821479.083218198</v>
      </c>
      <c r="AQ488" s="72"/>
      <c r="AR488" s="71">
        <v>31</v>
      </c>
      <c r="AS488" s="71">
        <v>9</v>
      </c>
      <c r="AT488" s="71">
        <v>0</v>
      </c>
      <c r="AU488" s="71">
        <v>2</v>
      </c>
      <c r="AV488" s="71">
        <v>0</v>
      </c>
      <c r="AW488" s="71">
        <v>0</v>
      </c>
      <c r="AX488" s="71"/>
      <c r="AY488" s="72"/>
      <c r="AZ488" s="71">
        <v>154.6</v>
      </c>
      <c r="BA488" s="71">
        <v>322.5</v>
      </c>
      <c r="BB488" s="71">
        <v>0</v>
      </c>
      <c r="BC488" s="71">
        <v>1560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2266</v>
      </c>
      <c r="B489" s="70">
        <v>187</v>
      </c>
      <c r="C489" s="70">
        <v>19</v>
      </c>
      <c r="D489" s="70">
        <v>11</v>
      </c>
      <c r="E489" s="70">
        <v>2022</v>
      </c>
      <c r="F489" s="70" t="s">
        <v>161</v>
      </c>
      <c r="G489" s="70" t="s">
        <v>2247</v>
      </c>
      <c r="H489" s="70" t="s">
        <v>2248</v>
      </c>
      <c r="I489" s="148"/>
      <c r="J489" s="71">
        <v>4.9297356593962176</v>
      </c>
      <c r="K489" s="71">
        <v>0.66560747509861518</v>
      </c>
      <c r="L489" s="71">
        <v>0.47923000466010796</v>
      </c>
      <c r="M489" s="71">
        <v>5.6122164184631078</v>
      </c>
      <c r="N489" s="71">
        <v>9.2737567554642819</v>
      </c>
      <c r="O489" s="71">
        <v>5.0110649901858881</v>
      </c>
      <c r="P489" s="71">
        <v>7.0757925457682429</v>
      </c>
      <c r="Q489" s="71">
        <v>0.33520488323533781</v>
      </c>
      <c r="R489" s="71">
        <v>0</v>
      </c>
      <c r="S489" s="71">
        <v>0.67022624843093326</v>
      </c>
      <c r="T489" s="72"/>
      <c r="U489" s="71">
        <v>800743</v>
      </c>
      <c r="V489" s="71">
        <v>310</v>
      </c>
      <c r="W489" s="71">
        <v>16</v>
      </c>
      <c r="X489" s="71">
        <v>1360</v>
      </c>
      <c r="Y489" s="71">
        <v>2528</v>
      </c>
      <c r="Z489" s="71">
        <v>3503</v>
      </c>
      <c r="AA489" s="71">
        <v>1546</v>
      </c>
      <c r="AB489" s="71">
        <v>5694</v>
      </c>
      <c r="AC489" s="71">
        <v>0</v>
      </c>
      <c r="AD489" s="71">
        <v>0.67022624843093326</v>
      </c>
      <c r="AE489" s="72"/>
      <c r="AF489" s="71">
        <v>5635771.8739825916</v>
      </c>
      <c r="AG489" s="71">
        <v>483346.35177001485</v>
      </c>
      <c r="AH489" s="71">
        <v>109704.17988273468</v>
      </c>
      <c r="AI489" s="71">
        <v>8067377.7293734457</v>
      </c>
      <c r="AJ489" s="71">
        <v>13295109.084411491</v>
      </c>
      <c r="AK489" s="71">
        <v>0</v>
      </c>
      <c r="AL489" s="71">
        <v>0</v>
      </c>
      <c r="AM489" s="71">
        <v>735250.81435411598</v>
      </c>
      <c r="AN489" s="71">
        <v>0</v>
      </c>
      <c r="AO489" s="71">
        <v>0</v>
      </c>
      <c r="AP489" s="71">
        <v>28326560.033774391</v>
      </c>
      <c r="AQ489" s="72"/>
      <c r="AR489" s="71">
        <v>32</v>
      </c>
      <c r="AS489" s="71">
        <v>9</v>
      </c>
      <c r="AT489" s="71">
        <v>0</v>
      </c>
      <c r="AU489" s="71">
        <v>2</v>
      </c>
      <c r="AV489" s="71">
        <v>0</v>
      </c>
      <c r="AW489" s="71">
        <v>0</v>
      </c>
      <c r="AX489" s="71"/>
      <c r="AY489" s="72"/>
      <c r="AZ489" s="71">
        <v>157.39999999999998</v>
      </c>
      <c r="BA489" s="71">
        <v>322.5</v>
      </c>
      <c r="BB489" s="71">
        <v>0</v>
      </c>
      <c r="BC489" s="71">
        <v>1560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2267</v>
      </c>
      <c r="B490" s="70">
        <v>187</v>
      </c>
      <c r="C490" s="70">
        <v>20</v>
      </c>
      <c r="D490" s="70">
        <v>11</v>
      </c>
      <c r="E490" s="70">
        <v>2023</v>
      </c>
      <c r="F490" s="70" t="s">
        <v>1539</v>
      </c>
      <c r="G490" s="70" t="s">
        <v>2247</v>
      </c>
      <c r="H490" s="70" t="s">
        <v>2248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32</v>
      </c>
      <c r="AS490" s="71">
        <v>9</v>
      </c>
      <c r="AT490" s="71">
        <v>0</v>
      </c>
      <c r="AU490" s="71">
        <v>2</v>
      </c>
      <c r="AV490" s="71">
        <v>0</v>
      </c>
      <c r="AW490" s="71">
        <v>0</v>
      </c>
      <c r="AX490" s="71"/>
      <c r="AY490" s="72"/>
      <c r="AZ490" s="71">
        <v>157.39999999999998</v>
      </c>
      <c r="BA490" s="71">
        <v>322.5</v>
      </c>
      <c r="BB490" s="71">
        <v>0</v>
      </c>
      <c r="BC490" s="71">
        <v>1560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2268</v>
      </c>
      <c r="B491" s="70">
        <v>187</v>
      </c>
      <c r="C491" s="70">
        <v>21</v>
      </c>
      <c r="D491" s="70">
        <v>11</v>
      </c>
      <c r="E491" s="70">
        <v>2024</v>
      </c>
      <c r="F491" s="70" t="s">
        <v>1554</v>
      </c>
      <c r="G491" s="70" t="s">
        <v>2247</v>
      </c>
      <c r="H491" s="70" t="s">
        <v>2248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2269</v>
      </c>
      <c r="B492" s="70">
        <v>222</v>
      </c>
      <c r="C492" s="70">
        <v>1</v>
      </c>
      <c r="D492" s="70">
        <v>14</v>
      </c>
      <c r="E492" s="70">
        <v>1990</v>
      </c>
      <c r="F492" s="70" t="s">
        <v>787</v>
      </c>
      <c r="G492" s="70" t="s">
        <v>2270</v>
      </c>
      <c r="H492" s="70" t="s">
        <v>2271</v>
      </c>
      <c r="I492" s="148"/>
      <c r="J492" s="71">
        <v>46.164477595176812</v>
      </c>
      <c r="K492" s="71">
        <v>2.7141372418870908</v>
      </c>
      <c r="L492" s="71">
        <v>8.6373952544151944</v>
      </c>
      <c r="M492" s="71">
        <v>10.651256863722571</v>
      </c>
      <c r="N492" s="71">
        <v>12.47610195258776</v>
      </c>
      <c r="O492" s="71">
        <v>7.5417257695238744</v>
      </c>
      <c r="P492" s="71">
        <v>14.17151066530654</v>
      </c>
      <c r="Q492" s="71">
        <v>0.67002910872938903</v>
      </c>
      <c r="R492" s="71">
        <v>0</v>
      </c>
      <c r="S492" s="71">
        <v>0.63800858509246283</v>
      </c>
      <c r="T492" s="72"/>
      <c r="U492" s="71">
        <v>1097928</v>
      </c>
      <c r="V492" s="71">
        <v>835</v>
      </c>
      <c r="W492" s="71">
        <v>94</v>
      </c>
      <c r="X492" s="71">
        <v>3329</v>
      </c>
      <c r="Y492" s="71">
        <v>3847</v>
      </c>
      <c r="Z492" s="71">
        <v>3102</v>
      </c>
      <c r="AA492" s="71">
        <v>3441</v>
      </c>
      <c r="AB492" s="71">
        <v>10879</v>
      </c>
      <c r="AC492" s="71">
        <v>0</v>
      </c>
      <c r="AD492" s="71">
        <v>0.63800858509246283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2272</v>
      </c>
      <c r="B493" s="70">
        <v>223</v>
      </c>
      <c r="C493" s="70">
        <v>2</v>
      </c>
      <c r="D493" s="70">
        <v>14</v>
      </c>
      <c r="E493" s="70">
        <v>2005</v>
      </c>
      <c r="F493" s="70" t="s">
        <v>789</v>
      </c>
      <c r="G493" s="70" t="s">
        <v>2270</v>
      </c>
      <c r="H493" s="70" t="s">
        <v>2271</v>
      </c>
      <c r="I493" s="148"/>
      <c r="J493" s="71">
        <v>18.76430413483261</v>
      </c>
      <c r="K493" s="71">
        <v>1.711800773003775</v>
      </c>
      <c r="L493" s="71">
        <v>4.2170499502770298</v>
      </c>
      <c r="M493" s="71">
        <v>13.704990922390129</v>
      </c>
      <c r="N493" s="71">
        <v>15.13059549912958</v>
      </c>
      <c r="O493" s="71">
        <v>9.3410022785470783</v>
      </c>
      <c r="P493" s="71">
        <v>12.953837196696149</v>
      </c>
      <c r="Q493" s="71">
        <v>0.50006472219076703</v>
      </c>
      <c r="R493" s="71">
        <v>0</v>
      </c>
      <c r="S493" s="71">
        <v>0.60906981428862994</v>
      </c>
      <c r="T493" s="72"/>
      <c r="U493" s="71">
        <v>435992</v>
      </c>
      <c r="V493" s="71">
        <v>574</v>
      </c>
      <c r="W493" s="71">
        <v>39</v>
      </c>
      <c r="X493" s="71">
        <v>1914</v>
      </c>
      <c r="Y493" s="71">
        <v>3643</v>
      </c>
      <c r="Z493" s="71">
        <v>4446</v>
      </c>
      <c r="AA493" s="71">
        <v>2576</v>
      </c>
      <c r="AB493" s="71">
        <v>8488</v>
      </c>
      <c r="AC493" s="71">
        <v>0</v>
      </c>
      <c r="AD493" s="71">
        <v>0.60906981428862994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2273</v>
      </c>
      <c r="B494" s="70">
        <v>224</v>
      </c>
      <c r="C494" s="70">
        <v>3</v>
      </c>
      <c r="D494" s="70">
        <v>14</v>
      </c>
      <c r="E494" s="70">
        <v>2006</v>
      </c>
      <c r="F494" s="70" t="s">
        <v>790</v>
      </c>
      <c r="G494" s="70" t="s">
        <v>2270</v>
      </c>
      <c r="H494" s="70" t="s">
        <v>2271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2274</v>
      </c>
      <c r="B495" s="70">
        <v>225</v>
      </c>
      <c r="C495" s="70">
        <v>4</v>
      </c>
      <c r="D495" s="70">
        <v>14</v>
      </c>
      <c r="E495" s="70">
        <v>2007</v>
      </c>
      <c r="F495" s="70" t="s">
        <v>791</v>
      </c>
      <c r="G495" s="70" t="s">
        <v>2270</v>
      </c>
      <c r="H495" s="70" t="s">
        <v>2271</v>
      </c>
      <c r="I495" s="148"/>
      <c r="J495" s="71">
        <v>15.862217771444991</v>
      </c>
      <c r="K495" s="71">
        <v>1.7002788036040251</v>
      </c>
      <c r="L495" s="71">
        <v>3.858051370694807</v>
      </c>
      <c r="M495" s="71">
        <v>17.761622925603891</v>
      </c>
      <c r="N495" s="71">
        <v>14.005370439569001</v>
      </c>
      <c r="O495" s="71">
        <v>8.573311964288747</v>
      </c>
      <c r="P495" s="71">
        <v>12.704975509044811</v>
      </c>
      <c r="Q495" s="71">
        <v>0.50403597853311</v>
      </c>
      <c r="R495" s="71">
        <v>0</v>
      </c>
      <c r="S495" s="71">
        <v>0.38108172164470888</v>
      </c>
      <c r="T495" s="72"/>
      <c r="U495" s="71">
        <v>447884</v>
      </c>
      <c r="V495" s="71">
        <v>574</v>
      </c>
      <c r="W495" s="71">
        <v>67</v>
      </c>
      <c r="X495" s="71">
        <v>2845</v>
      </c>
      <c r="Y495" s="71">
        <v>3550</v>
      </c>
      <c r="Z495" s="71">
        <v>4242</v>
      </c>
      <c r="AA495" s="71">
        <v>2488</v>
      </c>
      <c r="AB495" s="71">
        <v>8103</v>
      </c>
      <c r="AC495" s="71">
        <v>0</v>
      </c>
      <c r="AD495" s="71">
        <v>0.38108172164470888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2275</v>
      </c>
      <c r="B496" s="70">
        <v>226</v>
      </c>
      <c r="C496" s="70">
        <v>5</v>
      </c>
      <c r="D496" s="70">
        <v>14</v>
      </c>
      <c r="E496" s="70">
        <v>2008</v>
      </c>
      <c r="F496" s="70" t="s">
        <v>792</v>
      </c>
      <c r="G496" s="70" t="s">
        <v>2270</v>
      </c>
      <c r="H496" s="70" t="s">
        <v>2271</v>
      </c>
      <c r="I496" s="148"/>
      <c r="J496" s="71">
        <v>13.767727402862061</v>
      </c>
      <c r="K496" s="71">
        <v>1.2806566632131611</v>
      </c>
      <c r="L496" s="71">
        <v>3.41539300496461</v>
      </c>
      <c r="M496" s="71">
        <v>17.925141550118269</v>
      </c>
      <c r="N496" s="71">
        <v>14.91039328462117</v>
      </c>
      <c r="O496" s="71">
        <v>8.1010222389514155</v>
      </c>
      <c r="P496" s="71">
        <v>12.29264312874944</v>
      </c>
      <c r="Q496" s="71">
        <v>0.48174329121167803</v>
      </c>
      <c r="R496" s="71">
        <v>0</v>
      </c>
      <c r="S496" s="71">
        <v>0.45026993352253658</v>
      </c>
      <c r="T496" s="72"/>
      <c r="U496" s="71">
        <v>441744</v>
      </c>
      <c r="V496" s="71">
        <v>574</v>
      </c>
      <c r="W496" s="71">
        <v>67</v>
      </c>
      <c r="X496" s="71">
        <v>2845</v>
      </c>
      <c r="Y496" s="71">
        <v>3491</v>
      </c>
      <c r="Z496" s="71">
        <v>4149</v>
      </c>
      <c r="AA496" s="71">
        <v>2410</v>
      </c>
      <c r="AB496" s="71">
        <v>7872</v>
      </c>
      <c r="AC496" s="71">
        <v>0</v>
      </c>
      <c r="AD496" s="71">
        <v>0.45026993352253658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2276</v>
      </c>
      <c r="B497" s="70">
        <v>227</v>
      </c>
      <c r="C497" s="70">
        <v>6</v>
      </c>
      <c r="D497" s="70">
        <v>14</v>
      </c>
      <c r="E497" s="70">
        <v>2009</v>
      </c>
      <c r="F497" s="70" t="s">
        <v>176</v>
      </c>
      <c r="G497" s="70" t="s">
        <v>2270</v>
      </c>
      <c r="H497" s="70" t="s">
        <v>2271</v>
      </c>
      <c r="I497" s="148"/>
      <c r="J497" s="71">
        <v>14.462264667372439</v>
      </c>
      <c r="K497" s="71">
        <v>1.2225135369294811</v>
      </c>
      <c r="L497" s="71">
        <v>6.9913202793821556</v>
      </c>
      <c r="M497" s="71">
        <v>14.50520247102218</v>
      </c>
      <c r="N497" s="71">
        <v>13.43299524846937</v>
      </c>
      <c r="O497" s="71">
        <v>8.0906080994588887</v>
      </c>
      <c r="P497" s="71">
        <v>11.71562131921762</v>
      </c>
      <c r="Q497" s="71">
        <v>0.44976411972112601</v>
      </c>
      <c r="R497" s="71">
        <v>0</v>
      </c>
      <c r="S497" s="71">
        <v>0.52366865136199625</v>
      </c>
      <c r="T497" s="72"/>
      <c r="U497" s="71">
        <v>383898</v>
      </c>
      <c r="V497" s="71">
        <v>446</v>
      </c>
      <c r="W497" s="71">
        <v>187</v>
      </c>
      <c r="X497" s="71">
        <v>2647</v>
      </c>
      <c r="Y497" s="71">
        <v>3442</v>
      </c>
      <c r="Z497" s="71">
        <v>4090</v>
      </c>
      <c r="AA497" s="71">
        <v>2358</v>
      </c>
      <c r="AB497" s="71">
        <v>7715</v>
      </c>
      <c r="AC497" s="71">
        <v>0</v>
      </c>
      <c r="AD497" s="71">
        <v>0.52366865136199625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2277</v>
      </c>
      <c r="B498" s="70">
        <v>228</v>
      </c>
      <c r="C498" s="70">
        <v>7</v>
      </c>
      <c r="D498" s="70">
        <v>14</v>
      </c>
      <c r="E498" s="70">
        <v>2010</v>
      </c>
      <c r="F498" s="70" t="s">
        <v>177</v>
      </c>
      <c r="G498" s="70" t="s">
        <v>2270</v>
      </c>
      <c r="H498" s="70" t="s">
        <v>2271</v>
      </c>
      <c r="I498" s="148"/>
      <c r="J498" s="71">
        <v>14.622504313501929</v>
      </c>
      <c r="K498" s="71">
        <v>1.063958633441989</v>
      </c>
      <c r="L498" s="71">
        <v>6.9019947457273227</v>
      </c>
      <c r="M498" s="71">
        <v>16.557461318192569</v>
      </c>
      <c r="N498" s="71">
        <v>16.873018372308671</v>
      </c>
      <c r="O498" s="71">
        <v>7.9921477336254174</v>
      </c>
      <c r="P498" s="71">
        <v>11.74052897299045</v>
      </c>
      <c r="Q498" s="71">
        <v>0.45902999998683802</v>
      </c>
      <c r="R498" s="71">
        <v>0</v>
      </c>
      <c r="S498" s="71">
        <v>0.51863470521751953</v>
      </c>
      <c r="T498" s="72"/>
      <c r="U498" s="71">
        <v>390753</v>
      </c>
      <c r="V498" s="71">
        <v>446</v>
      </c>
      <c r="W498" s="71">
        <v>187</v>
      </c>
      <c r="X498" s="71">
        <v>2647</v>
      </c>
      <c r="Y498" s="71">
        <v>3408</v>
      </c>
      <c r="Z498" s="71">
        <v>4059</v>
      </c>
      <c r="AA498" s="71">
        <v>2304</v>
      </c>
      <c r="AB498" s="71">
        <v>7545</v>
      </c>
      <c r="AC498" s="71">
        <v>0</v>
      </c>
      <c r="AD498" s="71">
        <v>0.51863470521751953</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2278</v>
      </c>
      <c r="B499" s="70">
        <v>229</v>
      </c>
      <c r="C499" s="70">
        <v>8</v>
      </c>
      <c r="D499" s="70">
        <v>14</v>
      </c>
      <c r="E499" s="70">
        <v>2011</v>
      </c>
      <c r="F499" s="70" t="s">
        <v>178</v>
      </c>
      <c r="G499" s="70" t="s">
        <v>2270</v>
      </c>
      <c r="H499" s="70" t="s">
        <v>2271</v>
      </c>
      <c r="I499" s="148"/>
      <c r="J499" s="71">
        <v>17.217094658785491</v>
      </c>
      <c r="K499" s="71">
        <v>1.202794741214495</v>
      </c>
      <c r="L499" s="71">
        <v>7.5192019577365601</v>
      </c>
      <c r="M499" s="71">
        <v>15.511420355420981</v>
      </c>
      <c r="N499" s="71">
        <v>15.28725015503041</v>
      </c>
      <c r="O499" s="71">
        <v>7.7374166216257025</v>
      </c>
      <c r="P499" s="71">
        <v>11.094442249029129</v>
      </c>
      <c r="Q499" s="71">
        <v>0.51895922413795703</v>
      </c>
      <c r="R499" s="71">
        <v>0</v>
      </c>
      <c r="S499" s="71">
        <v>0.5498082459188085</v>
      </c>
      <c r="T499" s="72"/>
      <c r="U499" s="71">
        <v>474682</v>
      </c>
      <c r="V499" s="71">
        <v>446</v>
      </c>
      <c r="W499" s="71">
        <v>187</v>
      </c>
      <c r="X499" s="71">
        <v>2647</v>
      </c>
      <c r="Y499" s="71">
        <v>3371</v>
      </c>
      <c r="Z499" s="71">
        <v>4015</v>
      </c>
      <c r="AA499" s="71">
        <v>2242</v>
      </c>
      <c r="AB499" s="71">
        <v>7395</v>
      </c>
      <c r="AC499" s="71">
        <v>0</v>
      </c>
      <c r="AD499" s="71">
        <v>0.5498082459188085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2279</v>
      </c>
      <c r="B500" s="70">
        <v>230</v>
      </c>
      <c r="C500" s="70">
        <v>9</v>
      </c>
      <c r="D500" s="70">
        <v>14</v>
      </c>
      <c r="E500" s="70">
        <v>2012</v>
      </c>
      <c r="F500" s="70" t="s">
        <v>179</v>
      </c>
      <c r="G500" s="70" t="s">
        <v>2270</v>
      </c>
      <c r="H500" s="70" t="s">
        <v>2271</v>
      </c>
      <c r="I500" s="148"/>
      <c r="J500" s="71">
        <v>15.84760683630418</v>
      </c>
      <c r="K500" s="71">
        <v>1.114543827740335</v>
      </c>
      <c r="L500" s="71">
        <v>7.7775647986085401</v>
      </c>
      <c r="M500" s="71">
        <v>17.008120927572762</v>
      </c>
      <c r="N500" s="71">
        <v>14.633901478716639</v>
      </c>
      <c r="O500" s="71">
        <v>7.6210827904750351</v>
      </c>
      <c r="P500" s="71">
        <v>11.043102049622547</v>
      </c>
      <c r="Q500" s="71">
        <v>0.55202061901578803</v>
      </c>
      <c r="R500" s="71">
        <v>0</v>
      </c>
      <c r="S500" s="71">
        <v>0.40771342888444723</v>
      </c>
      <c r="T500" s="72"/>
      <c r="U500" s="71">
        <v>412579</v>
      </c>
      <c r="V500" s="71">
        <v>446</v>
      </c>
      <c r="W500" s="71">
        <v>187</v>
      </c>
      <c r="X500" s="71">
        <v>2647</v>
      </c>
      <c r="Y500" s="71">
        <v>3356</v>
      </c>
      <c r="Z500" s="71">
        <v>3986</v>
      </c>
      <c r="AA500" s="71">
        <v>2219</v>
      </c>
      <c r="AB500" s="71">
        <v>7240</v>
      </c>
      <c r="AC500" s="71">
        <v>0</v>
      </c>
      <c r="AD500" s="71">
        <v>0.40771342888444723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2280</v>
      </c>
      <c r="B501" s="70">
        <v>231</v>
      </c>
      <c r="C501" s="70">
        <v>10</v>
      </c>
      <c r="D501" s="70">
        <v>14</v>
      </c>
      <c r="E501" s="70">
        <v>2013</v>
      </c>
      <c r="F501" s="70" t="s">
        <v>180</v>
      </c>
      <c r="G501" s="1064" t="s">
        <v>2270</v>
      </c>
      <c r="H501" s="70" t="s">
        <v>2271</v>
      </c>
      <c r="I501" s="148"/>
      <c r="J501" s="71">
        <v>18.63201960303514</v>
      </c>
      <c r="K501" s="71">
        <v>0.90421315476605679</v>
      </c>
      <c r="L501" s="71">
        <v>7.016435070058157</v>
      </c>
      <c r="M501" s="71">
        <v>16.619701776175852</v>
      </c>
      <c r="N501" s="71">
        <v>13.974224744141029</v>
      </c>
      <c r="O501" s="71">
        <v>7.2788862705787016</v>
      </c>
      <c r="P501" s="71">
        <v>10.914870164953816</v>
      </c>
      <c r="Q501" s="71">
        <v>0.55076684384176999</v>
      </c>
      <c r="R501" s="71">
        <v>0</v>
      </c>
      <c r="S501" s="71">
        <v>0.30670124825648742</v>
      </c>
      <c r="T501" s="72"/>
      <c r="U501" s="71">
        <v>485350</v>
      </c>
      <c r="V501" s="71">
        <v>446</v>
      </c>
      <c r="W501" s="71">
        <v>187</v>
      </c>
      <c r="X501" s="71">
        <v>2647</v>
      </c>
      <c r="Y501" s="71">
        <v>3321</v>
      </c>
      <c r="Z501" s="71">
        <v>3977</v>
      </c>
      <c r="AA501" s="71">
        <v>2185</v>
      </c>
      <c r="AB501" s="71">
        <v>7120</v>
      </c>
      <c r="AC501" s="71">
        <v>0</v>
      </c>
      <c r="AD501" s="71">
        <v>0.30670124825648742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2281</v>
      </c>
      <c r="B502" s="70">
        <v>232</v>
      </c>
      <c r="C502" s="70">
        <v>11</v>
      </c>
      <c r="D502" s="70">
        <v>14</v>
      </c>
      <c r="E502" s="70">
        <v>2014</v>
      </c>
      <c r="F502" s="70" t="s">
        <v>181</v>
      </c>
      <c r="G502" s="1064" t="s">
        <v>2270</v>
      </c>
      <c r="H502" s="70" t="s">
        <v>2271</v>
      </c>
      <c r="I502" s="148"/>
      <c r="J502" s="71">
        <v>17.271952146117211</v>
      </c>
      <c r="K502" s="71">
        <v>0.85544170798630903</v>
      </c>
      <c r="L502" s="71">
        <v>2.8135331622031581</v>
      </c>
      <c r="M502" s="71">
        <v>14.36572211067041</v>
      </c>
      <c r="N502" s="71">
        <v>13.11009255931857</v>
      </c>
      <c r="O502" s="71">
        <v>6.7807301277193597</v>
      </c>
      <c r="P502" s="71">
        <v>10.825985450353912</v>
      </c>
      <c r="Q502" s="71">
        <v>0.51462354233893703</v>
      </c>
      <c r="R502" s="71">
        <v>0</v>
      </c>
      <c r="S502" s="71">
        <v>0.30214553083020029</v>
      </c>
      <c r="T502" s="72"/>
      <c r="U502" s="71">
        <v>505224</v>
      </c>
      <c r="V502" s="71">
        <v>349</v>
      </c>
      <c r="W502" s="71">
        <v>108</v>
      </c>
      <c r="X502" s="71">
        <v>2381</v>
      </c>
      <c r="Y502" s="71">
        <v>3271</v>
      </c>
      <c r="Z502" s="71">
        <v>3902</v>
      </c>
      <c r="AA502" s="71">
        <v>2156</v>
      </c>
      <c r="AB502" s="71">
        <v>6934</v>
      </c>
      <c r="AC502" s="71">
        <v>0</v>
      </c>
      <c r="AD502" s="71">
        <v>0.30214553083020029</v>
      </c>
      <c r="AE502" s="72"/>
      <c r="AF502" s="71"/>
      <c r="AG502" s="71"/>
      <c r="AH502" s="71"/>
      <c r="AI502" s="71"/>
      <c r="AJ502" s="71"/>
      <c r="AK502" s="71"/>
      <c r="AL502" s="71"/>
      <c r="AM502" s="71"/>
      <c r="AN502" s="71"/>
      <c r="AO502" s="71"/>
      <c r="AP502" s="71"/>
      <c r="AQ502" s="72"/>
      <c r="AR502" s="71">
        <v>24</v>
      </c>
      <c r="AS502" s="71">
        <v>19</v>
      </c>
      <c r="AT502" s="71">
        <v>0</v>
      </c>
      <c r="AU502" s="71">
        <v>0</v>
      </c>
      <c r="AV502" s="71">
        <v>0</v>
      </c>
      <c r="AW502" s="71">
        <v>0</v>
      </c>
      <c r="AX502" s="71"/>
      <c r="AY502" s="72"/>
      <c r="AZ502" s="71">
        <v>123.3</v>
      </c>
      <c r="BA502" s="71">
        <v>1889.1</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2282</v>
      </c>
      <c r="B503" s="70">
        <v>233</v>
      </c>
      <c r="C503" s="70">
        <v>12</v>
      </c>
      <c r="D503" s="70">
        <v>14</v>
      </c>
      <c r="E503" s="70">
        <v>2015</v>
      </c>
      <c r="F503" s="70" t="s">
        <v>182</v>
      </c>
      <c r="G503" s="70" t="s">
        <v>2270</v>
      </c>
      <c r="H503" s="70" t="s">
        <v>2271</v>
      </c>
      <c r="I503" s="148"/>
      <c r="J503" s="71">
        <v>14.79064360758403</v>
      </c>
      <c r="K503" s="71">
        <v>0.82333683528310997</v>
      </c>
      <c r="L503" s="71">
        <v>3.0073039385892151</v>
      </c>
      <c r="M503" s="71">
        <v>13.895470699297119</v>
      </c>
      <c r="N503" s="71">
        <v>11.938554878682019</v>
      </c>
      <c r="O503" s="71">
        <v>6.6937194819702661</v>
      </c>
      <c r="P503" s="71">
        <v>10.754133872257087</v>
      </c>
      <c r="Q503" s="71">
        <v>0.494556214915367</v>
      </c>
      <c r="R503" s="71">
        <v>0</v>
      </c>
      <c r="S503" s="71">
        <v>0.40661666038847999</v>
      </c>
      <c r="T503" s="72"/>
      <c r="U503" s="71">
        <v>473080</v>
      </c>
      <c r="V503" s="71">
        <v>349</v>
      </c>
      <c r="W503" s="71">
        <v>108</v>
      </c>
      <c r="X503" s="71">
        <v>2381</v>
      </c>
      <c r="Y503" s="71">
        <v>3247</v>
      </c>
      <c r="Z503" s="71">
        <v>3889</v>
      </c>
      <c r="AA503" s="71">
        <v>2140</v>
      </c>
      <c r="AB503" s="71">
        <v>6807</v>
      </c>
      <c r="AC503" s="71">
        <v>0</v>
      </c>
      <c r="AD503" s="71">
        <v>0.40661666038847999</v>
      </c>
      <c r="AE503" s="72"/>
      <c r="AF503" s="71">
        <v>4171157.9161832239</v>
      </c>
      <c r="AG503" s="71">
        <v>577487.92530399084</v>
      </c>
      <c r="AH503" s="71">
        <v>658443.46875376231</v>
      </c>
      <c r="AI503" s="71">
        <v>15294270.28602306</v>
      </c>
      <c r="AJ503" s="71">
        <v>14703407.34380951</v>
      </c>
      <c r="AK503" s="71">
        <v>0</v>
      </c>
      <c r="AL503" s="71">
        <v>0</v>
      </c>
      <c r="AM503" s="71">
        <v>932870.79570894735</v>
      </c>
      <c r="AN503" s="71">
        <v>0</v>
      </c>
      <c r="AO503" s="71">
        <v>0</v>
      </c>
      <c r="AP503" s="71">
        <v>36337637.735782489</v>
      </c>
      <c r="AQ503" s="72"/>
      <c r="AR503" s="71">
        <v>36</v>
      </c>
      <c r="AS503" s="71">
        <v>27</v>
      </c>
      <c r="AT503" s="71">
        <v>0</v>
      </c>
      <c r="AU503" s="71">
        <v>0</v>
      </c>
      <c r="AV503" s="71">
        <v>0</v>
      </c>
      <c r="AW503" s="71">
        <v>0</v>
      </c>
      <c r="AX503" s="71"/>
      <c r="AY503" s="72"/>
      <c r="AZ503" s="71">
        <v>186.1</v>
      </c>
      <c r="BA503" s="71">
        <v>2245.6999999999998</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2283</v>
      </c>
      <c r="B504" s="70">
        <v>234</v>
      </c>
      <c r="C504" s="70">
        <v>13</v>
      </c>
      <c r="D504" s="70">
        <v>14</v>
      </c>
      <c r="E504" s="70">
        <v>2016</v>
      </c>
      <c r="F504" s="70" t="s">
        <v>155</v>
      </c>
      <c r="G504" s="70" t="s">
        <v>2270</v>
      </c>
      <c r="H504" s="70" t="s">
        <v>2271</v>
      </c>
      <c r="I504" s="148"/>
      <c r="J504" s="71">
        <v>16.357112361014803</v>
      </c>
      <c r="K504" s="71">
        <v>0.80588001949046606</v>
      </c>
      <c r="L504" s="71">
        <v>3.1053204127919041</v>
      </c>
      <c r="M504" s="71">
        <v>12.212572778341217</v>
      </c>
      <c r="N504" s="71">
        <v>11.430013823386352</v>
      </c>
      <c r="O504" s="71">
        <v>6.3420880451704633</v>
      </c>
      <c r="P504" s="71">
        <v>10.305349222142784</v>
      </c>
      <c r="Q504" s="71">
        <v>0.46970298521118548</v>
      </c>
      <c r="R504" s="71">
        <v>0</v>
      </c>
      <c r="S504" s="71">
        <v>0.29146121976751566</v>
      </c>
      <c r="T504" s="72"/>
      <c r="U504" s="71">
        <v>493497</v>
      </c>
      <c r="V504" s="71">
        <v>349</v>
      </c>
      <c r="W504" s="71">
        <v>108</v>
      </c>
      <c r="X504" s="71">
        <v>2381</v>
      </c>
      <c r="Y504" s="71">
        <v>3223</v>
      </c>
      <c r="Z504" s="71">
        <v>3730</v>
      </c>
      <c r="AA504" s="71">
        <v>2121</v>
      </c>
      <c r="AB504" s="71">
        <v>6650</v>
      </c>
      <c r="AC504" s="71">
        <v>0</v>
      </c>
      <c r="AD504" s="71">
        <v>0.29146121976751571</v>
      </c>
      <c r="AE504" s="72"/>
      <c r="AF504" s="71">
        <v>4536489.8615869014</v>
      </c>
      <c r="AG504" s="71">
        <v>538314.01129795262</v>
      </c>
      <c r="AH504" s="71">
        <v>620149.32806246052</v>
      </c>
      <c r="AI504" s="71">
        <v>14276705.050092811</v>
      </c>
      <c r="AJ504" s="71">
        <v>13842206.353285979</v>
      </c>
      <c r="AK504" s="71">
        <v>0</v>
      </c>
      <c r="AL504" s="71">
        <v>0</v>
      </c>
      <c r="AM504" s="71">
        <v>912062.63740540575</v>
      </c>
      <c r="AN504" s="71">
        <v>0</v>
      </c>
      <c r="AO504" s="71">
        <v>0</v>
      </c>
      <c r="AP504" s="71">
        <v>34725927.241731502</v>
      </c>
      <c r="AQ504" s="72"/>
      <c r="AR504" s="71">
        <v>46</v>
      </c>
      <c r="AS504" s="71">
        <v>33</v>
      </c>
      <c r="AT504" s="71">
        <v>0</v>
      </c>
      <c r="AU504" s="71">
        <v>0</v>
      </c>
      <c r="AV504" s="71">
        <v>0</v>
      </c>
      <c r="AW504" s="71">
        <v>0</v>
      </c>
      <c r="AX504" s="71"/>
      <c r="AY504" s="72"/>
      <c r="AZ504" s="71">
        <v>237.1</v>
      </c>
      <c r="BA504" s="71">
        <v>2450.9</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2284</v>
      </c>
      <c r="B505" s="70">
        <v>235</v>
      </c>
      <c r="C505" s="70">
        <v>14</v>
      </c>
      <c r="D505" s="70">
        <v>14</v>
      </c>
      <c r="E505" s="70">
        <v>2017</v>
      </c>
      <c r="F505" s="70" t="s">
        <v>156</v>
      </c>
      <c r="G505" s="70" t="s">
        <v>2270</v>
      </c>
      <c r="H505" s="70" t="s">
        <v>2271</v>
      </c>
      <c r="I505" s="148"/>
      <c r="J505" s="71">
        <v>15.428428659068864</v>
      </c>
      <c r="K505" s="71">
        <v>0.81562633786000871</v>
      </c>
      <c r="L505" s="71">
        <v>2.9487403427463117</v>
      </c>
      <c r="M505" s="71">
        <v>12.111608495797</v>
      </c>
      <c r="N505" s="71">
        <v>11.189413645995199</v>
      </c>
      <c r="O505" s="71">
        <v>6.255325749763549</v>
      </c>
      <c r="P505" s="71">
        <v>10.157993472412608</v>
      </c>
      <c r="Q505" s="71">
        <v>0.44198705079567802</v>
      </c>
      <c r="R505" s="71">
        <v>0</v>
      </c>
      <c r="S505" s="71">
        <v>0</v>
      </c>
      <c r="T505" s="72"/>
      <c r="U505" s="71">
        <v>487191</v>
      </c>
      <c r="V505" s="71">
        <v>349</v>
      </c>
      <c r="W505" s="71">
        <v>108</v>
      </c>
      <c r="X505" s="71">
        <v>2381</v>
      </c>
      <c r="Y505" s="71">
        <v>3177</v>
      </c>
      <c r="Z505" s="71">
        <v>3740</v>
      </c>
      <c r="AA505" s="71">
        <v>2104</v>
      </c>
      <c r="AB505" s="71">
        <v>6471</v>
      </c>
      <c r="AC505" s="71">
        <v>0</v>
      </c>
      <c r="AD505" s="71">
        <v>0</v>
      </c>
      <c r="AE505" s="72"/>
      <c r="AF505" s="71">
        <v>4351171.3741537649</v>
      </c>
      <c r="AG505" s="71">
        <v>553766.92815346003</v>
      </c>
      <c r="AH505" s="71">
        <v>732432.85421804304</v>
      </c>
      <c r="AI505" s="71">
        <v>14595913.140335981</v>
      </c>
      <c r="AJ505" s="71">
        <v>14262940.765950089</v>
      </c>
      <c r="AK505" s="71">
        <v>0</v>
      </c>
      <c r="AL505" s="71">
        <v>0</v>
      </c>
      <c r="AM505" s="71">
        <v>888901.09455720161</v>
      </c>
      <c r="AN505" s="71">
        <v>0</v>
      </c>
      <c r="AO505" s="71">
        <v>0</v>
      </c>
      <c r="AP505" s="71">
        <v>35385126.157368541</v>
      </c>
      <c r="AQ505" s="72"/>
      <c r="AR505" s="71">
        <v>49</v>
      </c>
      <c r="AS505" s="71">
        <v>35</v>
      </c>
      <c r="AT505" s="71">
        <v>0</v>
      </c>
      <c r="AU505" s="71">
        <v>0</v>
      </c>
      <c r="AV505" s="71">
        <v>0</v>
      </c>
      <c r="AW505" s="71">
        <v>0</v>
      </c>
      <c r="AX505" s="71"/>
      <c r="AY505" s="72"/>
      <c r="AZ505" s="71">
        <v>254.6</v>
      </c>
      <c r="BA505" s="71">
        <v>2547.6</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2285</v>
      </c>
      <c r="B506" s="70">
        <v>236</v>
      </c>
      <c r="C506" s="70">
        <v>15</v>
      </c>
      <c r="D506" s="70">
        <v>14</v>
      </c>
      <c r="E506" s="70">
        <v>2018</v>
      </c>
      <c r="F506" s="70" t="s">
        <v>183</v>
      </c>
      <c r="G506" s="70" t="s">
        <v>2270</v>
      </c>
      <c r="H506" s="70" t="s">
        <v>2271</v>
      </c>
      <c r="I506" s="148"/>
      <c r="J506" s="71">
        <v>13.975152326260824</v>
      </c>
      <c r="K506" s="71">
        <v>0.73985969549758346</v>
      </c>
      <c r="L506" s="71">
        <v>2.6254489803382768</v>
      </c>
      <c r="M506" s="71">
        <v>11.792522083389024</v>
      </c>
      <c r="N506" s="71">
        <v>10.774997328645886</v>
      </c>
      <c r="O506" s="71">
        <v>6.0869270028108247</v>
      </c>
      <c r="P506" s="71">
        <v>10.023419198139583</v>
      </c>
      <c r="Q506" s="71">
        <v>0.39771472946074998</v>
      </c>
      <c r="R506" s="71">
        <v>0</v>
      </c>
      <c r="S506" s="71">
        <v>0</v>
      </c>
      <c r="T506" s="72"/>
      <c r="U506" s="71">
        <v>449427.00000000012</v>
      </c>
      <c r="V506" s="71">
        <v>349</v>
      </c>
      <c r="W506" s="71">
        <v>108</v>
      </c>
      <c r="X506" s="71">
        <v>2381</v>
      </c>
      <c r="Y506" s="71">
        <v>3131</v>
      </c>
      <c r="Z506" s="71">
        <v>3709</v>
      </c>
      <c r="AA506" s="71">
        <v>2097</v>
      </c>
      <c r="AB506" s="71">
        <v>6275</v>
      </c>
      <c r="AC506" s="71">
        <v>0</v>
      </c>
      <c r="AD506" s="71">
        <v>0</v>
      </c>
      <c r="AE506" s="72"/>
      <c r="AF506" s="71">
        <v>4266549.9636240751</v>
      </c>
      <c r="AG506" s="71">
        <v>491029.02527364081</v>
      </c>
      <c r="AH506" s="71">
        <v>641652.30698127032</v>
      </c>
      <c r="AI506" s="71">
        <v>14010046.08177923</v>
      </c>
      <c r="AJ506" s="71">
        <v>13947452.5814314</v>
      </c>
      <c r="AK506" s="71">
        <v>0</v>
      </c>
      <c r="AL506" s="71">
        <v>0</v>
      </c>
      <c r="AM506" s="71">
        <v>863760.71971559664</v>
      </c>
      <c r="AN506" s="71">
        <v>0</v>
      </c>
      <c r="AO506" s="71">
        <v>0</v>
      </c>
      <c r="AP506" s="71">
        <v>34220490.678805217</v>
      </c>
      <c r="AQ506" s="72"/>
      <c r="AR506" s="71">
        <v>53</v>
      </c>
      <c r="AS506" s="71">
        <v>40</v>
      </c>
      <c r="AT506" s="71">
        <v>0</v>
      </c>
      <c r="AU506" s="71">
        <v>0</v>
      </c>
      <c r="AV506" s="71">
        <v>0</v>
      </c>
      <c r="AW506" s="71">
        <v>0</v>
      </c>
      <c r="AX506" s="71"/>
      <c r="AY506" s="72"/>
      <c r="AZ506" s="71">
        <v>271.39999999999998</v>
      </c>
      <c r="BA506" s="71">
        <v>2748</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2286</v>
      </c>
      <c r="B507" s="70">
        <v>237</v>
      </c>
      <c r="C507" s="70">
        <v>16</v>
      </c>
      <c r="D507" s="70">
        <v>14</v>
      </c>
      <c r="E507" s="70">
        <v>2019</v>
      </c>
      <c r="F507" s="70" t="s">
        <v>158</v>
      </c>
      <c r="G507" s="70" t="s">
        <v>2270</v>
      </c>
      <c r="H507" s="70" t="s">
        <v>2271</v>
      </c>
      <c r="I507" s="148"/>
      <c r="J507" s="71">
        <v>10.162695345325577</v>
      </c>
      <c r="K507" s="71">
        <v>0.65681171201160693</v>
      </c>
      <c r="L507" s="71">
        <v>2.6181852234751282</v>
      </c>
      <c r="M507" s="71">
        <v>11.267928485012849</v>
      </c>
      <c r="N507" s="71">
        <v>8.7790822752671076</v>
      </c>
      <c r="O507" s="71">
        <v>5.9306750147548373</v>
      </c>
      <c r="P507" s="71">
        <v>9.9689808186810023</v>
      </c>
      <c r="Q507" s="71">
        <v>0.37933271953681003</v>
      </c>
      <c r="R507" s="71">
        <v>0</v>
      </c>
      <c r="S507" s="71">
        <v>0</v>
      </c>
      <c r="T507" s="72"/>
      <c r="U507" s="71">
        <v>332389</v>
      </c>
      <c r="V507" s="71">
        <v>349</v>
      </c>
      <c r="W507" s="71">
        <v>108</v>
      </c>
      <c r="X507" s="71">
        <v>2381</v>
      </c>
      <c r="Y507" s="71">
        <v>3132</v>
      </c>
      <c r="Z507" s="71">
        <v>3713</v>
      </c>
      <c r="AA507" s="71">
        <v>2070</v>
      </c>
      <c r="AB507" s="71">
        <v>6147</v>
      </c>
      <c r="AC507" s="71">
        <v>0</v>
      </c>
      <c r="AD507" s="71">
        <v>0</v>
      </c>
      <c r="AE507" s="72"/>
      <c r="AF507" s="71">
        <v>3276540.009279754</v>
      </c>
      <c r="AG507" s="71">
        <v>473940.46538150322</v>
      </c>
      <c r="AH507" s="71">
        <v>747269.22660003661</v>
      </c>
      <c r="AI507" s="71">
        <v>14821110.32080286</v>
      </c>
      <c r="AJ507" s="71">
        <v>13154065.319808939</v>
      </c>
      <c r="AK507" s="71">
        <v>0</v>
      </c>
      <c r="AL507" s="71">
        <v>0</v>
      </c>
      <c r="AM507" s="71">
        <v>837175.12540877529</v>
      </c>
      <c r="AN507" s="71">
        <v>0</v>
      </c>
      <c r="AO507" s="71">
        <v>0</v>
      </c>
      <c r="AP507" s="71">
        <v>33310100.467281871</v>
      </c>
      <c r="AQ507" s="72"/>
      <c r="AR507" s="71">
        <v>59</v>
      </c>
      <c r="AS507" s="71">
        <v>44</v>
      </c>
      <c r="AT507" s="71">
        <v>0</v>
      </c>
      <c r="AU507" s="71">
        <v>0</v>
      </c>
      <c r="AV507" s="71">
        <v>0</v>
      </c>
      <c r="AW507" s="71">
        <v>0</v>
      </c>
      <c r="AX507" s="71"/>
      <c r="AY507" s="72"/>
      <c r="AZ507" s="71">
        <v>303.2</v>
      </c>
      <c r="BA507" s="71">
        <v>2918</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2287</v>
      </c>
      <c r="B508" s="70">
        <v>238</v>
      </c>
      <c r="C508" s="70">
        <v>17</v>
      </c>
      <c r="D508" s="70">
        <v>14</v>
      </c>
      <c r="E508" s="70">
        <v>2020</v>
      </c>
      <c r="F508" s="70" t="s">
        <v>159</v>
      </c>
      <c r="G508" s="70" t="s">
        <v>2270</v>
      </c>
      <c r="H508" s="70" t="s">
        <v>2271</v>
      </c>
      <c r="I508" s="148"/>
      <c r="J508" s="71">
        <v>8.4507977423188603</v>
      </c>
      <c r="K508" s="71">
        <v>0.59983904566646318</v>
      </c>
      <c r="L508" s="71">
        <v>2.8971417568641975</v>
      </c>
      <c r="M508" s="71">
        <v>9.5080062535587917</v>
      </c>
      <c r="N508" s="71">
        <v>9.1311269024085977</v>
      </c>
      <c r="O508" s="71">
        <v>5.1177413340234921</v>
      </c>
      <c r="P508" s="71">
        <v>8.9667689700969682</v>
      </c>
      <c r="Q508" s="71">
        <v>0.35576900498908198</v>
      </c>
      <c r="R508" s="71">
        <v>0</v>
      </c>
      <c r="S508" s="71">
        <v>0</v>
      </c>
      <c r="T508" s="72"/>
      <c r="U508" s="71">
        <v>291264</v>
      </c>
      <c r="V508" s="71">
        <v>313</v>
      </c>
      <c r="W508" s="71">
        <v>118</v>
      </c>
      <c r="X508" s="71">
        <v>2239</v>
      </c>
      <c r="Y508" s="71">
        <v>3128</v>
      </c>
      <c r="Z508" s="71">
        <v>3657</v>
      </c>
      <c r="AA508" s="71">
        <v>1979</v>
      </c>
      <c r="AB508" s="71">
        <v>6034</v>
      </c>
      <c r="AC508" s="71">
        <v>0</v>
      </c>
      <c r="AD508" s="71">
        <v>0</v>
      </c>
      <c r="AE508" s="72"/>
      <c r="AF508" s="71">
        <v>3051530.1466075419</v>
      </c>
      <c r="AG508" s="71">
        <v>414075.04172119353</v>
      </c>
      <c r="AH508" s="71">
        <v>1016132.2435314744</v>
      </c>
      <c r="AI508" s="71">
        <v>13148326.045342376</v>
      </c>
      <c r="AJ508" s="71">
        <v>14554800.706037691</v>
      </c>
      <c r="AK508" s="71"/>
      <c r="AL508" s="71"/>
      <c r="AM508" s="71">
        <v>787504.03913823841</v>
      </c>
      <c r="AN508" s="71"/>
      <c r="AO508" s="71"/>
      <c r="AP508" s="71">
        <v>32972368.222378518</v>
      </c>
      <c r="AQ508" s="72"/>
      <c r="AR508" s="71">
        <v>66</v>
      </c>
      <c r="AS508" s="71">
        <v>48</v>
      </c>
      <c r="AT508" s="71">
        <v>0</v>
      </c>
      <c r="AU508" s="71">
        <v>0</v>
      </c>
      <c r="AV508" s="71">
        <v>0</v>
      </c>
      <c r="AW508" s="71">
        <v>0</v>
      </c>
      <c r="AX508" s="71"/>
      <c r="AY508" s="72"/>
      <c r="AZ508" s="71">
        <v>349.6</v>
      </c>
      <c r="BA508" s="71">
        <v>3116</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2288</v>
      </c>
      <c r="B509" s="70">
        <v>238</v>
      </c>
      <c r="C509" s="70">
        <v>18</v>
      </c>
      <c r="D509" s="70">
        <v>14</v>
      </c>
      <c r="E509" s="70">
        <v>2021</v>
      </c>
      <c r="F509" s="70" t="s">
        <v>160</v>
      </c>
      <c r="G509" s="70" t="s">
        <v>2270</v>
      </c>
      <c r="H509" s="70" t="s">
        <v>2271</v>
      </c>
      <c r="I509" s="148"/>
      <c r="J509" s="71">
        <v>8.1396881086823996</v>
      </c>
      <c r="K509" s="71">
        <v>0.65786687646446051</v>
      </c>
      <c r="L509" s="71">
        <v>2.8751682594427947</v>
      </c>
      <c r="M509" s="71">
        <v>10.240003001064975</v>
      </c>
      <c r="N509" s="71">
        <v>9.0024500149667865</v>
      </c>
      <c r="O509" s="71">
        <v>4.8439595180706174</v>
      </c>
      <c r="P509" s="71">
        <v>9.339685902272171</v>
      </c>
      <c r="Q509" s="71">
        <v>0.34098070720102602</v>
      </c>
      <c r="R509" s="71">
        <v>0</v>
      </c>
      <c r="S509" s="71">
        <v>0</v>
      </c>
      <c r="T509" s="72"/>
      <c r="U509" s="71">
        <v>298006</v>
      </c>
      <c r="V509" s="71">
        <v>313</v>
      </c>
      <c r="W509" s="71">
        <v>118</v>
      </c>
      <c r="X509" s="71">
        <v>2239</v>
      </c>
      <c r="Y509" s="71">
        <v>3082</v>
      </c>
      <c r="Z509" s="71">
        <v>3564</v>
      </c>
      <c r="AA509" s="71">
        <v>2010</v>
      </c>
      <c r="AB509" s="71">
        <v>5840</v>
      </c>
      <c r="AC509" s="71">
        <v>0</v>
      </c>
      <c r="AD509" s="71">
        <v>0</v>
      </c>
      <c r="AE509" s="72"/>
      <c r="AF509" s="71">
        <v>2908169.0579070691</v>
      </c>
      <c r="AG509" s="71">
        <v>468521.90142153634</v>
      </c>
      <c r="AH509" s="71">
        <v>1033608.6235568272</v>
      </c>
      <c r="AI509" s="71">
        <v>14601356.141941722</v>
      </c>
      <c r="AJ509" s="71">
        <v>13654814.75232178</v>
      </c>
      <c r="AK509" s="71">
        <v>0</v>
      </c>
      <c r="AL509" s="71">
        <v>0</v>
      </c>
      <c r="AM509" s="71">
        <v>766581.10479756899</v>
      </c>
      <c r="AN509" s="71">
        <v>0</v>
      </c>
      <c r="AO509" s="71">
        <v>0</v>
      </c>
      <c r="AP509" s="71">
        <v>33433051.581946503</v>
      </c>
      <c r="AQ509" s="72"/>
      <c r="AR509" s="71">
        <v>74</v>
      </c>
      <c r="AS509" s="71">
        <v>48</v>
      </c>
      <c r="AT509" s="71">
        <v>0</v>
      </c>
      <c r="AU509" s="71">
        <v>0</v>
      </c>
      <c r="AV509" s="71">
        <v>0</v>
      </c>
      <c r="AW509" s="71">
        <v>0</v>
      </c>
      <c r="AX509" s="71"/>
      <c r="AY509" s="72"/>
      <c r="AZ509" s="71">
        <v>406.89999999999992</v>
      </c>
      <c r="BA509" s="71">
        <v>3116</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2289</v>
      </c>
      <c r="B510" s="70">
        <v>238</v>
      </c>
      <c r="C510" s="70">
        <v>19</v>
      </c>
      <c r="D510" s="70">
        <v>14</v>
      </c>
      <c r="E510" s="70">
        <v>2022</v>
      </c>
      <c r="F510" s="70" t="s">
        <v>161</v>
      </c>
      <c r="G510" s="70" t="s">
        <v>2270</v>
      </c>
      <c r="H510" s="70" t="s">
        <v>2271</v>
      </c>
      <c r="I510" s="148"/>
      <c r="J510" s="71">
        <v>6.7567859112386515</v>
      </c>
      <c r="K510" s="71">
        <v>0.63781849811379443</v>
      </c>
      <c r="L510" s="71">
        <v>2.5540226574739755</v>
      </c>
      <c r="M510" s="71">
        <v>9.3188831138557369</v>
      </c>
      <c r="N510" s="71">
        <v>9.5651658878007897</v>
      </c>
      <c r="O510" s="71">
        <v>4.998190429834283</v>
      </c>
      <c r="P510" s="71">
        <v>9.1719846453554705</v>
      </c>
      <c r="Q510" s="71">
        <v>0.3355581022903803</v>
      </c>
      <c r="R510" s="71">
        <v>0</v>
      </c>
      <c r="S510" s="71">
        <v>0</v>
      </c>
      <c r="T510" s="72"/>
      <c r="U510" s="71">
        <v>299880</v>
      </c>
      <c r="V510" s="71">
        <v>313</v>
      </c>
      <c r="W510" s="71">
        <v>118</v>
      </c>
      <c r="X510" s="71">
        <v>2239</v>
      </c>
      <c r="Y510" s="71">
        <v>3055</v>
      </c>
      <c r="Z510" s="71">
        <v>3494</v>
      </c>
      <c r="AA510" s="71">
        <v>2004</v>
      </c>
      <c r="AB510" s="71">
        <v>5700</v>
      </c>
      <c r="AC510" s="71">
        <v>0</v>
      </c>
      <c r="AD510" s="71">
        <v>0</v>
      </c>
      <c r="AE510" s="72"/>
      <c r="AF510" s="71">
        <v>2725413.6903411932</v>
      </c>
      <c r="AG510" s="71">
        <v>475851.14206994075</v>
      </c>
      <c r="AH510" s="71">
        <v>1005113.9243321461</v>
      </c>
      <c r="AI510" s="71">
        <v>13242603.369978078</v>
      </c>
      <c r="AJ510" s="71">
        <v>15122066.651528746</v>
      </c>
      <c r="AK510" s="71">
        <v>0</v>
      </c>
      <c r="AL510" s="71">
        <v>0</v>
      </c>
      <c r="AM510" s="71">
        <v>736025.57812055864</v>
      </c>
      <c r="AN510" s="71">
        <v>0</v>
      </c>
      <c r="AO510" s="71">
        <v>0</v>
      </c>
      <c r="AP510" s="71">
        <v>33307074.356370665</v>
      </c>
      <c r="AQ510" s="72"/>
      <c r="AR510" s="71">
        <v>85</v>
      </c>
      <c r="AS510" s="71">
        <v>50</v>
      </c>
      <c r="AT510" s="71">
        <v>0</v>
      </c>
      <c r="AU510" s="71">
        <v>0</v>
      </c>
      <c r="AV510" s="71">
        <v>0</v>
      </c>
      <c r="AW510" s="71">
        <v>0</v>
      </c>
      <c r="AX510" s="71"/>
      <c r="AY510" s="72"/>
      <c r="AZ510" s="71">
        <v>466.79999999999984</v>
      </c>
      <c r="BA510" s="71">
        <v>3203.7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2290</v>
      </c>
      <c r="B511" s="70">
        <v>238</v>
      </c>
      <c r="C511" s="70">
        <v>20</v>
      </c>
      <c r="D511" s="70">
        <v>14</v>
      </c>
      <c r="E511" s="70">
        <v>2023</v>
      </c>
      <c r="F511" s="70" t="s">
        <v>1539</v>
      </c>
      <c r="G511" s="70" t="s">
        <v>2270</v>
      </c>
      <c r="H511" s="70" t="s">
        <v>2271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92</v>
      </c>
      <c r="AS511" s="71">
        <v>53</v>
      </c>
      <c r="AT511" s="71">
        <v>0</v>
      </c>
      <c r="AU511" s="71">
        <v>0</v>
      </c>
      <c r="AV511" s="71">
        <v>0</v>
      </c>
      <c r="AW511" s="71">
        <v>0</v>
      </c>
      <c r="AX511" s="71"/>
      <c r="AY511" s="72"/>
      <c r="AZ511" s="71">
        <v>504.19999999999982</v>
      </c>
      <c r="BA511" s="71">
        <v>3552.6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2291</v>
      </c>
      <c r="B512" s="70">
        <v>238</v>
      </c>
      <c r="C512" s="70">
        <v>21</v>
      </c>
      <c r="D512" s="70">
        <v>14</v>
      </c>
      <c r="E512" s="70">
        <v>2024</v>
      </c>
      <c r="F512" s="70" t="s">
        <v>1554</v>
      </c>
      <c r="G512" s="70" t="s">
        <v>2270</v>
      </c>
      <c r="H512" s="70" t="s">
        <v>2271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2292</v>
      </c>
      <c r="B513" s="70">
        <v>392</v>
      </c>
      <c r="C513" s="70">
        <v>1</v>
      </c>
      <c r="D513" s="70">
        <v>24</v>
      </c>
      <c r="E513" s="70">
        <v>1990</v>
      </c>
      <c r="F513" s="70" t="s">
        <v>787</v>
      </c>
      <c r="G513" s="70" t="s">
        <v>2293</v>
      </c>
      <c r="H513" s="70" t="s">
        <v>2294</v>
      </c>
      <c r="I513" s="148"/>
      <c r="J513" s="71">
        <v>4.2515149575427786</v>
      </c>
      <c r="K513" s="71">
        <v>1.668033815887729</v>
      </c>
      <c r="L513" s="71">
        <v>0.1813119682603534</v>
      </c>
      <c r="M513" s="71">
        <v>3.633407466500242</v>
      </c>
      <c r="N513" s="71">
        <v>6.0353986729012696</v>
      </c>
      <c r="O513" s="71">
        <v>3.685769267117406</v>
      </c>
      <c r="P513" s="71">
        <v>10.74086016132504</v>
      </c>
      <c r="Q513" s="71">
        <v>0.48495350695240402</v>
      </c>
      <c r="R513" s="71">
        <v>3.266854041565483</v>
      </c>
      <c r="S513" s="71">
        <v>0.38739085448853722</v>
      </c>
      <c r="T513" s="72"/>
      <c r="U513" s="71">
        <v>444316</v>
      </c>
      <c r="V513" s="71">
        <v>415</v>
      </c>
      <c r="W513" s="71">
        <v>2</v>
      </c>
      <c r="X513" s="71">
        <v>1357</v>
      </c>
      <c r="Y513" s="71">
        <v>2860</v>
      </c>
      <c r="Z513" s="71">
        <v>1516</v>
      </c>
      <c r="AA513" s="71">
        <v>2608</v>
      </c>
      <c r="AB513" s="71">
        <v>7874</v>
      </c>
      <c r="AC513" s="71">
        <v>565825</v>
      </c>
      <c r="AD513" s="71">
        <v>0.38739085448853722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2295</v>
      </c>
      <c r="B514" s="70">
        <v>393</v>
      </c>
      <c r="C514" s="70">
        <v>2</v>
      </c>
      <c r="D514" s="70">
        <v>24</v>
      </c>
      <c r="E514" s="70">
        <v>2005</v>
      </c>
      <c r="F514" s="70" t="s">
        <v>789</v>
      </c>
      <c r="G514" s="70" t="s">
        <v>2293</v>
      </c>
      <c r="H514" s="70" t="s">
        <v>2294</v>
      </c>
      <c r="I514" s="148"/>
      <c r="J514" s="71">
        <v>0</v>
      </c>
      <c r="K514" s="71">
        <v>1.1411256252084669</v>
      </c>
      <c r="L514" s="71">
        <v>3.948920262959013</v>
      </c>
      <c r="M514" s="71">
        <v>5.9056238811836677</v>
      </c>
      <c r="N514" s="71">
        <v>7.8442437303224528</v>
      </c>
      <c r="O514" s="71">
        <v>5.5235031467162088</v>
      </c>
      <c r="P514" s="71">
        <v>16.142009860789852</v>
      </c>
      <c r="Q514" s="71">
        <v>0.42094279453970701</v>
      </c>
      <c r="R514" s="71">
        <v>7.244133424920812</v>
      </c>
      <c r="S514" s="71">
        <v>0.47290791242466318</v>
      </c>
      <c r="T514" s="72"/>
      <c r="U514" s="71">
        <v>0</v>
      </c>
      <c r="V514" s="71">
        <v>424</v>
      </c>
      <c r="W514" s="71">
        <v>42</v>
      </c>
      <c r="X514" s="71">
        <v>1266</v>
      </c>
      <c r="Y514" s="71">
        <v>3142</v>
      </c>
      <c r="Z514" s="71">
        <v>2629</v>
      </c>
      <c r="AA514" s="71">
        <v>3210</v>
      </c>
      <c r="AB514" s="71">
        <v>7145</v>
      </c>
      <c r="AC514" s="71">
        <v>1280975</v>
      </c>
      <c r="AD514" s="71">
        <v>0.47290791242466318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2296</v>
      </c>
      <c r="B515" s="70">
        <v>394</v>
      </c>
      <c r="C515" s="70">
        <v>3</v>
      </c>
      <c r="D515" s="70">
        <v>24</v>
      </c>
      <c r="E515" s="70">
        <v>2006</v>
      </c>
      <c r="F515" s="70" t="s">
        <v>790</v>
      </c>
      <c r="G515" s="70" t="s">
        <v>2293</v>
      </c>
      <c r="H515" s="70" t="s">
        <v>2294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2297</v>
      </c>
      <c r="B516" s="70">
        <v>395</v>
      </c>
      <c r="C516" s="70">
        <v>4</v>
      </c>
      <c r="D516" s="70">
        <v>24</v>
      </c>
      <c r="E516" s="70">
        <v>2007</v>
      </c>
      <c r="F516" s="70" t="s">
        <v>791</v>
      </c>
      <c r="G516" s="70" t="s">
        <v>2293</v>
      </c>
      <c r="H516" s="70" t="s">
        <v>2294</v>
      </c>
      <c r="I516" s="148"/>
      <c r="J516" s="71">
        <v>0.70865935164190308</v>
      </c>
      <c r="K516" s="71">
        <v>1.0691912133193591</v>
      </c>
      <c r="L516" s="71">
        <v>4.3377223665146047</v>
      </c>
      <c r="M516" s="71">
        <v>6.77318573627202</v>
      </c>
      <c r="N516" s="71">
        <v>7.7789159706920694</v>
      </c>
      <c r="O516" s="71">
        <v>5.2203830277599801</v>
      </c>
      <c r="P516" s="71">
        <v>15.845473876433291</v>
      </c>
      <c r="Q516" s="71">
        <v>0.43243960542541998</v>
      </c>
      <c r="R516" s="71">
        <v>7.4709550619983682</v>
      </c>
      <c r="S516" s="71">
        <v>0.85271171258599476</v>
      </c>
      <c r="T516" s="72"/>
      <c r="U516" s="71">
        <v>95597</v>
      </c>
      <c r="V516" s="71">
        <v>410</v>
      </c>
      <c r="W516" s="71">
        <v>62</v>
      </c>
      <c r="X516" s="71">
        <v>1700</v>
      </c>
      <c r="Y516" s="71">
        <v>3136</v>
      </c>
      <c r="Z516" s="71">
        <v>2583</v>
      </c>
      <c r="AA516" s="71">
        <v>3103</v>
      </c>
      <c r="AB516" s="71">
        <v>6952</v>
      </c>
      <c r="AC516" s="71">
        <v>1358989</v>
      </c>
      <c r="AD516" s="71">
        <v>0.85271171258599476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2298</v>
      </c>
      <c r="B517" s="70">
        <v>396</v>
      </c>
      <c r="C517" s="70">
        <v>5</v>
      </c>
      <c r="D517" s="70">
        <v>24</v>
      </c>
      <c r="E517" s="70">
        <v>2008</v>
      </c>
      <c r="F517" s="70" t="s">
        <v>792</v>
      </c>
      <c r="G517" s="70" t="s">
        <v>2293</v>
      </c>
      <c r="H517" s="70" t="s">
        <v>2294</v>
      </c>
      <c r="I517" s="148"/>
      <c r="J517" s="71">
        <v>0.59515069177039226</v>
      </c>
      <c r="K517" s="71">
        <v>0.8340183286447308</v>
      </c>
      <c r="L517" s="71">
        <v>3.749469382254325</v>
      </c>
      <c r="M517" s="71">
        <v>7.2102311132029762</v>
      </c>
      <c r="N517" s="71">
        <v>6.9989181288482119</v>
      </c>
      <c r="O517" s="71">
        <v>5.0414170694077018</v>
      </c>
      <c r="P517" s="71">
        <v>15.44486447877731</v>
      </c>
      <c r="Q517" s="71">
        <v>0.41699679704222198</v>
      </c>
      <c r="R517" s="71">
        <v>5.8406477596565871</v>
      </c>
      <c r="S517" s="71">
        <v>0.71869124264133089</v>
      </c>
      <c r="T517" s="72"/>
      <c r="U517" s="71">
        <v>86832</v>
      </c>
      <c r="V517" s="71">
        <v>410</v>
      </c>
      <c r="W517" s="71">
        <v>62</v>
      </c>
      <c r="X517" s="71">
        <v>1700</v>
      </c>
      <c r="Y517" s="71">
        <v>3134</v>
      </c>
      <c r="Z517" s="71">
        <v>2582</v>
      </c>
      <c r="AA517" s="71">
        <v>3028</v>
      </c>
      <c r="AB517" s="71">
        <v>6814</v>
      </c>
      <c r="AC517" s="71">
        <v>1103218</v>
      </c>
      <c r="AD517" s="71">
        <v>0.71869124264133089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2299</v>
      </c>
      <c r="B518" s="70">
        <v>397</v>
      </c>
      <c r="C518" s="70">
        <v>6</v>
      </c>
      <c r="D518" s="70">
        <v>24</v>
      </c>
      <c r="E518" s="70">
        <v>2009</v>
      </c>
      <c r="F518" s="70" t="s">
        <v>176</v>
      </c>
      <c r="G518" s="70" t="s">
        <v>2293</v>
      </c>
      <c r="H518" s="70" t="s">
        <v>2294</v>
      </c>
      <c r="I518" s="148"/>
      <c r="J518" s="71">
        <v>0.62518608579866342</v>
      </c>
      <c r="K518" s="71">
        <v>0.6361701528737852</v>
      </c>
      <c r="L518" s="71">
        <v>0.40904655315779231</v>
      </c>
      <c r="M518" s="71">
        <v>6.6139082181194278</v>
      </c>
      <c r="N518" s="71">
        <v>6.6383984787099157</v>
      </c>
      <c r="O518" s="71">
        <v>5.1411957091671523</v>
      </c>
      <c r="P518" s="71">
        <v>15.18360422032614</v>
      </c>
      <c r="Q518" s="71">
        <v>0.39449822399907403</v>
      </c>
      <c r="R518" s="71">
        <v>6.8456226670044913</v>
      </c>
      <c r="S518" s="71">
        <v>0.54040071876752971</v>
      </c>
      <c r="T518" s="72"/>
      <c r="U518" s="71">
        <v>86707</v>
      </c>
      <c r="V518" s="71">
        <v>295</v>
      </c>
      <c r="W518" s="71">
        <v>10</v>
      </c>
      <c r="X518" s="71">
        <v>1738</v>
      </c>
      <c r="Y518" s="71">
        <v>3165</v>
      </c>
      <c r="Z518" s="71">
        <v>2599</v>
      </c>
      <c r="AA518" s="71">
        <v>3056</v>
      </c>
      <c r="AB518" s="71">
        <v>6767</v>
      </c>
      <c r="AC518" s="71">
        <v>1261468</v>
      </c>
      <c r="AD518" s="71">
        <v>0.54040071876752971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2.4500000000000002</v>
      </c>
      <c r="BL518" s="71">
        <v>0</v>
      </c>
      <c r="BM518" s="71">
        <v>0</v>
      </c>
      <c r="BN518" s="72"/>
      <c r="BO518" s="71">
        <v>0</v>
      </c>
      <c r="BP518" s="71">
        <v>0</v>
      </c>
      <c r="BQ518" s="71">
        <v>0</v>
      </c>
      <c r="BR518" s="71">
        <v>1</v>
      </c>
      <c r="BS518" s="71">
        <v>0</v>
      </c>
      <c r="BT518" s="71">
        <v>0</v>
      </c>
      <c r="BU518"/>
      <c r="BV518" s="70">
        <v>2.4500000000000002</v>
      </c>
      <c r="BW518" s="70">
        <v>0</v>
      </c>
      <c r="BX518" s="70">
        <v>0</v>
      </c>
      <c r="BY518" s="70">
        <v>0</v>
      </c>
      <c r="BZ518" s="70">
        <v>0</v>
      </c>
      <c r="CA518" s="70">
        <v>0</v>
      </c>
      <c r="CB518" s="70">
        <v>0</v>
      </c>
      <c r="CC518" s="70">
        <v>0</v>
      </c>
      <c r="CD518" s="70">
        <v>0</v>
      </c>
    </row>
    <row r="519" spans="1:82">
      <c r="A519" s="70" t="s">
        <v>2300</v>
      </c>
      <c r="B519" s="70">
        <v>398</v>
      </c>
      <c r="C519" s="70">
        <v>7</v>
      </c>
      <c r="D519" s="70">
        <v>24</v>
      </c>
      <c r="E519" s="70">
        <v>2010</v>
      </c>
      <c r="F519" s="70" t="s">
        <v>177</v>
      </c>
      <c r="G519" s="70" t="s">
        <v>2293</v>
      </c>
      <c r="H519" s="70" t="s">
        <v>2294</v>
      </c>
      <c r="I519" s="148"/>
      <c r="J519" s="71">
        <v>0.58876794617684225</v>
      </c>
      <c r="K519" s="71">
        <v>0.67598289465672201</v>
      </c>
      <c r="L519" s="71">
        <v>0.37658108552687658</v>
      </c>
      <c r="M519" s="71">
        <v>7.1284066557895294</v>
      </c>
      <c r="N519" s="71">
        <v>7.8706380156524078</v>
      </c>
      <c r="O519" s="71">
        <v>5.2434317355615878</v>
      </c>
      <c r="P519" s="71">
        <v>15.50626287535154</v>
      </c>
      <c r="Q519" s="71">
        <v>0.406830166986346</v>
      </c>
      <c r="R519" s="71">
        <v>6.9652808163703579</v>
      </c>
      <c r="S519" s="71">
        <v>0.77980503660130096</v>
      </c>
      <c r="T519" s="72"/>
      <c r="U519" s="71">
        <v>85941</v>
      </c>
      <c r="V519" s="71">
        <v>295</v>
      </c>
      <c r="W519" s="71">
        <v>10</v>
      </c>
      <c r="X519" s="71">
        <v>1738</v>
      </c>
      <c r="Y519" s="71">
        <v>3184</v>
      </c>
      <c r="Z519" s="71">
        <v>2663</v>
      </c>
      <c r="AA519" s="71">
        <v>3043</v>
      </c>
      <c r="AB519" s="71">
        <v>6687</v>
      </c>
      <c r="AC519" s="71">
        <v>1216337</v>
      </c>
      <c r="AD519" s="71">
        <v>0.77980503660130096</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2.38</v>
      </c>
      <c r="BL519" s="71">
        <v>0</v>
      </c>
      <c r="BM519" s="71">
        <v>0</v>
      </c>
      <c r="BN519" s="72"/>
      <c r="BO519" s="71">
        <v>0</v>
      </c>
      <c r="BP519" s="71">
        <v>0</v>
      </c>
      <c r="BQ519" s="71">
        <v>0</v>
      </c>
      <c r="BR519" s="71">
        <v>1</v>
      </c>
      <c r="BS519" s="71">
        <v>0</v>
      </c>
      <c r="BT519" s="71">
        <v>0</v>
      </c>
      <c r="BU519"/>
      <c r="BV519" s="70">
        <v>2.38</v>
      </c>
      <c r="BW519" s="70">
        <v>0</v>
      </c>
      <c r="BX519" s="70">
        <v>0</v>
      </c>
      <c r="BY519" s="70">
        <v>0</v>
      </c>
      <c r="BZ519" s="70">
        <v>0</v>
      </c>
      <c r="CA519" s="70">
        <v>0</v>
      </c>
      <c r="CB519" s="70">
        <v>0</v>
      </c>
      <c r="CC519" s="70">
        <v>0</v>
      </c>
      <c r="CD519" s="70">
        <v>0</v>
      </c>
    </row>
    <row r="520" spans="1:82">
      <c r="A520" s="70" t="s">
        <v>2301</v>
      </c>
      <c r="B520" s="70">
        <v>399</v>
      </c>
      <c r="C520" s="70">
        <v>8</v>
      </c>
      <c r="D520" s="70">
        <v>24</v>
      </c>
      <c r="E520" s="70">
        <v>2011</v>
      </c>
      <c r="F520" s="70" t="s">
        <v>178</v>
      </c>
      <c r="G520" s="1064" t="s">
        <v>2293</v>
      </c>
      <c r="H520" s="70" t="s">
        <v>2294</v>
      </c>
      <c r="I520" s="148"/>
      <c r="J520" s="71">
        <v>0.66703805265382243</v>
      </c>
      <c r="K520" s="71">
        <v>0.89426559478858647</v>
      </c>
      <c r="L520" s="71">
        <v>0.50669381862113549</v>
      </c>
      <c r="M520" s="71">
        <v>8.4848583864047598</v>
      </c>
      <c r="N520" s="71">
        <v>9.6639095043930769</v>
      </c>
      <c r="O520" s="71">
        <v>5.2687663869301797</v>
      </c>
      <c r="P520" s="71">
        <v>15.231352918158633</v>
      </c>
      <c r="Q520" s="71">
        <v>0.46323865294586197</v>
      </c>
      <c r="R520" s="71">
        <v>7.4202296702420876</v>
      </c>
      <c r="S520" s="71">
        <v>1.127844681181968</v>
      </c>
      <c r="T520" s="72"/>
      <c r="U520" s="71">
        <v>82056</v>
      </c>
      <c r="V520" s="71">
        <v>295</v>
      </c>
      <c r="W520" s="71">
        <v>10</v>
      </c>
      <c r="X520" s="71">
        <v>1738</v>
      </c>
      <c r="Y520" s="71">
        <v>3175</v>
      </c>
      <c r="Z520" s="71">
        <v>2734</v>
      </c>
      <c r="AA520" s="71">
        <v>3078</v>
      </c>
      <c r="AB520" s="71">
        <v>6601</v>
      </c>
      <c r="AC520" s="71">
        <v>1293641</v>
      </c>
      <c r="AD520" s="71">
        <v>1.127844681181968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2.4260000000000002</v>
      </c>
      <c r="BL520" s="71">
        <v>0</v>
      </c>
      <c r="BM520" s="71">
        <v>0</v>
      </c>
      <c r="BN520" s="72"/>
      <c r="BO520" s="71">
        <v>0</v>
      </c>
      <c r="BP520" s="71">
        <v>0</v>
      </c>
      <c r="BQ520" s="71">
        <v>0</v>
      </c>
      <c r="BR520" s="71">
        <v>1</v>
      </c>
      <c r="BS520" s="71">
        <v>0</v>
      </c>
      <c r="BT520" s="71">
        <v>0</v>
      </c>
      <c r="BU520"/>
      <c r="BV520" s="70">
        <v>2.4260000000000002</v>
      </c>
      <c r="BW520" s="70">
        <v>0</v>
      </c>
      <c r="BX520" s="70">
        <v>0</v>
      </c>
      <c r="BY520" s="70">
        <v>0</v>
      </c>
      <c r="BZ520" s="70">
        <v>0</v>
      </c>
      <c r="CA520" s="70">
        <v>0</v>
      </c>
      <c r="CB520" s="70">
        <v>0</v>
      </c>
      <c r="CC520" s="70">
        <v>0</v>
      </c>
      <c r="CD520" s="70">
        <v>0</v>
      </c>
    </row>
    <row r="521" spans="1:82">
      <c r="A521" s="70" t="s">
        <v>2302</v>
      </c>
      <c r="B521" s="70">
        <v>400</v>
      </c>
      <c r="C521" s="70">
        <v>9</v>
      </c>
      <c r="D521" s="70">
        <v>24</v>
      </c>
      <c r="E521" s="70">
        <v>2012</v>
      </c>
      <c r="F521" s="70" t="s">
        <v>179</v>
      </c>
      <c r="G521" s="1064" t="s">
        <v>2293</v>
      </c>
      <c r="H521" s="70" t="s">
        <v>2294</v>
      </c>
      <c r="I521" s="148"/>
      <c r="J521" s="71">
        <v>0.61902146477229891</v>
      </c>
      <c r="K521" s="71">
        <v>0.91585009264264228</v>
      </c>
      <c r="L521" s="71">
        <v>0.51348498512769081</v>
      </c>
      <c r="M521" s="71">
        <v>9.4908763638492246</v>
      </c>
      <c r="N521" s="71">
        <v>10.00801222919703</v>
      </c>
      <c r="O521" s="71">
        <v>5.4146779886164831</v>
      </c>
      <c r="P521" s="71">
        <v>15.278198869914926</v>
      </c>
      <c r="Q521" s="71">
        <v>0.49864845971868199</v>
      </c>
      <c r="R521" s="71">
        <v>7.5413981904351903</v>
      </c>
      <c r="S521" s="71">
        <v>0.82652903213631812</v>
      </c>
      <c r="T521" s="72"/>
      <c r="U521" s="71">
        <v>73922</v>
      </c>
      <c r="V521" s="71">
        <v>295</v>
      </c>
      <c r="W521" s="71">
        <v>10</v>
      </c>
      <c r="X521" s="71">
        <v>1738</v>
      </c>
      <c r="Y521" s="71">
        <v>3190</v>
      </c>
      <c r="Z521" s="71">
        <v>2832</v>
      </c>
      <c r="AA521" s="71">
        <v>3070</v>
      </c>
      <c r="AB521" s="71">
        <v>6540</v>
      </c>
      <c r="AC521" s="71">
        <v>1280712</v>
      </c>
      <c r="AD521" s="71">
        <v>0.82652903213631812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2.359</v>
      </c>
      <c r="BL521" s="71">
        <v>0</v>
      </c>
      <c r="BM521" s="71">
        <v>0</v>
      </c>
      <c r="BN521" s="72"/>
      <c r="BO521" s="71">
        <v>0</v>
      </c>
      <c r="BP521" s="71">
        <v>0</v>
      </c>
      <c r="BQ521" s="71">
        <v>0</v>
      </c>
      <c r="BR521" s="71">
        <v>1</v>
      </c>
      <c r="BS521" s="71">
        <v>0</v>
      </c>
      <c r="BT521" s="71">
        <v>0</v>
      </c>
      <c r="BU521"/>
      <c r="BV521" s="70">
        <v>2.359</v>
      </c>
      <c r="BW521" s="70">
        <v>0</v>
      </c>
      <c r="BX521" s="70">
        <v>0</v>
      </c>
      <c r="BY521" s="70">
        <v>0</v>
      </c>
      <c r="BZ521" s="70">
        <v>0</v>
      </c>
      <c r="CA521" s="70">
        <v>0</v>
      </c>
      <c r="CB521" s="70">
        <v>0</v>
      </c>
      <c r="CC521" s="70">
        <v>0</v>
      </c>
      <c r="CD521" s="70">
        <v>0</v>
      </c>
    </row>
    <row r="522" spans="1:82">
      <c r="A522" s="70" t="s">
        <v>2303</v>
      </c>
      <c r="B522" s="70">
        <v>401</v>
      </c>
      <c r="C522" s="70">
        <v>10</v>
      </c>
      <c r="D522" s="70">
        <v>24</v>
      </c>
      <c r="E522" s="70">
        <v>2013</v>
      </c>
      <c r="F522" s="70" t="s">
        <v>180</v>
      </c>
      <c r="G522" s="70" t="s">
        <v>2293</v>
      </c>
      <c r="H522" s="70" t="s">
        <v>2294</v>
      </c>
      <c r="I522" s="148"/>
      <c r="J522" s="71">
        <v>0.68200368771029873</v>
      </c>
      <c r="K522" s="71">
        <v>0.80645751932565546</v>
      </c>
      <c r="L522" s="71">
        <v>0.46998423361389829</v>
      </c>
      <c r="M522" s="71">
        <v>9.5062733433456081</v>
      </c>
      <c r="N522" s="71">
        <v>10.767023599739661</v>
      </c>
      <c r="O522" s="71">
        <v>5.3296748352841794</v>
      </c>
      <c r="P522" s="71">
        <v>15.530586426929711</v>
      </c>
      <c r="Q522" s="71">
        <v>0.50373506841258497</v>
      </c>
      <c r="R522" s="71">
        <v>7.1727213568710297</v>
      </c>
      <c r="S522" s="71">
        <v>0.62764766343339795</v>
      </c>
      <c r="T522" s="72"/>
      <c r="U522" s="71">
        <v>73190</v>
      </c>
      <c r="V522" s="71">
        <v>295</v>
      </c>
      <c r="W522" s="71">
        <v>10</v>
      </c>
      <c r="X522" s="71">
        <v>1738</v>
      </c>
      <c r="Y522" s="71">
        <v>3198</v>
      </c>
      <c r="Z522" s="71">
        <v>2912</v>
      </c>
      <c r="AA522" s="71">
        <v>3109</v>
      </c>
      <c r="AB522" s="71">
        <v>6512</v>
      </c>
      <c r="AC522" s="71">
        <v>1189035</v>
      </c>
      <c r="AD522" s="71">
        <v>0.62764766343339795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2.3660000000000001</v>
      </c>
      <c r="BL522" s="71">
        <v>0</v>
      </c>
      <c r="BM522" s="71">
        <v>0</v>
      </c>
      <c r="BN522" s="72"/>
      <c r="BO522" s="71">
        <v>0</v>
      </c>
      <c r="BP522" s="71">
        <v>0</v>
      </c>
      <c r="BQ522" s="71">
        <v>0</v>
      </c>
      <c r="BR522" s="71">
        <v>1</v>
      </c>
      <c r="BS522" s="71">
        <v>0</v>
      </c>
      <c r="BT522" s="71">
        <v>0</v>
      </c>
      <c r="BU522"/>
      <c r="BV522" s="70">
        <v>2.3660000000000001</v>
      </c>
      <c r="BW522" s="70">
        <v>0</v>
      </c>
      <c r="BX522" s="70">
        <v>0</v>
      </c>
      <c r="BY522" s="70">
        <v>0</v>
      </c>
      <c r="BZ522" s="70">
        <v>0</v>
      </c>
      <c r="CA522" s="70">
        <v>0</v>
      </c>
      <c r="CB522" s="70">
        <v>0</v>
      </c>
      <c r="CC522" s="70">
        <v>0</v>
      </c>
      <c r="CD522" s="70">
        <v>0</v>
      </c>
    </row>
    <row r="523" spans="1:82">
      <c r="A523" s="70" t="s">
        <v>2304</v>
      </c>
      <c r="B523" s="70">
        <v>402</v>
      </c>
      <c r="C523" s="70">
        <v>11</v>
      </c>
      <c r="D523" s="70">
        <v>24</v>
      </c>
      <c r="E523" s="70">
        <v>2014</v>
      </c>
      <c r="F523" s="70" t="s">
        <v>181</v>
      </c>
      <c r="G523" s="70" t="s">
        <v>2293</v>
      </c>
      <c r="H523" s="70" t="s">
        <v>2294</v>
      </c>
      <c r="I523" s="148"/>
      <c r="J523" s="71">
        <v>0.52770687302376984</v>
      </c>
      <c r="K523" s="71">
        <v>0.84542201192853228</v>
      </c>
      <c r="L523" s="71">
        <v>1.2146367075866711</v>
      </c>
      <c r="M523" s="71">
        <v>8.6714707826008386</v>
      </c>
      <c r="N523" s="71">
        <v>10.345339280688529</v>
      </c>
      <c r="O523" s="71">
        <v>5.1559267783042904</v>
      </c>
      <c r="P523" s="71">
        <v>15.28994698345439</v>
      </c>
      <c r="Q523" s="71">
        <v>0.475807835294913</v>
      </c>
      <c r="R523" s="71">
        <v>6.0948124323711594</v>
      </c>
      <c r="S523" s="71">
        <v>0.68148550810041719</v>
      </c>
      <c r="T523" s="72"/>
      <c r="U523" s="71">
        <v>65752</v>
      </c>
      <c r="V523" s="71">
        <v>270</v>
      </c>
      <c r="W523" s="71">
        <v>26</v>
      </c>
      <c r="X523" s="71">
        <v>1708</v>
      </c>
      <c r="Y523" s="71">
        <v>3206</v>
      </c>
      <c r="Z523" s="71">
        <v>2967</v>
      </c>
      <c r="AA523" s="71">
        <v>3045</v>
      </c>
      <c r="AB523" s="71">
        <v>6411</v>
      </c>
      <c r="AC523" s="71">
        <v>1013525</v>
      </c>
      <c r="AD523" s="71">
        <v>0.68148550810041719</v>
      </c>
      <c r="AE523" s="72"/>
      <c r="AF523" s="71"/>
      <c r="AG523" s="71"/>
      <c r="AH523" s="71"/>
      <c r="AI523" s="71"/>
      <c r="AJ523" s="71"/>
      <c r="AK523" s="71"/>
      <c r="AL523" s="71"/>
      <c r="AM523" s="71"/>
      <c r="AN523" s="71"/>
      <c r="AO523" s="71"/>
      <c r="AP523" s="71"/>
      <c r="AQ523" s="72"/>
      <c r="AR523" s="71">
        <v>37</v>
      </c>
      <c r="AS523" s="71">
        <v>6</v>
      </c>
      <c r="AT523" s="71">
        <v>0</v>
      </c>
      <c r="AU523" s="71">
        <v>0</v>
      </c>
      <c r="AV523" s="71">
        <v>0</v>
      </c>
      <c r="AW523" s="71">
        <v>0</v>
      </c>
      <c r="AX523" s="71"/>
      <c r="AY523" s="72"/>
      <c r="AZ523" s="71">
        <v>187.37</v>
      </c>
      <c r="BA523" s="71">
        <v>189.4</v>
      </c>
      <c r="BB523" s="71">
        <v>0</v>
      </c>
      <c r="BC523" s="71">
        <v>0</v>
      </c>
      <c r="BD523" s="71">
        <v>0</v>
      </c>
      <c r="BE523" s="71">
        <v>0</v>
      </c>
      <c r="BF523" s="71"/>
      <c r="BG523" s="72"/>
      <c r="BH523" s="71">
        <v>0</v>
      </c>
      <c r="BI523" s="71">
        <v>0</v>
      </c>
      <c r="BJ523" s="71">
        <v>0</v>
      </c>
      <c r="BK523" s="71">
        <v>2.3519999999999999</v>
      </c>
      <c r="BL523" s="71">
        <v>0</v>
      </c>
      <c r="BM523" s="71">
        <v>0</v>
      </c>
      <c r="BN523" s="72"/>
      <c r="BO523" s="71">
        <v>0</v>
      </c>
      <c r="BP523" s="71">
        <v>0</v>
      </c>
      <c r="BQ523" s="71">
        <v>0</v>
      </c>
      <c r="BR523" s="71">
        <v>1</v>
      </c>
      <c r="BS523" s="71">
        <v>0</v>
      </c>
      <c r="BT523" s="71">
        <v>0</v>
      </c>
      <c r="BU523"/>
      <c r="BV523" s="70">
        <v>2.3519999999999999</v>
      </c>
      <c r="BW523" s="70">
        <v>0</v>
      </c>
      <c r="BX523" s="70">
        <v>0</v>
      </c>
      <c r="BY523" s="70">
        <v>0</v>
      </c>
      <c r="BZ523" s="70">
        <v>0</v>
      </c>
      <c r="CA523" s="70">
        <v>0</v>
      </c>
      <c r="CB523" s="70">
        <v>0</v>
      </c>
      <c r="CC523" s="70">
        <v>0</v>
      </c>
      <c r="CD523" s="70">
        <v>0</v>
      </c>
    </row>
    <row r="524" spans="1:82">
      <c r="A524" s="70" t="s">
        <v>2305</v>
      </c>
      <c r="B524" s="70">
        <v>403</v>
      </c>
      <c r="C524" s="70">
        <v>12</v>
      </c>
      <c r="D524" s="70">
        <v>24</v>
      </c>
      <c r="E524" s="70">
        <v>2015</v>
      </c>
      <c r="F524" s="70" t="s">
        <v>182</v>
      </c>
      <c r="G524" s="70" t="s">
        <v>2293</v>
      </c>
      <c r="H524" s="70" t="s">
        <v>2294</v>
      </c>
      <c r="I524" s="148"/>
      <c r="J524" s="71">
        <v>0.29475459715648639</v>
      </c>
      <c r="K524" s="71">
        <v>0.70690624163550386</v>
      </c>
      <c r="L524" s="71">
        <v>1.304330656719491</v>
      </c>
      <c r="M524" s="71">
        <v>8.679510591534914</v>
      </c>
      <c r="N524" s="71">
        <v>9.0017699810516536</v>
      </c>
      <c r="O524" s="71">
        <v>5.2513597684472311</v>
      </c>
      <c r="P524" s="71">
        <v>15.221622195825567</v>
      </c>
      <c r="Q524" s="71">
        <v>0.458810415335764</v>
      </c>
      <c r="R524" s="71">
        <v>8.2339242570619557</v>
      </c>
      <c r="S524" s="71">
        <v>0.73091259981214851</v>
      </c>
      <c r="T524" s="72"/>
      <c r="U524" s="71">
        <v>42204</v>
      </c>
      <c r="V524" s="71">
        <v>270</v>
      </c>
      <c r="W524" s="71">
        <v>26</v>
      </c>
      <c r="X524" s="71">
        <v>1708</v>
      </c>
      <c r="Y524" s="71">
        <v>3197</v>
      </c>
      <c r="Z524" s="71">
        <v>3051</v>
      </c>
      <c r="AA524" s="71">
        <v>3029</v>
      </c>
      <c r="AB524" s="71">
        <v>6315</v>
      </c>
      <c r="AC524" s="71">
        <v>1407455</v>
      </c>
      <c r="AD524" s="71">
        <v>0.73091259981214851</v>
      </c>
      <c r="AE524" s="72"/>
      <c r="AF524" s="71">
        <v>398934.80417241401</v>
      </c>
      <c r="AG524" s="71">
        <v>606774.92182951793</v>
      </c>
      <c r="AH524" s="71">
        <v>218134.120343527</v>
      </c>
      <c r="AI524" s="71">
        <v>10491392.151392139</v>
      </c>
      <c r="AJ524" s="71">
        <v>14457454.054982349</v>
      </c>
      <c r="AK524" s="71">
        <v>0</v>
      </c>
      <c r="AL524" s="71">
        <v>0</v>
      </c>
      <c r="AM524" s="71">
        <v>865444.25957132399</v>
      </c>
      <c r="AN524" s="71">
        <v>0</v>
      </c>
      <c r="AO524" s="71">
        <v>0</v>
      </c>
      <c r="AP524" s="71">
        <v>27038134.312291272</v>
      </c>
      <c r="AQ524" s="72"/>
      <c r="AR524" s="71">
        <v>37</v>
      </c>
      <c r="AS524" s="71">
        <v>8</v>
      </c>
      <c r="AT524" s="71">
        <v>0</v>
      </c>
      <c r="AU524" s="71">
        <v>0</v>
      </c>
      <c r="AV524" s="71">
        <v>0</v>
      </c>
      <c r="AW524" s="71">
        <v>0</v>
      </c>
      <c r="AX524" s="71"/>
      <c r="AY524" s="72"/>
      <c r="AZ524" s="71">
        <v>187.29</v>
      </c>
      <c r="BA524" s="71">
        <v>2201.9</v>
      </c>
      <c r="BB524" s="71">
        <v>0</v>
      </c>
      <c r="BC524" s="71">
        <v>0</v>
      </c>
      <c r="BD524" s="71">
        <v>0</v>
      </c>
      <c r="BE524" s="71">
        <v>0</v>
      </c>
      <c r="BF524" s="71"/>
      <c r="BG524" s="72"/>
      <c r="BH524" s="71">
        <v>0</v>
      </c>
      <c r="BI524" s="71">
        <v>0</v>
      </c>
      <c r="BJ524" s="71">
        <v>0</v>
      </c>
      <c r="BK524" s="71">
        <v>2.4870000000000001</v>
      </c>
      <c r="BL524" s="71">
        <v>0</v>
      </c>
      <c r="BM524" s="71">
        <v>0</v>
      </c>
      <c r="BN524" s="72"/>
      <c r="BO524" s="71">
        <v>0</v>
      </c>
      <c r="BP524" s="71">
        <v>0</v>
      </c>
      <c r="BQ524" s="71">
        <v>0</v>
      </c>
      <c r="BR524" s="71">
        <v>1</v>
      </c>
      <c r="BS524" s="71">
        <v>0</v>
      </c>
      <c r="BT524" s="71">
        <v>0</v>
      </c>
      <c r="BU524"/>
      <c r="BV524" s="70">
        <v>2.4870000000000001</v>
      </c>
      <c r="BW524" s="70">
        <v>0</v>
      </c>
      <c r="BX524" s="70">
        <v>0</v>
      </c>
      <c r="BY524" s="70">
        <v>0</v>
      </c>
      <c r="BZ524" s="70">
        <v>0</v>
      </c>
      <c r="CA524" s="70">
        <v>0</v>
      </c>
      <c r="CB524" s="70">
        <v>0</v>
      </c>
      <c r="CC524" s="70">
        <v>0</v>
      </c>
      <c r="CD524" s="70">
        <v>0</v>
      </c>
    </row>
    <row r="525" spans="1:82">
      <c r="A525" s="70" t="s">
        <v>2306</v>
      </c>
      <c r="B525" s="70">
        <v>404</v>
      </c>
      <c r="C525" s="70">
        <v>13</v>
      </c>
      <c r="D525" s="70">
        <v>24</v>
      </c>
      <c r="E525" s="70">
        <v>2016</v>
      </c>
      <c r="F525" s="70" t="s">
        <v>155</v>
      </c>
      <c r="G525" s="70" t="s">
        <v>2293</v>
      </c>
      <c r="H525" s="70" t="s">
        <v>2294</v>
      </c>
      <c r="I525" s="148"/>
      <c r="J525" s="71">
        <v>0.23380038528433209</v>
      </c>
      <c r="K525" s="71">
        <v>0.68384505410987695</v>
      </c>
      <c r="L525" s="71">
        <v>1.1515092779236293</v>
      </c>
      <c r="M525" s="71">
        <v>6.7453161609203933</v>
      </c>
      <c r="N525" s="71">
        <v>8.155937701533496</v>
      </c>
      <c r="O525" s="71">
        <v>5.2198955224325267</v>
      </c>
      <c r="P525" s="71">
        <v>15.057179273654164</v>
      </c>
      <c r="Q525" s="71">
        <v>0.43664719617677422</v>
      </c>
      <c r="R525" s="71">
        <v>6.256320090410469</v>
      </c>
      <c r="S525" s="71">
        <v>0.95907340761598614</v>
      </c>
      <c r="T525" s="72"/>
      <c r="U525" s="71">
        <v>35883</v>
      </c>
      <c r="V525" s="71">
        <v>270</v>
      </c>
      <c r="W525" s="71">
        <v>26</v>
      </c>
      <c r="X525" s="71">
        <v>1708</v>
      </c>
      <c r="Y525" s="71">
        <v>3151</v>
      </c>
      <c r="Z525" s="71">
        <v>3070</v>
      </c>
      <c r="AA525" s="71">
        <v>3099</v>
      </c>
      <c r="AB525" s="71">
        <v>6182</v>
      </c>
      <c r="AC525" s="71">
        <v>1068517.8874801281</v>
      </c>
      <c r="AD525" s="71">
        <v>0.95907340761598614</v>
      </c>
      <c r="AE525" s="72"/>
      <c r="AF525" s="71">
        <v>326297.12715643359</v>
      </c>
      <c r="AG525" s="71">
        <v>584731.56744664547</v>
      </c>
      <c r="AH525" s="71">
        <v>183829.41558195409</v>
      </c>
      <c r="AI525" s="71">
        <v>10559499.347380061</v>
      </c>
      <c r="AJ525" s="71">
        <v>13444345.938753899</v>
      </c>
      <c r="AK525" s="71">
        <v>0</v>
      </c>
      <c r="AL525" s="71">
        <v>0</v>
      </c>
      <c r="AM525" s="71">
        <v>847875.37209627335</v>
      </c>
      <c r="AN525" s="71">
        <v>0</v>
      </c>
      <c r="AO525" s="71">
        <v>0</v>
      </c>
      <c r="AP525" s="71">
        <v>25946578.768415269</v>
      </c>
      <c r="AQ525" s="72"/>
      <c r="AR525" s="71">
        <v>37</v>
      </c>
      <c r="AS525" s="71">
        <v>8</v>
      </c>
      <c r="AT525" s="71">
        <v>0</v>
      </c>
      <c r="AU525" s="71">
        <v>0</v>
      </c>
      <c r="AV525" s="71">
        <v>0</v>
      </c>
      <c r="AW525" s="71">
        <v>0</v>
      </c>
      <c r="AX525" s="71"/>
      <c r="AY525" s="72"/>
      <c r="AZ525" s="71">
        <v>187.29</v>
      </c>
      <c r="BA525" s="71">
        <v>2201.9</v>
      </c>
      <c r="BB525" s="71">
        <v>0</v>
      </c>
      <c r="BC525" s="71">
        <v>0</v>
      </c>
      <c r="BD525" s="71">
        <v>0</v>
      </c>
      <c r="BE525" s="71">
        <v>0</v>
      </c>
      <c r="BF525" s="71"/>
      <c r="BG525" s="72"/>
      <c r="BH525" s="71">
        <v>0</v>
      </c>
      <c r="BI525" s="71">
        <v>0</v>
      </c>
      <c r="BJ525" s="71">
        <v>0</v>
      </c>
      <c r="BK525" s="71">
        <v>2.56</v>
      </c>
      <c r="BL525" s="71">
        <v>0</v>
      </c>
      <c r="BM525" s="71">
        <v>0</v>
      </c>
      <c r="BN525" s="72"/>
      <c r="BO525" s="71">
        <v>0</v>
      </c>
      <c r="BP525" s="71">
        <v>0</v>
      </c>
      <c r="BQ525" s="71">
        <v>0</v>
      </c>
      <c r="BR525" s="71">
        <v>1</v>
      </c>
      <c r="BS525" s="71">
        <v>0</v>
      </c>
      <c r="BT525" s="71">
        <v>0</v>
      </c>
      <c r="BU525"/>
      <c r="BV525" s="70">
        <v>2.56</v>
      </c>
      <c r="BW525" s="70">
        <v>0</v>
      </c>
      <c r="BX525" s="70">
        <v>0</v>
      </c>
      <c r="BY525" s="70">
        <v>0</v>
      </c>
      <c r="BZ525" s="70">
        <v>0</v>
      </c>
      <c r="CA525" s="70">
        <v>0</v>
      </c>
      <c r="CB525" s="70">
        <v>0</v>
      </c>
      <c r="CC525" s="70">
        <v>0</v>
      </c>
      <c r="CD525" s="70">
        <v>0</v>
      </c>
    </row>
    <row r="526" spans="1:82">
      <c r="A526" s="70" t="s">
        <v>2307</v>
      </c>
      <c r="B526" s="70">
        <v>405</v>
      </c>
      <c r="C526" s="70">
        <v>14</v>
      </c>
      <c r="D526" s="70">
        <v>24</v>
      </c>
      <c r="E526" s="70">
        <v>2017</v>
      </c>
      <c r="F526" s="70" t="s">
        <v>156</v>
      </c>
      <c r="G526" s="70" t="s">
        <v>2293</v>
      </c>
      <c r="H526" s="70" t="s">
        <v>2294</v>
      </c>
      <c r="I526" s="148"/>
      <c r="J526" s="71">
        <v>0.2348395917585783</v>
      </c>
      <c r="K526" s="71">
        <v>0.70948953155900507</v>
      </c>
      <c r="L526" s="71">
        <v>1.0506922984419456</v>
      </c>
      <c r="M526" s="71">
        <v>6.1095067981369331</v>
      </c>
      <c r="N526" s="71">
        <v>8.3338774383484182</v>
      </c>
      <c r="O526" s="71">
        <v>5.1681702050185478</v>
      </c>
      <c r="P526" s="71">
        <v>15.101807785982245</v>
      </c>
      <c r="Q526" s="71">
        <v>0.41780787972757899</v>
      </c>
      <c r="R526" s="71">
        <v>6.2289143325593201</v>
      </c>
      <c r="S526" s="71">
        <v>1.0771882812552376</v>
      </c>
      <c r="T526" s="72"/>
      <c r="U526" s="71">
        <v>41556</v>
      </c>
      <c r="V526" s="71">
        <v>270</v>
      </c>
      <c r="W526" s="71">
        <v>26</v>
      </c>
      <c r="X526" s="71">
        <v>1708</v>
      </c>
      <c r="Y526" s="71">
        <v>3122</v>
      </c>
      <c r="Z526" s="71">
        <v>3090</v>
      </c>
      <c r="AA526" s="71">
        <v>3128</v>
      </c>
      <c r="AB526" s="71">
        <v>6117</v>
      </c>
      <c r="AC526" s="71">
        <v>1084946</v>
      </c>
      <c r="AD526" s="71">
        <v>1.077188281255238</v>
      </c>
      <c r="AE526" s="72"/>
      <c r="AF526" s="71">
        <v>351540.63687534229</v>
      </c>
      <c r="AG526" s="71">
        <v>608049.99797915248</v>
      </c>
      <c r="AH526" s="71">
        <v>216205.1159969997</v>
      </c>
      <c r="AI526" s="71">
        <v>10091354.89661569</v>
      </c>
      <c r="AJ526" s="71">
        <v>15317787.877476159</v>
      </c>
      <c r="AK526" s="71">
        <v>0</v>
      </c>
      <c r="AL526" s="71">
        <v>0</v>
      </c>
      <c r="AM526" s="71">
        <v>840273.2182670997</v>
      </c>
      <c r="AN526" s="71">
        <v>0</v>
      </c>
      <c r="AO526" s="71">
        <v>0</v>
      </c>
      <c r="AP526" s="71">
        <v>27425211.743210442</v>
      </c>
      <c r="AQ526" s="72"/>
      <c r="AR526" s="71">
        <v>37</v>
      </c>
      <c r="AS526" s="71">
        <v>8</v>
      </c>
      <c r="AT526" s="71">
        <v>0</v>
      </c>
      <c r="AU526" s="71">
        <v>1</v>
      </c>
      <c r="AV526" s="71">
        <v>0</v>
      </c>
      <c r="AW526" s="71">
        <v>0</v>
      </c>
      <c r="AX526" s="71"/>
      <c r="AY526" s="72"/>
      <c r="AZ526" s="71">
        <v>187.29</v>
      </c>
      <c r="BA526" s="71">
        <v>2201.9</v>
      </c>
      <c r="BB526" s="71">
        <v>0</v>
      </c>
      <c r="BC526" s="71">
        <v>438</v>
      </c>
      <c r="BD526" s="71">
        <v>0</v>
      </c>
      <c r="BE526" s="71">
        <v>0</v>
      </c>
      <c r="BF526" s="71"/>
      <c r="BG526" s="72"/>
      <c r="BH526" s="71">
        <v>0</v>
      </c>
      <c r="BI526" s="71">
        <v>0</v>
      </c>
      <c r="BJ526" s="71">
        <v>0</v>
      </c>
      <c r="BK526" s="71">
        <v>2.5350000000000001</v>
      </c>
      <c r="BL526" s="71">
        <v>0</v>
      </c>
      <c r="BM526" s="71">
        <v>0</v>
      </c>
      <c r="BN526" s="72"/>
      <c r="BO526" s="71">
        <v>0</v>
      </c>
      <c r="BP526" s="71">
        <v>0</v>
      </c>
      <c r="BQ526" s="71">
        <v>0</v>
      </c>
      <c r="BR526" s="71">
        <v>1</v>
      </c>
      <c r="BS526" s="71">
        <v>0</v>
      </c>
      <c r="BT526" s="71">
        <v>0</v>
      </c>
      <c r="BU526"/>
      <c r="BV526" s="70">
        <v>2.5350000000000001</v>
      </c>
      <c r="BW526" s="70">
        <v>0</v>
      </c>
      <c r="BX526" s="70">
        <v>0</v>
      </c>
      <c r="BY526" s="70">
        <v>0</v>
      </c>
      <c r="BZ526" s="70">
        <v>0</v>
      </c>
      <c r="CA526" s="70">
        <v>0</v>
      </c>
      <c r="CB526" s="70">
        <v>0</v>
      </c>
      <c r="CC526" s="70">
        <v>0</v>
      </c>
      <c r="CD526" s="70">
        <v>0</v>
      </c>
    </row>
    <row r="527" spans="1:82">
      <c r="A527" s="70" t="s">
        <v>2308</v>
      </c>
      <c r="B527" s="70">
        <v>406</v>
      </c>
      <c r="C527" s="70">
        <v>15</v>
      </c>
      <c r="D527" s="70">
        <v>24</v>
      </c>
      <c r="E527" s="70">
        <v>2018</v>
      </c>
      <c r="F527" s="70" t="s">
        <v>183</v>
      </c>
      <c r="G527" s="70" t="s">
        <v>2293</v>
      </c>
      <c r="H527" s="70" t="s">
        <v>2294</v>
      </c>
      <c r="I527" s="148"/>
      <c r="J527" s="71">
        <v>0.20392508319203259</v>
      </c>
      <c r="K527" s="71">
        <v>0.61610848004177432</v>
      </c>
      <c r="L527" s="71">
        <v>0.93420697497205951</v>
      </c>
      <c r="M527" s="71">
        <v>5.4616067034949785</v>
      </c>
      <c r="N527" s="71">
        <v>5.8783976251111829</v>
      </c>
      <c r="O527" s="71">
        <v>5.1088174062416005</v>
      </c>
      <c r="P527" s="71">
        <v>15.109217017319612</v>
      </c>
      <c r="Q527" s="71">
        <v>0.38288361444978303</v>
      </c>
      <c r="R527" s="71">
        <v>5.6945057282701512</v>
      </c>
      <c r="S527" s="71">
        <v>0.88238909429567158</v>
      </c>
      <c r="T527" s="72"/>
      <c r="U527" s="71">
        <v>42029</v>
      </c>
      <c r="V527" s="71">
        <v>270</v>
      </c>
      <c r="W527" s="71">
        <v>26</v>
      </c>
      <c r="X527" s="71">
        <v>1708</v>
      </c>
      <c r="Y527" s="71">
        <v>3117</v>
      </c>
      <c r="Z527" s="71">
        <v>3113</v>
      </c>
      <c r="AA527" s="71">
        <v>3161</v>
      </c>
      <c r="AB527" s="71">
        <v>6041</v>
      </c>
      <c r="AC527" s="71">
        <v>987976</v>
      </c>
      <c r="AD527" s="71">
        <v>0.88238909429567158</v>
      </c>
      <c r="AE527" s="72"/>
      <c r="AF527" s="71">
        <v>362443.93903713761</v>
      </c>
      <c r="AG527" s="71">
        <v>557435.98483155237</v>
      </c>
      <c r="AH527" s="71">
        <v>191891.283782118</v>
      </c>
      <c r="AI527" s="71">
        <v>9658425.6765361857</v>
      </c>
      <c r="AJ527" s="71">
        <v>14046968.3284084</v>
      </c>
      <c r="AK527" s="71">
        <v>0</v>
      </c>
      <c r="AL527" s="71">
        <v>0</v>
      </c>
      <c r="AM527" s="71">
        <v>831550.35980907083</v>
      </c>
      <c r="AN527" s="71">
        <v>0</v>
      </c>
      <c r="AO527" s="71">
        <v>0</v>
      </c>
      <c r="AP527" s="71">
        <v>25648715.572404467</v>
      </c>
      <c r="AQ527" s="72"/>
      <c r="AR527" s="71">
        <v>37</v>
      </c>
      <c r="AS527" s="71">
        <v>9</v>
      </c>
      <c r="AT527" s="71">
        <v>0</v>
      </c>
      <c r="AU527" s="71">
        <v>1</v>
      </c>
      <c r="AV527" s="71">
        <v>0</v>
      </c>
      <c r="AW527" s="71">
        <v>0</v>
      </c>
      <c r="AX527" s="71"/>
      <c r="AY527" s="72"/>
      <c r="AZ527" s="71">
        <v>186.99</v>
      </c>
      <c r="BA527" s="71">
        <v>3952</v>
      </c>
      <c r="BB527" s="71">
        <v>0</v>
      </c>
      <c r="BC527" s="71">
        <v>438</v>
      </c>
      <c r="BD527" s="71">
        <v>0</v>
      </c>
      <c r="BE527" s="71">
        <v>0</v>
      </c>
      <c r="BF527" s="71"/>
      <c r="BG527" s="72"/>
      <c r="BH527" s="71">
        <v>0</v>
      </c>
      <c r="BI527" s="71">
        <v>0</v>
      </c>
      <c r="BJ527" s="71">
        <v>0</v>
      </c>
      <c r="BK527" s="71">
        <v>2.5169999999999999</v>
      </c>
      <c r="BL527" s="71">
        <v>0</v>
      </c>
      <c r="BM527" s="71">
        <v>0</v>
      </c>
      <c r="BN527" s="72"/>
      <c r="BO527" s="71">
        <v>0</v>
      </c>
      <c r="BP527" s="71">
        <v>0</v>
      </c>
      <c r="BQ527" s="71">
        <v>0</v>
      </c>
      <c r="BR527" s="71">
        <v>1</v>
      </c>
      <c r="BS527" s="71">
        <v>0</v>
      </c>
      <c r="BT527" s="71">
        <v>0</v>
      </c>
      <c r="BU527"/>
      <c r="BV527" s="70">
        <v>2.5169999999999999</v>
      </c>
      <c r="BW527" s="70">
        <v>0</v>
      </c>
      <c r="BX527" s="70">
        <v>0</v>
      </c>
      <c r="BY527" s="70">
        <v>0</v>
      </c>
      <c r="BZ527" s="70">
        <v>0</v>
      </c>
      <c r="CA527" s="70">
        <v>0</v>
      </c>
      <c r="CB527" s="70">
        <v>0</v>
      </c>
      <c r="CC527" s="70">
        <v>0</v>
      </c>
      <c r="CD527" s="70">
        <v>0</v>
      </c>
    </row>
    <row r="528" spans="1:82">
      <c r="A528" s="70" t="s">
        <v>2309</v>
      </c>
      <c r="B528" s="70">
        <v>407</v>
      </c>
      <c r="C528" s="70">
        <v>16</v>
      </c>
      <c r="D528" s="70">
        <v>24</v>
      </c>
      <c r="E528" s="70">
        <v>2019</v>
      </c>
      <c r="F528" s="70" t="s">
        <v>158</v>
      </c>
      <c r="G528" s="70" t="s">
        <v>2293</v>
      </c>
      <c r="H528" s="70" t="s">
        <v>2294</v>
      </c>
      <c r="I528" s="148"/>
      <c r="J528" s="71">
        <v>0.20509335982257595</v>
      </c>
      <c r="K528" s="71">
        <v>0.58873117897978267</v>
      </c>
      <c r="L528" s="71">
        <v>0.95419043728847508</v>
      </c>
      <c r="M528" s="71">
        <v>5.897235024803547</v>
      </c>
      <c r="N528" s="71">
        <v>6.3962603136373666</v>
      </c>
      <c r="O528" s="71">
        <v>5.0457857181822057</v>
      </c>
      <c r="P528" s="71">
        <v>14.76083391751559</v>
      </c>
      <c r="Q528" s="71">
        <v>0.36495423838306401</v>
      </c>
      <c r="R528" s="71">
        <v>5.1989071745148197</v>
      </c>
      <c r="S528" s="71">
        <v>0.75819105045411617</v>
      </c>
      <c r="T528" s="72"/>
      <c r="U528" s="71">
        <v>39712</v>
      </c>
      <c r="V528" s="71">
        <v>270</v>
      </c>
      <c r="W528" s="71">
        <v>26</v>
      </c>
      <c r="X528" s="71">
        <v>1708</v>
      </c>
      <c r="Y528" s="71">
        <v>3081</v>
      </c>
      <c r="Z528" s="71">
        <v>3159</v>
      </c>
      <c r="AA528" s="71">
        <v>3065</v>
      </c>
      <c r="AB528" s="71">
        <v>5914</v>
      </c>
      <c r="AC528" s="71">
        <v>916765</v>
      </c>
      <c r="AD528" s="71">
        <v>0.75819105045411617</v>
      </c>
      <c r="AE528" s="72"/>
      <c r="AF528" s="71">
        <v>355802.63383407408</v>
      </c>
      <c r="AG528" s="71">
        <v>543525.95645390125</v>
      </c>
      <c r="AH528" s="71">
        <v>221959.39696287</v>
      </c>
      <c r="AI528" s="71">
        <v>9757914.819071617</v>
      </c>
      <c r="AJ528" s="71">
        <v>14711780.482243121</v>
      </c>
      <c r="AK528" s="71">
        <v>0</v>
      </c>
      <c r="AL528" s="71">
        <v>0</v>
      </c>
      <c r="AM528" s="71">
        <v>805442.27943183621</v>
      </c>
      <c r="AN528" s="71">
        <v>0</v>
      </c>
      <c r="AO528" s="71">
        <v>0</v>
      </c>
      <c r="AP528" s="71">
        <v>26396425.567997418</v>
      </c>
      <c r="AQ528" s="72"/>
      <c r="AR528" s="71">
        <v>37</v>
      </c>
      <c r="AS528" s="71">
        <v>9</v>
      </c>
      <c r="AT528" s="71">
        <v>0</v>
      </c>
      <c r="AU528" s="71">
        <v>1</v>
      </c>
      <c r="AV528" s="71">
        <v>0</v>
      </c>
      <c r="AW528" s="71">
        <v>0</v>
      </c>
      <c r="AX528" s="71"/>
      <c r="AY528" s="72"/>
      <c r="AZ528" s="71">
        <v>187.29</v>
      </c>
      <c r="BA528" s="71">
        <v>3951.9</v>
      </c>
      <c r="BB528" s="71">
        <v>0</v>
      </c>
      <c r="BC528" s="71">
        <v>438</v>
      </c>
      <c r="BD528" s="71">
        <v>0</v>
      </c>
      <c r="BE528" s="71">
        <v>0</v>
      </c>
      <c r="BF528" s="71"/>
      <c r="BG528" s="72"/>
      <c r="BH528" s="71">
        <v>0</v>
      </c>
      <c r="BI528" s="71">
        <v>0</v>
      </c>
      <c r="BJ528" s="71">
        <v>0</v>
      </c>
      <c r="BK528" s="71">
        <v>2.62</v>
      </c>
      <c r="BL528" s="71">
        <v>0</v>
      </c>
      <c r="BM528" s="71">
        <v>0</v>
      </c>
      <c r="BN528" s="72"/>
      <c r="BO528" s="71">
        <v>0</v>
      </c>
      <c r="BP528" s="71">
        <v>0</v>
      </c>
      <c r="BQ528" s="71">
        <v>0</v>
      </c>
      <c r="BR528" s="71">
        <v>1</v>
      </c>
      <c r="BS528" s="71">
        <v>0</v>
      </c>
      <c r="BT528" s="71">
        <v>0</v>
      </c>
      <c r="BU528"/>
      <c r="BV528" s="70">
        <v>2.62</v>
      </c>
      <c r="BW528" s="70">
        <v>0</v>
      </c>
      <c r="BX528" s="70">
        <v>0</v>
      </c>
      <c r="BY528" s="70">
        <v>0</v>
      </c>
      <c r="BZ528" s="70">
        <v>0</v>
      </c>
      <c r="CA528" s="70">
        <v>0</v>
      </c>
      <c r="CB528" s="70">
        <v>0</v>
      </c>
      <c r="CC528" s="70">
        <v>0</v>
      </c>
      <c r="CD528" s="70">
        <v>0</v>
      </c>
    </row>
    <row r="529" spans="1:82">
      <c r="A529" s="70" t="s">
        <v>2310</v>
      </c>
      <c r="B529" s="70">
        <v>408</v>
      </c>
      <c r="C529" s="70">
        <v>17</v>
      </c>
      <c r="D529" s="70">
        <v>24</v>
      </c>
      <c r="E529" s="70">
        <v>2020</v>
      </c>
      <c r="F529" s="70" t="s">
        <v>159</v>
      </c>
      <c r="G529" s="70" t="s">
        <v>2293</v>
      </c>
      <c r="H529" s="70" t="s">
        <v>2294</v>
      </c>
      <c r="I529" s="148"/>
      <c r="J529" s="71">
        <v>0.21143149800538719</v>
      </c>
      <c r="K529" s="71">
        <v>0.62444693053363121</v>
      </c>
      <c r="L529" s="71">
        <v>1.7658173087637055</v>
      </c>
      <c r="M529" s="71">
        <v>5.3871507701720081</v>
      </c>
      <c r="N529" s="71">
        <v>6.2368209690703411</v>
      </c>
      <c r="O529" s="71">
        <v>4.359246446673005</v>
      </c>
      <c r="P529" s="71">
        <v>13.941762567452436</v>
      </c>
      <c r="Q529" s="71">
        <v>0.34232596005412902</v>
      </c>
      <c r="R529" s="71">
        <v>5.3280884725808084</v>
      </c>
      <c r="S529" s="71">
        <v>0.74889989068368534</v>
      </c>
      <c r="T529" s="72"/>
      <c r="U529" s="71">
        <v>41957</v>
      </c>
      <c r="V529" s="71">
        <v>254</v>
      </c>
      <c r="W529" s="71">
        <v>42</v>
      </c>
      <c r="X529" s="71">
        <v>1595</v>
      </c>
      <c r="Y529" s="71">
        <v>3079</v>
      </c>
      <c r="Z529" s="71">
        <v>3115</v>
      </c>
      <c r="AA529" s="71">
        <v>3077</v>
      </c>
      <c r="AB529" s="71">
        <v>5806</v>
      </c>
      <c r="AC529" s="71">
        <v>944508.99999999988</v>
      </c>
      <c r="AD529" s="71">
        <v>0.74889989068368534</v>
      </c>
      <c r="AE529" s="72"/>
      <c r="AF529" s="71">
        <v>354663.34032546502</v>
      </c>
      <c r="AG529" s="71">
        <v>535788.93576670822</v>
      </c>
      <c r="AH529" s="71">
        <v>475886.93221217417</v>
      </c>
      <c r="AI529" s="71">
        <v>8586562.8256337792</v>
      </c>
      <c r="AJ529" s="71">
        <v>13541160.36995787</v>
      </c>
      <c r="AK529" s="71"/>
      <c r="AL529" s="71"/>
      <c r="AM529" s="71">
        <v>757747.50600540475</v>
      </c>
      <c r="AN529" s="71"/>
      <c r="AO529" s="71"/>
      <c r="AP529" s="71">
        <v>24251809.909901403</v>
      </c>
      <c r="AQ529" s="72"/>
      <c r="AR529" s="71">
        <v>37</v>
      </c>
      <c r="AS529" s="71">
        <v>10</v>
      </c>
      <c r="AT529" s="71">
        <v>0</v>
      </c>
      <c r="AU529" s="71">
        <v>1</v>
      </c>
      <c r="AV529" s="71">
        <v>0</v>
      </c>
      <c r="AW529" s="71">
        <v>0</v>
      </c>
      <c r="AX529" s="71"/>
      <c r="AY529" s="72"/>
      <c r="AZ529" s="71">
        <v>187.29</v>
      </c>
      <c r="BA529" s="71">
        <v>3990.4</v>
      </c>
      <c r="BB529" s="71">
        <v>0</v>
      </c>
      <c r="BC529" s="71">
        <v>438</v>
      </c>
      <c r="BD529" s="71">
        <v>0</v>
      </c>
      <c r="BE529" s="71">
        <v>0</v>
      </c>
      <c r="BF529" s="71"/>
      <c r="BG529" s="72"/>
      <c r="BH529" s="71">
        <v>0</v>
      </c>
      <c r="BI529" s="71">
        <v>0</v>
      </c>
      <c r="BJ529" s="71">
        <v>0</v>
      </c>
      <c r="BK529" s="71">
        <v>2.8239999999999998</v>
      </c>
      <c r="BL529" s="71">
        <v>0</v>
      </c>
      <c r="BM529" s="71">
        <v>0</v>
      </c>
      <c r="BN529" s="72"/>
      <c r="BO529" s="71">
        <v>0</v>
      </c>
      <c r="BP529" s="71">
        <v>0</v>
      </c>
      <c r="BQ529" s="71">
        <v>0</v>
      </c>
      <c r="BR529" s="71">
        <v>1</v>
      </c>
      <c r="BS529" s="71">
        <v>0</v>
      </c>
      <c r="BT529" s="71">
        <v>0</v>
      </c>
      <c r="BU529"/>
      <c r="BV529" s="70">
        <v>2.8239999999999998</v>
      </c>
      <c r="BW529" s="70">
        <v>0</v>
      </c>
      <c r="BX529" s="70">
        <v>0</v>
      </c>
      <c r="BY529" s="70">
        <v>0</v>
      </c>
      <c r="BZ529" s="70">
        <v>0</v>
      </c>
      <c r="CA529" s="70">
        <v>0</v>
      </c>
      <c r="CB529" s="70">
        <v>0</v>
      </c>
      <c r="CC529" s="70">
        <v>0</v>
      </c>
      <c r="CD529" s="70">
        <v>0</v>
      </c>
    </row>
    <row r="530" spans="1:82">
      <c r="A530" s="70" t="s">
        <v>2311</v>
      </c>
      <c r="B530" s="70">
        <v>408</v>
      </c>
      <c r="C530" s="70">
        <v>18</v>
      </c>
      <c r="D530" s="70">
        <v>24</v>
      </c>
      <c r="E530" s="70">
        <v>2021</v>
      </c>
      <c r="F530" s="70" t="s">
        <v>160</v>
      </c>
      <c r="G530" s="70" t="s">
        <v>2293</v>
      </c>
      <c r="H530" s="70" t="s">
        <v>2294</v>
      </c>
      <c r="I530" s="148"/>
      <c r="J530" s="71">
        <v>0.16483874562781922</v>
      </c>
      <c r="K530" s="71">
        <v>0.63369984814254865</v>
      </c>
      <c r="L530" s="71">
        <v>1.5453349890033556</v>
      </c>
      <c r="M530" s="71">
        <v>5.0791363733530748</v>
      </c>
      <c r="N530" s="71">
        <v>5.6210248754719281</v>
      </c>
      <c r="O530" s="71">
        <v>4.2309893321419274</v>
      </c>
      <c r="P530" s="71">
        <v>14.525302552488959</v>
      </c>
      <c r="Q530" s="71">
        <v>0.33245618952100098</v>
      </c>
      <c r="R530" s="71">
        <v>5.7925261509597537</v>
      </c>
      <c r="S530" s="71">
        <v>0.56596194883086148</v>
      </c>
      <c r="T530" s="72"/>
      <c r="U530" s="71">
        <v>42466</v>
      </c>
      <c r="V530" s="71">
        <v>254</v>
      </c>
      <c r="W530" s="71">
        <v>42</v>
      </c>
      <c r="X530" s="71">
        <v>1595</v>
      </c>
      <c r="Y530" s="71">
        <v>3054</v>
      </c>
      <c r="Z530" s="71">
        <v>3113</v>
      </c>
      <c r="AA530" s="71">
        <v>3126</v>
      </c>
      <c r="AB530" s="71">
        <v>5694</v>
      </c>
      <c r="AC530" s="71">
        <v>996154.99999999977</v>
      </c>
      <c r="AD530" s="71">
        <v>0.56596194883086148</v>
      </c>
      <c r="AE530" s="72"/>
      <c r="AF530" s="71">
        <v>315944.96581495169</v>
      </c>
      <c r="AG530" s="71">
        <v>543550.42580622598</v>
      </c>
      <c r="AH530" s="71">
        <v>439118.35792814201</v>
      </c>
      <c r="AI530" s="71">
        <v>9655047.1423542835</v>
      </c>
      <c r="AJ530" s="71">
        <v>14533050.63623381</v>
      </c>
      <c r="AK530" s="71">
        <v>0</v>
      </c>
      <c r="AL530" s="71">
        <v>0</v>
      </c>
      <c r="AM530" s="71">
        <v>747416.57717762992</v>
      </c>
      <c r="AN530" s="71">
        <v>0</v>
      </c>
      <c r="AO530" s="71">
        <v>0</v>
      </c>
      <c r="AP530" s="71">
        <v>26234128.105315045</v>
      </c>
      <c r="AQ530" s="72"/>
      <c r="AR530" s="71">
        <v>39</v>
      </c>
      <c r="AS530" s="71">
        <v>10</v>
      </c>
      <c r="AT530" s="71">
        <v>0</v>
      </c>
      <c r="AU530" s="71">
        <v>1</v>
      </c>
      <c r="AV530" s="71">
        <v>0</v>
      </c>
      <c r="AW530" s="71">
        <v>0</v>
      </c>
      <c r="AX530" s="71"/>
      <c r="AY530" s="72"/>
      <c r="AZ530" s="71">
        <v>202.39</v>
      </c>
      <c r="BA530" s="71">
        <v>3990.4</v>
      </c>
      <c r="BB530" s="71">
        <v>0</v>
      </c>
      <c r="BC530" s="71">
        <v>438</v>
      </c>
      <c r="BD530" s="71">
        <v>0</v>
      </c>
      <c r="BE530" s="71">
        <v>0</v>
      </c>
      <c r="BF530" s="71"/>
      <c r="BG530" s="72"/>
      <c r="BH530" s="71">
        <v>0</v>
      </c>
      <c r="BI530" s="71">
        <v>0</v>
      </c>
      <c r="BJ530" s="71">
        <v>0</v>
      </c>
      <c r="BK530" s="71">
        <v>2.827</v>
      </c>
      <c r="BL530" s="71">
        <v>0</v>
      </c>
      <c r="BM530" s="71">
        <v>0</v>
      </c>
      <c r="BN530" s="72"/>
      <c r="BO530" s="71">
        <v>0</v>
      </c>
      <c r="BP530" s="71">
        <v>0</v>
      </c>
      <c r="BQ530" s="71">
        <v>0</v>
      </c>
      <c r="BR530" s="71">
        <v>1</v>
      </c>
      <c r="BS530" s="71">
        <v>0</v>
      </c>
      <c r="BT530" s="71">
        <v>0</v>
      </c>
      <c r="BU530"/>
      <c r="BV530" s="70">
        <v>2.827</v>
      </c>
      <c r="BW530" s="70">
        <v>0</v>
      </c>
      <c r="BX530" s="70">
        <v>0</v>
      </c>
      <c r="BY530" s="70">
        <v>0</v>
      </c>
      <c r="BZ530" s="70">
        <v>0</v>
      </c>
      <c r="CA530" s="70">
        <v>0</v>
      </c>
      <c r="CB530" s="70">
        <v>0</v>
      </c>
      <c r="CC530" s="70">
        <v>0</v>
      </c>
      <c r="CD530" s="70">
        <v>0</v>
      </c>
    </row>
    <row r="531" spans="1:82">
      <c r="A531" s="70" t="s">
        <v>2312</v>
      </c>
      <c r="B531" s="70">
        <v>408</v>
      </c>
      <c r="C531" s="70">
        <v>19</v>
      </c>
      <c r="D531" s="70">
        <v>24</v>
      </c>
      <c r="E531" s="70">
        <v>2022</v>
      </c>
      <c r="F531" s="70" t="s">
        <v>161</v>
      </c>
      <c r="G531" s="70" t="s">
        <v>2293</v>
      </c>
      <c r="H531" s="70" t="s">
        <v>2294</v>
      </c>
      <c r="I531" s="148"/>
      <c r="J531" s="71">
        <v>0.20149828439950146</v>
      </c>
      <c r="K531" s="71">
        <v>0.58579145043569847</v>
      </c>
      <c r="L531" s="71">
        <v>1.529760387659989</v>
      </c>
      <c r="M531" s="71">
        <v>5.546061496943703</v>
      </c>
      <c r="N531" s="71">
        <v>7.6088818281151838</v>
      </c>
      <c r="O531" s="71">
        <v>4.461750415184067</v>
      </c>
      <c r="P531" s="71">
        <v>14.375850185160447</v>
      </c>
      <c r="Q531" s="71">
        <v>0.32949450851215067</v>
      </c>
      <c r="R531" s="71">
        <v>6.0204208976388811</v>
      </c>
      <c r="S531" s="71">
        <v>0.53547315132786122</v>
      </c>
      <c r="T531" s="72"/>
      <c r="U531" s="71">
        <v>45694</v>
      </c>
      <c r="V531" s="71">
        <v>254</v>
      </c>
      <c r="W531" s="71">
        <v>42</v>
      </c>
      <c r="X531" s="71">
        <v>1595</v>
      </c>
      <c r="Y531" s="71">
        <v>3053</v>
      </c>
      <c r="Z531" s="71">
        <v>3119</v>
      </c>
      <c r="AA531" s="71">
        <v>3141</v>
      </c>
      <c r="AB531" s="71">
        <v>5597</v>
      </c>
      <c r="AC531" s="71">
        <v>1048349.9999999999</v>
      </c>
      <c r="AD531" s="71">
        <v>0.53547315132786122</v>
      </c>
      <c r="AE531" s="72"/>
      <c r="AF531" s="71">
        <v>310926.43496589677</v>
      </c>
      <c r="AG531" s="71">
        <v>435902.62817788136</v>
      </c>
      <c r="AH531" s="71">
        <v>487671.14413048263</v>
      </c>
      <c r="AI531" s="71">
        <v>8790541.3158601522</v>
      </c>
      <c r="AJ531" s="71">
        <v>14945022.589483468</v>
      </c>
      <c r="AK531" s="71">
        <v>0</v>
      </c>
      <c r="AL531" s="71">
        <v>0</v>
      </c>
      <c r="AM531" s="71">
        <v>722725.46679662575</v>
      </c>
      <c r="AN531" s="71">
        <v>0</v>
      </c>
      <c r="AO531" s="71">
        <v>0</v>
      </c>
      <c r="AP531" s="71">
        <v>25692789.579414506</v>
      </c>
      <c r="AQ531" s="72"/>
      <c r="AR531" s="71">
        <v>39</v>
      </c>
      <c r="AS531" s="71">
        <v>10</v>
      </c>
      <c r="AT531" s="71">
        <v>3</v>
      </c>
      <c r="AU531" s="71">
        <v>1</v>
      </c>
      <c r="AV531" s="71">
        <v>0</v>
      </c>
      <c r="AW531" s="71">
        <v>0</v>
      </c>
      <c r="AX531" s="71"/>
      <c r="AY531" s="72"/>
      <c r="AZ531" s="71">
        <v>202.39</v>
      </c>
      <c r="BA531" s="71">
        <v>3990.4</v>
      </c>
      <c r="BB531" s="71">
        <v>58.5</v>
      </c>
      <c r="BC531" s="71">
        <v>438</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2313</v>
      </c>
      <c r="B532" s="70">
        <v>408</v>
      </c>
      <c r="C532" s="70">
        <v>20</v>
      </c>
      <c r="D532" s="70">
        <v>24</v>
      </c>
      <c r="E532" s="70">
        <v>2023</v>
      </c>
      <c r="F532" s="70" t="s">
        <v>1539</v>
      </c>
      <c r="G532" s="70" t="s">
        <v>2293</v>
      </c>
      <c r="H532" s="70" t="s">
        <v>2294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39</v>
      </c>
      <c r="AS532" s="71">
        <v>10</v>
      </c>
      <c r="AT532" s="71">
        <v>3</v>
      </c>
      <c r="AU532" s="71">
        <v>1</v>
      </c>
      <c r="AV532" s="71">
        <v>0</v>
      </c>
      <c r="AW532" s="71">
        <v>0</v>
      </c>
      <c r="AX532" s="71"/>
      <c r="AY532" s="72"/>
      <c r="AZ532" s="71">
        <v>202.39</v>
      </c>
      <c r="BA532" s="71">
        <v>3990.4</v>
      </c>
      <c r="BB532" s="71">
        <v>58.5</v>
      </c>
      <c r="BC532" s="71">
        <v>438</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2314</v>
      </c>
      <c r="B533" s="70">
        <v>408</v>
      </c>
      <c r="C533" s="70">
        <v>21</v>
      </c>
      <c r="D533" s="70">
        <v>24</v>
      </c>
      <c r="E533" s="70">
        <v>2024</v>
      </c>
      <c r="F533" s="70" t="s">
        <v>1554</v>
      </c>
      <c r="G533" s="70" t="s">
        <v>2293</v>
      </c>
      <c r="H533" s="70" t="s">
        <v>2294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2315</v>
      </c>
      <c r="B534" s="70">
        <v>256</v>
      </c>
      <c r="C534" s="70">
        <v>1</v>
      </c>
      <c r="D534" s="70">
        <v>16</v>
      </c>
      <c r="E534" s="70">
        <v>1990</v>
      </c>
      <c r="F534" s="70" t="s">
        <v>787</v>
      </c>
      <c r="G534" s="70" t="s">
        <v>1644</v>
      </c>
      <c r="H534" s="70" t="s">
        <v>1645</v>
      </c>
      <c r="I534" s="148"/>
      <c r="J534" s="71">
        <v>23.356761934456671</v>
      </c>
      <c r="K534" s="71">
        <v>1.9347423405125479</v>
      </c>
      <c r="L534" s="71">
        <v>29.495961206650051</v>
      </c>
      <c r="M534" s="71">
        <v>8.4335896037897484</v>
      </c>
      <c r="N534" s="71">
        <v>15.234222391374271</v>
      </c>
      <c r="O534" s="71">
        <v>7.2402512384403916</v>
      </c>
      <c r="P534" s="71">
        <v>10.291951511944511</v>
      </c>
      <c r="Q534" s="71">
        <v>0.51808850653843297</v>
      </c>
      <c r="R534" s="71">
        <v>0</v>
      </c>
      <c r="S534" s="71">
        <v>0.42188592110030981</v>
      </c>
      <c r="T534" s="72"/>
      <c r="U534" s="71">
        <v>655775</v>
      </c>
      <c r="V534" s="71">
        <v>354</v>
      </c>
      <c r="W534" s="71">
        <v>345</v>
      </c>
      <c r="X534" s="71">
        <v>2828</v>
      </c>
      <c r="Y534" s="71">
        <v>3259</v>
      </c>
      <c r="Z534" s="71">
        <v>2978</v>
      </c>
      <c r="AA534" s="71">
        <v>2499</v>
      </c>
      <c r="AB534" s="71">
        <v>8412</v>
      </c>
      <c r="AC534" s="71">
        <v>0</v>
      </c>
      <c r="AD534" s="71">
        <v>0.42188592110030981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2316</v>
      </c>
      <c r="B535" s="70">
        <v>257</v>
      </c>
      <c r="C535" s="70">
        <v>2</v>
      </c>
      <c r="D535" s="70">
        <v>16</v>
      </c>
      <c r="E535" s="70">
        <v>2005</v>
      </c>
      <c r="F535" s="70" t="s">
        <v>789</v>
      </c>
      <c r="G535" s="70" t="s">
        <v>1644</v>
      </c>
      <c r="H535" s="70" t="s">
        <v>1645</v>
      </c>
      <c r="I535" s="148"/>
      <c r="J535" s="71">
        <v>10.98568460699089</v>
      </c>
      <c r="K535" s="71">
        <v>1.039218773806047</v>
      </c>
      <c r="L535" s="71">
        <v>26.351691079498639</v>
      </c>
      <c r="M535" s="71">
        <v>10.769895619879311</v>
      </c>
      <c r="N535" s="71">
        <v>16.200836498564389</v>
      </c>
      <c r="O535" s="71">
        <v>8.8640775108389818</v>
      </c>
      <c r="P535" s="71">
        <v>8.5990145987385187</v>
      </c>
      <c r="Q535" s="71">
        <v>0.42017690841948102</v>
      </c>
      <c r="R535" s="71">
        <v>0</v>
      </c>
      <c r="S535" s="71">
        <v>0.13397046600000001</v>
      </c>
      <c r="T535" s="72"/>
      <c r="U535" s="71">
        <v>339297</v>
      </c>
      <c r="V535" s="71">
        <v>317</v>
      </c>
      <c r="W535" s="71">
        <v>234</v>
      </c>
      <c r="X535" s="71">
        <v>1749</v>
      </c>
      <c r="Y535" s="71">
        <v>3303</v>
      </c>
      <c r="Z535" s="71">
        <v>4219</v>
      </c>
      <c r="AA535" s="71">
        <v>1710</v>
      </c>
      <c r="AB535" s="71">
        <v>7132</v>
      </c>
      <c r="AC535" s="71">
        <v>0</v>
      </c>
      <c r="AD535" s="71">
        <v>0.13397046600000001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2317</v>
      </c>
      <c r="B536" s="70">
        <v>258</v>
      </c>
      <c r="C536" s="70">
        <v>3</v>
      </c>
      <c r="D536" s="70">
        <v>16</v>
      </c>
      <c r="E536" s="70">
        <v>2006</v>
      </c>
      <c r="F536" s="70" t="s">
        <v>790</v>
      </c>
      <c r="G536" s="70" t="s">
        <v>1644</v>
      </c>
      <c r="H536" s="70" t="s">
        <v>1645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2318</v>
      </c>
      <c r="B537" s="70">
        <v>259</v>
      </c>
      <c r="C537" s="70">
        <v>4</v>
      </c>
      <c r="D537" s="70">
        <v>16</v>
      </c>
      <c r="E537" s="70">
        <v>2007</v>
      </c>
      <c r="F537" s="70" t="s">
        <v>791</v>
      </c>
      <c r="G537" s="70" t="s">
        <v>1644</v>
      </c>
      <c r="H537" s="70" t="s">
        <v>1645</v>
      </c>
      <c r="I537" s="148"/>
      <c r="J537" s="71">
        <v>12.847662792783289</v>
      </c>
      <c r="K537" s="71">
        <v>0.76641958664633525</v>
      </c>
      <c r="L537" s="71">
        <v>30.20132449963014</v>
      </c>
      <c r="M537" s="71">
        <v>11.169529203716611</v>
      </c>
      <c r="N537" s="71">
        <v>16.407808026983989</v>
      </c>
      <c r="O537" s="71">
        <v>8.2944064831308406</v>
      </c>
      <c r="P537" s="71">
        <v>8.4870053440644977</v>
      </c>
      <c r="Q537" s="71">
        <v>0.43150655104087199</v>
      </c>
      <c r="R537" s="71">
        <v>0</v>
      </c>
      <c r="S537" s="71">
        <v>0.17960420639999999</v>
      </c>
      <c r="T537" s="72"/>
      <c r="U537" s="71">
        <v>421920</v>
      </c>
      <c r="V537" s="71">
        <v>255</v>
      </c>
      <c r="W537" s="71">
        <v>368</v>
      </c>
      <c r="X537" s="71">
        <v>2272</v>
      </c>
      <c r="Y537" s="71">
        <v>3354</v>
      </c>
      <c r="Z537" s="71">
        <v>4104</v>
      </c>
      <c r="AA537" s="71">
        <v>1662</v>
      </c>
      <c r="AB537" s="71">
        <v>6937</v>
      </c>
      <c r="AC537" s="71">
        <v>0</v>
      </c>
      <c r="AD537" s="71">
        <v>0.17960420639999999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2319</v>
      </c>
      <c r="B538" s="70">
        <v>260</v>
      </c>
      <c r="C538" s="70">
        <v>5</v>
      </c>
      <c r="D538" s="70">
        <v>16</v>
      </c>
      <c r="E538" s="70">
        <v>2008</v>
      </c>
      <c r="F538" s="70" t="s">
        <v>792</v>
      </c>
      <c r="G538" s="70" t="s">
        <v>1644</v>
      </c>
      <c r="H538" s="70" t="s">
        <v>1645</v>
      </c>
      <c r="I538" s="148"/>
      <c r="J538" s="71">
        <v>12.21453440016727</v>
      </c>
      <c r="K538" s="71">
        <v>0.67265387876956184</v>
      </c>
      <c r="L538" s="71">
        <v>26.077703849168689</v>
      </c>
      <c r="M538" s="71">
        <v>13.069430775016301</v>
      </c>
      <c r="N538" s="71">
        <v>16.598909202491939</v>
      </c>
      <c r="O538" s="71">
        <v>8.0053485610269473</v>
      </c>
      <c r="P538" s="71">
        <v>8.1610908738585515</v>
      </c>
      <c r="Q538" s="71">
        <v>0.41748637355768098</v>
      </c>
      <c r="R538" s="71">
        <v>0</v>
      </c>
      <c r="S538" s="71">
        <v>0.21519573359999999</v>
      </c>
      <c r="T538" s="72"/>
      <c r="U538" s="71">
        <v>421461</v>
      </c>
      <c r="V538" s="71">
        <v>255</v>
      </c>
      <c r="W538" s="71">
        <v>368</v>
      </c>
      <c r="X538" s="71">
        <v>2272</v>
      </c>
      <c r="Y538" s="71">
        <v>3348</v>
      </c>
      <c r="Z538" s="71">
        <v>4100</v>
      </c>
      <c r="AA538" s="71">
        <v>1600</v>
      </c>
      <c r="AB538" s="71">
        <v>6822</v>
      </c>
      <c r="AC538" s="71">
        <v>0</v>
      </c>
      <c r="AD538" s="71">
        <v>0.21519573359999999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2320</v>
      </c>
      <c r="B539" s="70">
        <v>261</v>
      </c>
      <c r="C539" s="70">
        <v>6</v>
      </c>
      <c r="D539" s="70">
        <v>16</v>
      </c>
      <c r="E539" s="70">
        <v>2009</v>
      </c>
      <c r="F539" s="70" t="s">
        <v>176</v>
      </c>
      <c r="G539" s="1064" t="s">
        <v>1644</v>
      </c>
      <c r="H539" s="70" t="s">
        <v>1645</v>
      </c>
      <c r="I539" s="148"/>
      <c r="J539" s="71">
        <v>9.351391320407771</v>
      </c>
      <c r="K539" s="71">
        <v>0.47383009466571402</v>
      </c>
      <c r="L539" s="71">
        <v>26.158106791421901</v>
      </c>
      <c r="M539" s="71">
        <v>10.60377270813761</v>
      </c>
      <c r="N539" s="71">
        <v>14.419109154500431</v>
      </c>
      <c r="O539" s="71">
        <v>8.0352200733501231</v>
      </c>
      <c r="P539" s="71">
        <v>7.7756350146630906</v>
      </c>
      <c r="Q539" s="71">
        <v>0.39309908739851601</v>
      </c>
      <c r="R539" s="71">
        <v>0</v>
      </c>
      <c r="S539" s="71">
        <v>0.29728562359999999</v>
      </c>
      <c r="T539" s="72"/>
      <c r="U539" s="71">
        <v>325850</v>
      </c>
      <c r="V539" s="71">
        <v>220</v>
      </c>
      <c r="W539" s="71">
        <v>423</v>
      </c>
      <c r="X539" s="71">
        <v>2328</v>
      </c>
      <c r="Y539" s="71">
        <v>3386</v>
      </c>
      <c r="Z539" s="71">
        <v>4062</v>
      </c>
      <c r="AA539" s="71">
        <v>1565</v>
      </c>
      <c r="AB539" s="71">
        <v>6743</v>
      </c>
      <c r="AC539" s="71">
        <v>0</v>
      </c>
      <c r="AD539" s="71">
        <v>0.29728562359999999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3.93</v>
      </c>
      <c r="BM539" s="71">
        <v>0</v>
      </c>
      <c r="BN539" s="72"/>
      <c r="BO539" s="71">
        <v>0</v>
      </c>
      <c r="BP539" s="71">
        <v>0</v>
      </c>
      <c r="BQ539" s="71">
        <v>0</v>
      </c>
      <c r="BR539" s="71">
        <v>0</v>
      </c>
      <c r="BS539" s="71">
        <v>1</v>
      </c>
      <c r="BT539" s="71">
        <v>0</v>
      </c>
      <c r="BU539"/>
      <c r="BV539" s="70">
        <v>3.93</v>
      </c>
      <c r="BW539" s="70">
        <v>0</v>
      </c>
      <c r="BX539" s="70">
        <v>0</v>
      </c>
      <c r="BY539" s="70">
        <v>0</v>
      </c>
      <c r="BZ539" s="70">
        <v>0</v>
      </c>
      <c r="CA539" s="70">
        <v>0</v>
      </c>
      <c r="CB539" s="70">
        <v>0</v>
      </c>
      <c r="CC539" s="70">
        <v>0</v>
      </c>
      <c r="CD539" s="70">
        <v>0</v>
      </c>
    </row>
    <row r="540" spans="1:82">
      <c r="A540" s="70" t="s">
        <v>2321</v>
      </c>
      <c r="B540" s="70">
        <v>262</v>
      </c>
      <c r="C540" s="70">
        <v>7</v>
      </c>
      <c r="D540" s="70">
        <v>16</v>
      </c>
      <c r="E540" s="70">
        <v>2010</v>
      </c>
      <c r="F540" s="70" t="s">
        <v>177</v>
      </c>
      <c r="G540" s="1064" t="s">
        <v>1644</v>
      </c>
      <c r="H540" s="70" t="s">
        <v>1645</v>
      </c>
      <c r="I540" s="148"/>
      <c r="J540" s="71">
        <v>9.4149971848611731</v>
      </c>
      <c r="K540" s="71">
        <v>0.49416035513644752</v>
      </c>
      <c r="L540" s="71">
        <v>23.814399360110809</v>
      </c>
      <c r="M540" s="71">
        <v>9.491855459073733</v>
      </c>
      <c r="N540" s="71">
        <v>14.12320744737983</v>
      </c>
      <c r="O540" s="71">
        <v>8.0078996877690489</v>
      </c>
      <c r="P540" s="71">
        <v>7.9340293450287023</v>
      </c>
      <c r="Q540" s="71">
        <v>0.40324066798048502</v>
      </c>
      <c r="R540" s="71">
        <v>0</v>
      </c>
      <c r="S540" s="71">
        <v>0.17796832500000001</v>
      </c>
      <c r="T540" s="72"/>
      <c r="U540" s="71">
        <v>367243</v>
      </c>
      <c r="V540" s="71">
        <v>220</v>
      </c>
      <c r="W540" s="71">
        <v>423</v>
      </c>
      <c r="X540" s="71">
        <v>2328</v>
      </c>
      <c r="Y540" s="71">
        <v>3373</v>
      </c>
      <c r="Z540" s="71">
        <v>4067</v>
      </c>
      <c r="AA540" s="71">
        <v>1557</v>
      </c>
      <c r="AB540" s="71">
        <v>6628</v>
      </c>
      <c r="AC540" s="71">
        <v>0</v>
      </c>
      <c r="AD540" s="71">
        <v>0.17796832500000001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3.37</v>
      </c>
      <c r="BM540" s="71">
        <v>0</v>
      </c>
      <c r="BN540" s="72"/>
      <c r="BO540" s="71">
        <v>0</v>
      </c>
      <c r="BP540" s="71">
        <v>0</v>
      </c>
      <c r="BQ540" s="71">
        <v>0</v>
      </c>
      <c r="BR540" s="71">
        <v>0</v>
      </c>
      <c r="BS540" s="71">
        <v>1</v>
      </c>
      <c r="BT540" s="71">
        <v>0</v>
      </c>
      <c r="BU540"/>
      <c r="BV540" s="70">
        <v>3.37</v>
      </c>
      <c r="BW540" s="70">
        <v>0</v>
      </c>
      <c r="BX540" s="70">
        <v>0</v>
      </c>
      <c r="BY540" s="70">
        <v>0</v>
      </c>
      <c r="BZ540" s="70">
        <v>0</v>
      </c>
      <c r="CA540" s="70">
        <v>0</v>
      </c>
      <c r="CB540" s="70">
        <v>0</v>
      </c>
      <c r="CC540" s="70">
        <v>0</v>
      </c>
      <c r="CD540" s="70">
        <v>0</v>
      </c>
    </row>
    <row r="541" spans="1:82">
      <c r="A541" s="70" t="s">
        <v>2322</v>
      </c>
      <c r="B541" s="70">
        <v>263</v>
      </c>
      <c r="C541" s="70">
        <v>8</v>
      </c>
      <c r="D541" s="70">
        <v>16</v>
      </c>
      <c r="E541" s="70">
        <v>2011</v>
      </c>
      <c r="F541" s="70" t="s">
        <v>178</v>
      </c>
      <c r="G541" s="70" t="s">
        <v>1644</v>
      </c>
      <c r="H541" s="70" t="s">
        <v>1645</v>
      </c>
      <c r="I541" s="148"/>
      <c r="J541" s="71">
        <v>11.670528011873751</v>
      </c>
      <c r="K541" s="71">
        <v>0.69241057461977684</v>
      </c>
      <c r="L541" s="71">
        <v>22.220569835408849</v>
      </c>
      <c r="M541" s="71">
        <v>11.99088202743374</v>
      </c>
      <c r="N541" s="71">
        <v>16.919165541661769</v>
      </c>
      <c r="O541" s="71">
        <v>7.7162182199226175</v>
      </c>
      <c r="P541" s="71">
        <v>7.0713461078780666</v>
      </c>
      <c r="Q541" s="71">
        <v>0.46134387281716399</v>
      </c>
      <c r="R541" s="71">
        <v>0</v>
      </c>
      <c r="S541" s="71">
        <v>0.36466306999999998</v>
      </c>
      <c r="T541" s="72"/>
      <c r="U541" s="71">
        <v>428727</v>
      </c>
      <c r="V541" s="71">
        <v>220</v>
      </c>
      <c r="W541" s="71">
        <v>423</v>
      </c>
      <c r="X541" s="71">
        <v>2328</v>
      </c>
      <c r="Y541" s="71">
        <v>3357</v>
      </c>
      <c r="Z541" s="71">
        <v>4004</v>
      </c>
      <c r="AA541" s="71">
        <v>1429</v>
      </c>
      <c r="AB541" s="71">
        <v>6574</v>
      </c>
      <c r="AC541" s="71">
        <v>0</v>
      </c>
      <c r="AD541" s="71">
        <v>0.36466306999999998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3.09</v>
      </c>
      <c r="BM541" s="71">
        <v>0</v>
      </c>
      <c r="BN541" s="72"/>
      <c r="BO541" s="71">
        <v>0</v>
      </c>
      <c r="BP541" s="71">
        <v>0</v>
      </c>
      <c r="BQ541" s="71">
        <v>0</v>
      </c>
      <c r="BR541" s="71">
        <v>0</v>
      </c>
      <c r="BS541" s="71">
        <v>1</v>
      </c>
      <c r="BT541" s="71">
        <v>0</v>
      </c>
      <c r="BU541"/>
      <c r="BV541" s="70">
        <v>3.09</v>
      </c>
      <c r="BW541" s="70">
        <v>0</v>
      </c>
      <c r="BX541" s="70">
        <v>0</v>
      </c>
      <c r="BY541" s="70">
        <v>0</v>
      </c>
      <c r="BZ541" s="70">
        <v>0</v>
      </c>
      <c r="CA541" s="70">
        <v>0</v>
      </c>
      <c r="CB541" s="70">
        <v>0</v>
      </c>
      <c r="CC541" s="70">
        <v>0</v>
      </c>
      <c r="CD541" s="70">
        <v>0</v>
      </c>
    </row>
    <row r="542" spans="1:82">
      <c r="A542" s="70" t="s">
        <v>2323</v>
      </c>
      <c r="B542" s="70">
        <v>264</v>
      </c>
      <c r="C542" s="70">
        <v>9</v>
      </c>
      <c r="D542" s="70">
        <v>16</v>
      </c>
      <c r="E542" s="70">
        <v>2012</v>
      </c>
      <c r="F542" s="70" t="s">
        <v>179</v>
      </c>
      <c r="G542" s="70" t="s">
        <v>1644</v>
      </c>
      <c r="H542" s="70" t="s">
        <v>1645</v>
      </c>
      <c r="I542" s="148"/>
      <c r="J542" s="71">
        <v>9.173424236959951</v>
      </c>
      <c r="K542" s="71">
        <v>0.7800272919979202</v>
      </c>
      <c r="L542" s="71">
        <v>22.41989421764384</v>
      </c>
      <c r="M542" s="71">
        <v>14.892637379000449</v>
      </c>
      <c r="N542" s="71">
        <v>18.835008343930429</v>
      </c>
      <c r="O542" s="71">
        <v>7.6669698920734808</v>
      </c>
      <c r="P542" s="71">
        <v>7.1016253379050811</v>
      </c>
      <c r="Q542" s="71">
        <v>0.50177454333465499</v>
      </c>
      <c r="R542" s="71">
        <v>0</v>
      </c>
      <c r="S542" s="71">
        <v>0.18434538787999999</v>
      </c>
      <c r="T542" s="72"/>
      <c r="U542" s="71">
        <v>322886</v>
      </c>
      <c r="V542" s="71">
        <v>220</v>
      </c>
      <c r="W542" s="71">
        <v>423</v>
      </c>
      <c r="X542" s="71">
        <v>2328</v>
      </c>
      <c r="Y542" s="71">
        <v>3402</v>
      </c>
      <c r="Z542" s="71">
        <v>4010</v>
      </c>
      <c r="AA542" s="71">
        <v>1427</v>
      </c>
      <c r="AB542" s="71">
        <v>6581</v>
      </c>
      <c r="AC542" s="71">
        <v>0</v>
      </c>
      <c r="AD542" s="71">
        <v>0.18434538787999999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4</v>
      </c>
      <c r="BM542" s="71">
        <v>0</v>
      </c>
      <c r="BN542" s="72"/>
      <c r="BO542" s="71">
        <v>0</v>
      </c>
      <c r="BP542" s="71">
        <v>0</v>
      </c>
      <c r="BQ542" s="71">
        <v>0</v>
      </c>
      <c r="BR542" s="71">
        <v>0</v>
      </c>
      <c r="BS542" s="71">
        <v>1</v>
      </c>
      <c r="BT542" s="71">
        <v>0</v>
      </c>
      <c r="BU542"/>
      <c r="BV542" s="70">
        <v>4</v>
      </c>
      <c r="BW542" s="70">
        <v>0</v>
      </c>
      <c r="BX542" s="70">
        <v>0</v>
      </c>
      <c r="BY542" s="70">
        <v>0</v>
      </c>
      <c r="BZ542" s="70">
        <v>0</v>
      </c>
      <c r="CA542" s="70">
        <v>0</v>
      </c>
      <c r="CB542" s="70">
        <v>0</v>
      </c>
      <c r="CC542" s="70">
        <v>0</v>
      </c>
      <c r="CD542" s="70">
        <v>0</v>
      </c>
    </row>
    <row r="543" spans="1:82">
      <c r="A543" s="70" t="s">
        <v>2324</v>
      </c>
      <c r="B543" s="70">
        <v>265</v>
      </c>
      <c r="C543" s="70">
        <v>10</v>
      </c>
      <c r="D543" s="70">
        <v>16</v>
      </c>
      <c r="E543" s="70">
        <v>2013</v>
      </c>
      <c r="F543" s="70" t="s">
        <v>180</v>
      </c>
      <c r="G543" s="70" t="s">
        <v>1644</v>
      </c>
      <c r="H543" s="70" t="s">
        <v>1645</v>
      </c>
      <c r="I543" s="148"/>
      <c r="J543" s="71">
        <v>9.6502183558625561</v>
      </c>
      <c r="K543" s="71">
        <v>0.6446952174833156</v>
      </c>
      <c r="L543" s="71">
        <v>19.798534439199411</v>
      </c>
      <c r="M543" s="71">
        <v>13.850508818640551</v>
      </c>
      <c r="N543" s="71">
        <v>18.473616202691709</v>
      </c>
      <c r="O543" s="71">
        <v>7.4802132732851776</v>
      </c>
      <c r="P543" s="71">
        <v>7.7528048036651365</v>
      </c>
      <c r="Q543" s="71">
        <v>0.50744810331488899</v>
      </c>
      <c r="R543" s="71">
        <v>0</v>
      </c>
      <c r="S543" s="71">
        <v>0.35941614799999999</v>
      </c>
      <c r="T543" s="72"/>
      <c r="U543" s="71">
        <v>345852</v>
      </c>
      <c r="V543" s="71">
        <v>220</v>
      </c>
      <c r="W543" s="71">
        <v>423</v>
      </c>
      <c r="X543" s="71">
        <v>2328</v>
      </c>
      <c r="Y543" s="71">
        <v>3443</v>
      </c>
      <c r="Z543" s="71">
        <v>4087</v>
      </c>
      <c r="AA543" s="71">
        <v>1552</v>
      </c>
      <c r="AB543" s="71">
        <v>6560</v>
      </c>
      <c r="AC543" s="71">
        <v>0</v>
      </c>
      <c r="AD543" s="71">
        <v>0.35941614799999999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4.1760000000000002</v>
      </c>
      <c r="BM543" s="71">
        <v>0</v>
      </c>
      <c r="BN543" s="72"/>
      <c r="BO543" s="71">
        <v>0</v>
      </c>
      <c r="BP543" s="71">
        <v>0</v>
      </c>
      <c r="BQ543" s="71">
        <v>0</v>
      </c>
      <c r="BR543" s="71">
        <v>0</v>
      </c>
      <c r="BS543" s="71">
        <v>1</v>
      </c>
      <c r="BT543" s="71">
        <v>0</v>
      </c>
      <c r="BU543"/>
      <c r="BV543" s="70">
        <v>4.1760000000000002</v>
      </c>
      <c r="BW543" s="70">
        <v>0</v>
      </c>
      <c r="BX543" s="70">
        <v>0</v>
      </c>
      <c r="BY543" s="70">
        <v>0</v>
      </c>
      <c r="BZ543" s="70">
        <v>0</v>
      </c>
      <c r="CA543" s="70">
        <v>0</v>
      </c>
      <c r="CB543" s="70">
        <v>0</v>
      </c>
      <c r="CC543" s="70">
        <v>0</v>
      </c>
      <c r="CD543" s="70">
        <v>0</v>
      </c>
    </row>
    <row r="544" spans="1:82">
      <c r="A544" s="70" t="s">
        <v>2325</v>
      </c>
      <c r="B544" s="70">
        <v>266</v>
      </c>
      <c r="C544" s="70">
        <v>11</v>
      </c>
      <c r="D544" s="70">
        <v>16</v>
      </c>
      <c r="E544" s="70">
        <v>2014</v>
      </c>
      <c r="F544" s="70" t="s">
        <v>181</v>
      </c>
      <c r="G544" s="70" t="s">
        <v>1644</v>
      </c>
      <c r="H544" s="70" t="s">
        <v>1645</v>
      </c>
      <c r="I544" s="148"/>
      <c r="J544" s="71">
        <v>9.0982307592335889</v>
      </c>
      <c r="K544" s="71">
        <v>0.60370823910651239</v>
      </c>
      <c r="L544" s="71">
        <v>14.535420632635301</v>
      </c>
      <c r="M544" s="71">
        <v>14.718920730087291</v>
      </c>
      <c r="N544" s="71">
        <v>19.41913904290028</v>
      </c>
      <c r="O544" s="71">
        <v>7.0605091001854845</v>
      </c>
      <c r="P544" s="71">
        <v>7.7730173827216404</v>
      </c>
      <c r="Q544" s="71">
        <v>0.47907340147070099</v>
      </c>
      <c r="R544" s="71">
        <v>0</v>
      </c>
      <c r="S544" s="71">
        <v>0.34345135770000002</v>
      </c>
      <c r="T544" s="72"/>
      <c r="U544" s="71">
        <v>362138</v>
      </c>
      <c r="V544" s="71">
        <v>179</v>
      </c>
      <c r="W544" s="71">
        <v>317</v>
      </c>
      <c r="X544" s="71">
        <v>2352</v>
      </c>
      <c r="Y544" s="71">
        <v>3418</v>
      </c>
      <c r="Z544" s="71">
        <v>4063</v>
      </c>
      <c r="AA544" s="71">
        <v>1548</v>
      </c>
      <c r="AB544" s="71">
        <v>6455</v>
      </c>
      <c r="AC544" s="71">
        <v>0</v>
      </c>
      <c r="AD544" s="71">
        <v>0.34345135770000002</v>
      </c>
      <c r="AE544" s="72"/>
      <c r="AF544" s="71"/>
      <c r="AG544" s="71"/>
      <c r="AH544" s="71"/>
      <c r="AI544" s="71"/>
      <c r="AJ544" s="71"/>
      <c r="AK544" s="71"/>
      <c r="AL544" s="71"/>
      <c r="AM544" s="71"/>
      <c r="AN544" s="71"/>
      <c r="AO544" s="71"/>
      <c r="AP544" s="71"/>
      <c r="AQ544" s="72"/>
      <c r="AR544" s="71">
        <v>35</v>
      </c>
      <c r="AS544" s="71">
        <v>9</v>
      </c>
      <c r="AT544" s="71">
        <v>0</v>
      </c>
      <c r="AU544" s="71">
        <v>0</v>
      </c>
      <c r="AV544" s="71">
        <v>0</v>
      </c>
      <c r="AW544" s="71">
        <v>0</v>
      </c>
      <c r="AX544" s="71"/>
      <c r="AY544" s="72"/>
      <c r="AZ544" s="71">
        <v>172.078</v>
      </c>
      <c r="BA544" s="71">
        <v>593.07299999999998</v>
      </c>
      <c r="BB544" s="71">
        <v>0</v>
      </c>
      <c r="BC544" s="71">
        <v>0</v>
      </c>
      <c r="BD544" s="71">
        <v>0</v>
      </c>
      <c r="BE544" s="71">
        <v>0</v>
      </c>
      <c r="BF544" s="71"/>
      <c r="BG544" s="72"/>
      <c r="BH544" s="71">
        <v>0</v>
      </c>
      <c r="BI544" s="71">
        <v>0</v>
      </c>
      <c r="BJ544" s="71">
        <v>0</v>
      </c>
      <c r="BK544" s="71">
        <v>0</v>
      </c>
      <c r="BL544" s="71">
        <v>4.0410000000000004</v>
      </c>
      <c r="BM544" s="71">
        <v>0</v>
      </c>
      <c r="BN544" s="72"/>
      <c r="BO544" s="71">
        <v>0</v>
      </c>
      <c r="BP544" s="71">
        <v>0</v>
      </c>
      <c r="BQ544" s="71">
        <v>0</v>
      </c>
      <c r="BR544" s="71">
        <v>0</v>
      </c>
      <c r="BS544" s="71">
        <v>1</v>
      </c>
      <c r="BT544" s="71">
        <v>0</v>
      </c>
      <c r="BU544"/>
      <c r="BV544" s="70">
        <v>4.0410000000000004</v>
      </c>
      <c r="BW544" s="70">
        <v>0</v>
      </c>
      <c r="BX544" s="70">
        <v>0</v>
      </c>
      <c r="BY544" s="70">
        <v>0</v>
      </c>
      <c r="BZ544" s="70">
        <v>0</v>
      </c>
      <c r="CA544" s="70">
        <v>0</v>
      </c>
      <c r="CB544" s="70">
        <v>0</v>
      </c>
      <c r="CC544" s="70">
        <v>0</v>
      </c>
      <c r="CD544" s="70">
        <v>0</v>
      </c>
    </row>
    <row r="545" spans="1:82">
      <c r="A545" s="70" t="s">
        <v>2326</v>
      </c>
      <c r="B545" s="70">
        <v>267</v>
      </c>
      <c r="C545" s="70">
        <v>12</v>
      </c>
      <c r="D545" s="70">
        <v>16</v>
      </c>
      <c r="E545" s="70">
        <v>2015</v>
      </c>
      <c r="F545" s="70" t="s">
        <v>182</v>
      </c>
      <c r="G545" s="70" t="s">
        <v>1644</v>
      </c>
      <c r="H545" s="70" t="s">
        <v>1645</v>
      </c>
      <c r="I545" s="148"/>
      <c r="J545" s="71">
        <v>10.07885031157344</v>
      </c>
      <c r="K545" s="71">
        <v>0.57889344414855948</v>
      </c>
      <c r="L545" s="71">
        <v>15.300046605190911</v>
      </c>
      <c r="M545" s="71">
        <v>14.24162795593983</v>
      </c>
      <c r="N545" s="71">
        <v>17.685110644086951</v>
      </c>
      <c r="O545" s="71">
        <v>6.9570620072316309</v>
      </c>
      <c r="P545" s="71">
        <v>7.7389561510635119</v>
      </c>
      <c r="Q545" s="71">
        <v>0.460481458812046</v>
      </c>
      <c r="R545" s="71">
        <v>0</v>
      </c>
      <c r="S545" s="71">
        <v>0.33230837499999999</v>
      </c>
      <c r="T545" s="72"/>
      <c r="U545" s="71">
        <v>402217</v>
      </c>
      <c r="V545" s="71">
        <v>179</v>
      </c>
      <c r="W545" s="71">
        <v>317</v>
      </c>
      <c r="X545" s="71">
        <v>2352</v>
      </c>
      <c r="Y545" s="71">
        <v>3382</v>
      </c>
      <c r="Z545" s="71">
        <v>4042</v>
      </c>
      <c r="AA545" s="71">
        <v>1540</v>
      </c>
      <c r="AB545" s="71">
        <v>6338</v>
      </c>
      <c r="AC545" s="71">
        <v>0</v>
      </c>
      <c r="AD545" s="71">
        <v>0.33230837499999999</v>
      </c>
      <c r="AE545" s="72"/>
      <c r="AF545" s="71">
        <v>3104029.482638048</v>
      </c>
      <c r="AG545" s="71">
        <v>385670.31382787513</v>
      </c>
      <c r="AH545" s="71">
        <v>1978324.5512351161</v>
      </c>
      <c r="AI545" s="71">
        <v>14958910.89824871</v>
      </c>
      <c r="AJ545" s="71">
        <v>14979039.05794597</v>
      </c>
      <c r="AK545" s="71">
        <v>0</v>
      </c>
      <c r="AL545" s="71">
        <v>0</v>
      </c>
      <c r="AM545" s="71">
        <v>868596.3130899528</v>
      </c>
      <c r="AN545" s="71">
        <v>0</v>
      </c>
      <c r="AO545" s="71">
        <v>0</v>
      </c>
      <c r="AP545" s="71">
        <v>36274570.616985671</v>
      </c>
      <c r="AQ545" s="72"/>
      <c r="AR545" s="71">
        <v>41</v>
      </c>
      <c r="AS545" s="71">
        <v>11</v>
      </c>
      <c r="AT545" s="71">
        <v>0</v>
      </c>
      <c r="AU545" s="71">
        <v>1</v>
      </c>
      <c r="AV545" s="71">
        <v>0</v>
      </c>
      <c r="AW545" s="71">
        <v>0</v>
      </c>
      <c r="AX545" s="71"/>
      <c r="AY545" s="72"/>
      <c r="AZ545" s="71">
        <v>212.27799999999999</v>
      </c>
      <c r="BA545" s="71">
        <v>692.37300000000005</v>
      </c>
      <c r="BB545" s="71">
        <v>0</v>
      </c>
      <c r="BC545" s="71">
        <v>470</v>
      </c>
      <c r="BD545" s="71">
        <v>0</v>
      </c>
      <c r="BE545" s="71">
        <v>0</v>
      </c>
      <c r="BF545" s="71"/>
      <c r="BG545" s="72"/>
      <c r="BH545" s="71">
        <v>0</v>
      </c>
      <c r="BI545" s="71">
        <v>0</v>
      </c>
      <c r="BJ545" s="71">
        <v>0</v>
      </c>
      <c r="BK545" s="71">
        <v>0</v>
      </c>
      <c r="BL545" s="71">
        <v>3.8610000000000002</v>
      </c>
      <c r="BM545" s="71">
        <v>0</v>
      </c>
      <c r="BN545" s="72"/>
      <c r="BO545" s="71">
        <v>0</v>
      </c>
      <c r="BP545" s="71">
        <v>0</v>
      </c>
      <c r="BQ545" s="71">
        <v>0</v>
      </c>
      <c r="BR545" s="71">
        <v>0</v>
      </c>
      <c r="BS545" s="71">
        <v>1</v>
      </c>
      <c r="BT545" s="71">
        <v>0</v>
      </c>
      <c r="BU545"/>
      <c r="BV545" s="70">
        <v>3.8610000000000002</v>
      </c>
      <c r="BW545" s="70">
        <v>0</v>
      </c>
      <c r="BX545" s="70">
        <v>0</v>
      </c>
      <c r="BY545" s="70">
        <v>0</v>
      </c>
      <c r="BZ545" s="70">
        <v>0</v>
      </c>
      <c r="CA545" s="70">
        <v>0</v>
      </c>
      <c r="CB545" s="70">
        <v>0</v>
      </c>
      <c r="CC545" s="70">
        <v>0</v>
      </c>
      <c r="CD545" s="70">
        <v>0</v>
      </c>
    </row>
    <row r="546" spans="1:82">
      <c r="A546" s="70" t="s">
        <v>2327</v>
      </c>
      <c r="B546" s="70">
        <v>268</v>
      </c>
      <c r="C546" s="70">
        <v>13</v>
      </c>
      <c r="D546" s="70">
        <v>16</v>
      </c>
      <c r="E546" s="70">
        <v>2016</v>
      </c>
      <c r="F546" s="70" t="s">
        <v>155</v>
      </c>
      <c r="G546" s="70" t="s">
        <v>1644</v>
      </c>
      <c r="H546" s="70" t="s">
        <v>1645</v>
      </c>
      <c r="I546" s="148"/>
      <c r="J546" s="71">
        <v>9.4819409888193213</v>
      </c>
      <c r="K546" s="71">
        <v>0.54605748383326924</v>
      </c>
      <c r="L546" s="71">
        <v>16.452877178057786</v>
      </c>
      <c r="M546" s="71">
        <v>12.2105443178556</v>
      </c>
      <c r="N546" s="71">
        <v>18.154756709718701</v>
      </c>
      <c r="O546" s="71">
        <v>6.8300717633913548</v>
      </c>
      <c r="P546" s="71">
        <v>9.0372227973529355</v>
      </c>
      <c r="Q546" s="71">
        <v>0.44561746371389005</v>
      </c>
      <c r="R546" s="71">
        <v>0</v>
      </c>
      <c r="S546" s="71">
        <v>0.18240856788000001</v>
      </c>
      <c r="T546" s="72"/>
      <c r="U546" s="71">
        <v>360182</v>
      </c>
      <c r="V546" s="71">
        <v>179</v>
      </c>
      <c r="W546" s="71">
        <v>317</v>
      </c>
      <c r="X546" s="71">
        <v>2352</v>
      </c>
      <c r="Y546" s="71">
        <v>3414</v>
      </c>
      <c r="Z546" s="71">
        <v>4017</v>
      </c>
      <c r="AA546" s="71">
        <v>1860</v>
      </c>
      <c r="AB546" s="71">
        <v>6309</v>
      </c>
      <c r="AC546" s="71">
        <v>0</v>
      </c>
      <c r="AD546" s="71">
        <v>0.18240856788000001</v>
      </c>
      <c r="AE546" s="72"/>
      <c r="AF546" s="71">
        <v>2971319.9303834732</v>
      </c>
      <c r="AG546" s="71">
        <v>367622.68280094751</v>
      </c>
      <c r="AH546" s="71">
        <v>1676727.540306794</v>
      </c>
      <c r="AI546" s="71">
        <v>14931975.54729029</v>
      </c>
      <c r="AJ546" s="71">
        <v>15019313.62258376</v>
      </c>
      <c r="AK546" s="71">
        <v>0</v>
      </c>
      <c r="AL546" s="71">
        <v>0</v>
      </c>
      <c r="AM546" s="71">
        <v>865293.71118657209</v>
      </c>
      <c r="AN546" s="71">
        <v>0</v>
      </c>
      <c r="AO546" s="71">
        <v>0</v>
      </c>
      <c r="AP546" s="71">
        <v>35832253.034551837</v>
      </c>
      <c r="AQ546" s="72"/>
      <c r="AR546" s="71">
        <v>42</v>
      </c>
      <c r="AS546" s="71">
        <v>13</v>
      </c>
      <c r="AT546" s="71">
        <v>0</v>
      </c>
      <c r="AU546" s="71">
        <v>1</v>
      </c>
      <c r="AV546" s="71">
        <v>0</v>
      </c>
      <c r="AW546" s="71">
        <v>1</v>
      </c>
      <c r="AX546" s="71"/>
      <c r="AY546" s="72"/>
      <c r="AZ546" s="71">
        <v>215.77799999999999</v>
      </c>
      <c r="BA546" s="71">
        <v>791.173</v>
      </c>
      <c r="BB546" s="71">
        <v>0</v>
      </c>
      <c r="BC546" s="71">
        <v>470</v>
      </c>
      <c r="BD546" s="71">
        <v>0</v>
      </c>
      <c r="BE546" s="71">
        <v>300</v>
      </c>
      <c r="BF546" s="71"/>
      <c r="BG546" s="72"/>
      <c r="BH546" s="71">
        <v>0</v>
      </c>
      <c r="BI546" s="71">
        <v>0</v>
      </c>
      <c r="BJ546" s="71">
        <v>0</v>
      </c>
      <c r="BK546" s="71">
        <v>0</v>
      </c>
      <c r="BL546" s="71">
        <v>3.8839999999999999</v>
      </c>
      <c r="BM546" s="71">
        <v>0</v>
      </c>
      <c r="BN546" s="72"/>
      <c r="BO546" s="71">
        <v>0</v>
      </c>
      <c r="BP546" s="71">
        <v>0</v>
      </c>
      <c r="BQ546" s="71">
        <v>0</v>
      </c>
      <c r="BR546" s="71">
        <v>0</v>
      </c>
      <c r="BS546" s="71">
        <v>1</v>
      </c>
      <c r="BT546" s="71">
        <v>0</v>
      </c>
      <c r="BU546"/>
      <c r="BV546" s="70">
        <v>3.8839999999999999</v>
      </c>
      <c r="BW546" s="70">
        <v>0</v>
      </c>
      <c r="BX546" s="70">
        <v>0</v>
      </c>
      <c r="BY546" s="70">
        <v>0</v>
      </c>
      <c r="BZ546" s="70">
        <v>0</v>
      </c>
      <c r="CA546" s="70">
        <v>0</v>
      </c>
      <c r="CB546" s="70">
        <v>0</v>
      </c>
      <c r="CC546" s="70">
        <v>0</v>
      </c>
      <c r="CD546" s="70">
        <v>0</v>
      </c>
    </row>
    <row r="547" spans="1:82">
      <c r="A547" s="70" t="s">
        <v>2328</v>
      </c>
      <c r="B547" s="70">
        <v>269</v>
      </c>
      <c r="C547" s="70">
        <v>14</v>
      </c>
      <c r="D547" s="70">
        <v>16</v>
      </c>
      <c r="E547" s="70">
        <v>2017</v>
      </c>
      <c r="F547" s="70" t="s">
        <v>156</v>
      </c>
      <c r="G547" s="70" t="s">
        <v>1644</v>
      </c>
      <c r="H547" s="70" t="s">
        <v>1645</v>
      </c>
      <c r="I547" s="148"/>
      <c r="J547" s="71">
        <v>10.266518800731365</v>
      </c>
      <c r="K547" s="71">
        <v>0.55798898837393751</v>
      </c>
      <c r="L547" s="71">
        <v>14.852177663212828</v>
      </c>
      <c r="M547" s="71">
        <v>12.243390321690487</v>
      </c>
      <c r="N547" s="71">
        <v>17.859144305256525</v>
      </c>
      <c r="O547" s="71">
        <v>6.6650997627828188</v>
      </c>
      <c r="P547" s="71">
        <v>9.0041149363353217</v>
      </c>
      <c r="Q547" s="71">
        <v>0.42976085977536799</v>
      </c>
      <c r="R547" s="71">
        <v>0</v>
      </c>
      <c r="S547" s="71">
        <v>0.25898151149999998</v>
      </c>
      <c r="T547" s="72"/>
      <c r="U547" s="71">
        <v>383738</v>
      </c>
      <c r="V547" s="71">
        <v>179</v>
      </c>
      <c r="W547" s="71">
        <v>317</v>
      </c>
      <c r="X547" s="71">
        <v>2352</v>
      </c>
      <c r="Y547" s="71">
        <v>3432</v>
      </c>
      <c r="Z547" s="71">
        <v>3985</v>
      </c>
      <c r="AA547" s="71">
        <v>1865</v>
      </c>
      <c r="AB547" s="71">
        <v>6292</v>
      </c>
      <c r="AC547" s="71">
        <v>0</v>
      </c>
      <c r="AD547" s="71">
        <v>0.25898151149999998</v>
      </c>
      <c r="AE547" s="72"/>
      <c r="AF547" s="71">
        <v>3110685.1371775591</v>
      </c>
      <c r="AG547" s="71">
        <v>368690.82821292302</v>
      </c>
      <c r="AH547" s="71">
        <v>2048300.09358072</v>
      </c>
      <c r="AI547" s="71">
        <v>14562549.07311259</v>
      </c>
      <c r="AJ547" s="71">
        <v>13691324.13863223</v>
      </c>
      <c r="AK547" s="71">
        <v>0</v>
      </c>
      <c r="AL547" s="71">
        <v>0</v>
      </c>
      <c r="AM547" s="71">
        <v>864312.42264779995</v>
      </c>
      <c r="AN547" s="71">
        <v>0</v>
      </c>
      <c r="AO547" s="71">
        <v>0</v>
      </c>
      <c r="AP547" s="71">
        <v>34645861.693363823</v>
      </c>
      <c r="AQ547" s="72"/>
      <c r="AR547" s="71">
        <v>45</v>
      </c>
      <c r="AS547" s="71">
        <v>17</v>
      </c>
      <c r="AT547" s="71">
        <v>0</v>
      </c>
      <c r="AU547" s="71">
        <v>1</v>
      </c>
      <c r="AV547" s="71">
        <v>0</v>
      </c>
      <c r="AW547" s="71">
        <v>2</v>
      </c>
      <c r="AX547" s="71"/>
      <c r="AY547" s="72"/>
      <c r="AZ547" s="71">
        <v>236.27799999999999</v>
      </c>
      <c r="BA547" s="71">
        <v>951.07299999999998</v>
      </c>
      <c r="BB547" s="71">
        <v>0</v>
      </c>
      <c r="BC547" s="71">
        <v>470</v>
      </c>
      <c r="BD547" s="71">
        <v>0</v>
      </c>
      <c r="BE547" s="71">
        <v>600</v>
      </c>
      <c r="BF547" s="71"/>
      <c r="BG547" s="72"/>
      <c r="BH547" s="71">
        <v>0</v>
      </c>
      <c r="BI547" s="71">
        <v>0</v>
      </c>
      <c r="BJ547" s="71">
        <v>0</v>
      </c>
      <c r="BK547" s="71">
        <v>0</v>
      </c>
      <c r="BL547" s="71">
        <v>3.758</v>
      </c>
      <c r="BM547" s="71">
        <v>0</v>
      </c>
      <c r="BN547" s="72"/>
      <c r="BO547" s="71">
        <v>0</v>
      </c>
      <c r="BP547" s="71">
        <v>0</v>
      </c>
      <c r="BQ547" s="71">
        <v>0</v>
      </c>
      <c r="BR547" s="71">
        <v>0</v>
      </c>
      <c r="BS547" s="71">
        <v>1</v>
      </c>
      <c r="BT547" s="71">
        <v>0</v>
      </c>
      <c r="BU547"/>
      <c r="BV547" s="70">
        <v>3.758</v>
      </c>
      <c r="BW547" s="70">
        <v>0</v>
      </c>
      <c r="BX547" s="70">
        <v>0</v>
      </c>
      <c r="BY547" s="70">
        <v>0</v>
      </c>
      <c r="BZ547" s="70">
        <v>0</v>
      </c>
      <c r="CA547" s="70">
        <v>0</v>
      </c>
      <c r="CB547" s="70">
        <v>0</v>
      </c>
      <c r="CC547" s="70">
        <v>0</v>
      </c>
      <c r="CD547" s="70">
        <v>0</v>
      </c>
    </row>
    <row r="548" spans="1:82">
      <c r="A548" s="70" t="s">
        <v>2329</v>
      </c>
      <c r="B548" s="70">
        <v>270</v>
      </c>
      <c r="C548" s="70">
        <v>15</v>
      </c>
      <c r="D548" s="70">
        <v>16</v>
      </c>
      <c r="E548" s="70">
        <v>2018</v>
      </c>
      <c r="F548" s="70" t="s">
        <v>183</v>
      </c>
      <c r="G548" s="70" t="s">
        <v>1644</v>
      </c>
      <c r="H548" s="70" t="s">
        <v>1645</v>
      </c>
      <c r="I548" s="148"/>
      <c r="J548" s="71">
        <v>9.7616988127519146</v>
      </c>
      <c r="K548" s="71">
        <v>0.51933661456261382</v>
      </c>
      <c r="L548" s="71">
        <v>13.624959993184373</v>
      </c>
      <c r="M548" s="71">
        <v>12.303775657908476</v>
      </c>
      <c r="N548" s="71">
        <v>16.389911812738301</v>
      </c>
      <c r="O548" s="71">
        <v>6.4955667503707852</v>
      </c>
      <c r="P548" s="71">
        <v>8.9718444610910826</v>
      </c>
      <c r="Q548" s="71">
        <v>0.394038641124698</v>
      </c>
      <c r="R548" s="71">
        <v>0</v>
      </c>
      <c r="S548" s="71">
        <v>0.29136292690000004</v>
      </c>
      <c r="T548" s="72"/>
      <c r="U548" s="71">
        <v>381245</v>
      </c>
      <c r="V548" s="71">
        <v>179</v>
      </c>
      <c r="W548" s="71">
        <v>317</v>
      </c>
      <c r="X548" s="71">
        <v>2352</v>
      </c>
      <c r="Y548" s="71">
        <v>3421</v>
      </c>
      <c r="Z548" s="71">
        <v>3958</v>
      </c>
      <c r="AA548" s="71">
        <v>1877</v>
      </c>
      <c r="AB548" s="71">
        <v>6217</v>
      </c>
      <c r="AC548" s="71">
        <v>0</v>
      </c>
      <c r="AD548" s="71">
        <v>0.29136292689999999</v>
      </c>
      <c r="AE548" s="72"/>
      <c r="AF548" s="71">
        <v>3102294.8954275642</v>
      </c>
      <c r="AG548" s="71">
        <v>333577.0006237161</v>
      </c>
      <c r="AH548" s="71">
        <v>1930523.090231953</v>
      </c>
      <c r="AI548" s="71">
        <v>14885899.764829259</v>
      </c>
      <c r="AJ548" s="71">
        <v>12677630.85993956</v>
      </c>
      <c r="AK548" s="71">
        <v>0</v>
      </c>
      <c r="AL548" s="71">
        <v>0</v>
      </c>
      <c r="AM548" s="71">
        <v>855776.95529432106</v>
      </c>
      <c r="AN548" s="71">
        <v>0</v>
      </c>
      <c r="AO548" s="71">
        <v>0</v>
      </c>
      <c r="AP548" s="71">
        <v>33785702.56634637</v>
      </c>
      <c r="AQ548" s="72"/>
      <c r="AR548" s="71">
        <v>46</v>
      </c>
      <c r="AS548" s="71">
        <v>19</v>
      </c>
      <c r="AT548" s="71">
        <v>0</v>
      </c>
      <c r="AU548" s="71">
        <v>1</v>
      </c>
      <c r="AV548" s="71">
        <v>0</v>
      </c>
      <c r="AW548" s="71">
        <v>2</v>
      </c>
      <c r="AX548" s="71"/>
      <c r="AY548" s="72"/>
      <c r="AZ548" s="71">
        <v>241.97800000000001</v>
      </c>
      <c r="BA548" s="71">
        <v>1046.173</v>
      </c>
      <c r="BB548" s="71">
        <v>0</v>
      </c>
      <c r="BC548" s="71">
        <v>470</v>
      </c>
      <c r="BD548" s="71">
        <v>0</v>
      </c>
      <c r="BE548" s="71">
        <v>600</v>
      </c>
      <c r="BF548" s="71"/>
      <c r="BG548" s="72"/>
      <c r="BH548" s="71">
        <v>0</v>
      </c>
      <c r="BI548" s="71">
        <v>0</v>
      </c>
      <c r="BJ548" s="71">
        <v>0</v>
      </c>
      <c r="BK548" s="71">
        <v>0</v>
      </c>
      <c r="BL548" s="71">
        <v>4.12</v>
      </c>
      <c r="BM548" s="71">
        <v>0</v>
      </c>
      <c r="BN548" s="72"/>
      <c r="BO548" s="71">
        <v>0</v>
      </c>
      <c r="BP548" s="71">
        <v>0</v>
      </c>
      <c r="BQ548" s="71">
        <v>0</v>
      </c>
      <c r="BR548" s="71">
        <v>0</v>
      </c>
      <c r="BS548" s="71">
        <v>1</v>
      </c>
      <c r="BT548" s="71">
        <v>0</v>
      </c>
      <c r="BU548"/>
      <c r="BV548" s="70">
        <v>4.12</v>
      </c>
      <c r="BW548" s="70">
        <v>0</v>
      </c>
      <c r="BX548" s="70">
        <v>0</v>
      </c>
      <c r="BY548" s="70">
        <v>0</v>
      </c>
      <c r="BZ548" s="70">
        <v>0</v>
      </c>
      <c r="CA548" s="70">
        <v>0</v>
      </c>
      <c r="CB548" s="70">
        <v>0</v>
      </c>
      <c r="CC548" s="70">
        <v>0</v>
      </c>
      <c r="CD548" s="70">
        <v>0</v>
      </c>
    </row>
    <row r="549" spans="1:82">
      <c r="A549" s="70" t="s">
        <v>2330</v>
      </c>
      <c r="B549" s="70">
        <v>271</v>
      </c>
      <c r="C549" s="70">
        <v>16</v>
      </c>
      <c r="D549" s="70">
        <v>16</v>
      </c>
      <c r="E549" s="70">
        <v>2019</v>
      </c>
      <c r="F549" s="70" t="s">
        <v>158</v>
      </c>
      <c r="G549" s="70" t="s">
        <v>1644</v>
      </c>
      <c r="H549" s="70" t="s">
        <v>1645</v>
      </c>
      <c r="I549" s="148"/>
      <c r="J549" s="71">
        <v>8.9080694092485366</v>
      </c>
      <c r="K549" s="71">
        <v>0.48190613685042699</v>
      </c>
      <c r="L549" s="71">
        <v>13.686004462940803</v>
      </c>
      <c r="M549" s="71">
        <v>11.037603984261148</v>
      </c>
      <c r="N549" s="71">
        <v>16.529277131369987</v>
      </c>
      <c r="O549" s="71">
        <v>6.3411742010710217</v>
      </c>
      <c r="P549" s="71">
        <v>7.4695117148667798</v>
      </c>
      <c r="Q549" s="71">
        <v>0.376370628998699</v>
      </c>
      <c r="R549" s="71">
        <v>0</v>
      </c>
      <c r="S549" s="71">
        <v>0.24523590300000001</v>
      </c>
      <c r="T549" s="72"/>
      <c r="U549" s="71">
        <v>365980</v>
      </c>
      <c r="V549" s="71">
        <v>179</v>
      </c>
      <c r="W549" s="71">
        <v>317</v>
      </c>
      <c r="X549" s="71">
        <v>2352</v>
      </c>
      <c r="Y549" s="71">
        <v>3408</v>
      </c>
      <c r="Z549" s="71">
        <v>3970</v>
      </c>
      <c r="AA549" s="71">
        <v>1551</v>
      </c>
      <c r="AB549" s="71">
        <v>6099</v>
      </c>
      <c r="AC549" s="71">
        <v>0</v>
      </c>
      <c r="AD549" s="71">
        <v>0.24523590300000001</v>
      </c>
      <c r="AE549" s="72"/>
      <c r="AF549" s="71">
        <v>2922288.1223262548</v>
      </c>
      <c r="AG549" s="71">
        <v>333478.21911206812</v>
      </c>
      <c r="AH549" s="71">
        <v>2084388.2860507269</v>
      </c>
      <c r="AI549" s="71">
        <v>14586946.01313344</v>
      </c>
      <c r="AJ549" s="71">
        <v>13322119.391670009</v>
      </c>
      <c r="AK549" s="71">
        <v>0</v>
      </c>
      <c r="AL549" s="71">
        <v>0</v>
      </c>
      <c r="AM549" s="71">
        <v>830637.88675258181</v>
      </c>
      <c r="AN549" s="71">
        <v>0</v>
      </c>
      <c r="AO549" s="71">
        <v>0</v>
      </c>
      <c r="AP549" s="71">
        <v>34079857.919045083</v>
      </c>
      <c r="AQ549" s="72"/>
      <c r="AR549" s="71">
        <v>51</v>
      </c>
      <c r="AS549" s="71">
        <v>27</v>
      </c>
      <c r="AT549" s="71">
        <v>0</v>
      </c>
      <c r="AU549" s="71">
        <v>1</v>
      </c>
      <c r="AV549" s="71">
        <v>0</v>
      </c>
      <c r="AW549" s="71">
        <v>2</v>
      </c>
      <c r="AX549" s="71"/>
      <c r="AY549" s="72"/>
      <c r="AZ549" s="71">
        <v>283.97800000000001</v>
      </c>
      <c r="BA549" s="71">
        <v>1386.5730000000001</v>
      </c>
      <c r="BB549" s="71">
        <v>0</v>
      </c>
      <c r="BC549" s="71">
        <v>470</v>
      </c>
      <c r="BD549" s="71">
        <v>0</v>
      </c>
      <c r="BE549" s="71">
        <v>600</v>
      </c>
      <c r="BF549" s="71"/>
      <c r="BG549" s="72"/>
      <c r="BH549" s="71">
        <v>0</v>
      </c>
      <c r="BI549" s="71">
        <v>0</v>
      </c>
      <c r="BJ549" s="71">
        <v>0</v>
      </c>
      <c r="BK549" s="71">
        <v>0</v>
      </c>
      <c r="BL549" s="71">
        <v>4.4349999999999996</v>
      </c>
      <c r="BM549" s="71">
        <v>0</v>
      </c>
      <c r="BN549" s="72"/>
      <c r="BO549" s="71">
        <v>0</v>
      </c>
      <c r="BP549" s="71">
        <v>0</v>
      </c>
      <c r="BQ549" s="71">
        <v>0</v>
      </c>
      <c r="BR549" s="71">
        <v>0</v>
      </c>
      <c r="BS549" s="71">
        <v>1</v>
      </c>
      <c r="BT549" s="71">
        <v>0</v>
      </c>
      <c r="BU549"/>
      <c r="BV549" s="70">
        <v>4.4349999999999996</v>
      </c>
      <c r="BW549" s="70">
        <v>0</v>
      </c>
      <c r="BX549" s="70">
        <v>0</v>
      </c>
      <c r="BY549" s="70">
        <v>0</v>
      </c>
      <c r="BZ549" s="70">
        <v>0</v>
      </c>
      <c r="CA549" s="70">
        <v>0</v>
      </c>
      <c r="CB549" s="70">
        <v>0</v>
      </c>
      <c r="CC549" s="70">
        <v>0</v>
      </c>
      <c r="CD549" s="70">
        <v>0</v>
      </c>
    </row>
    <row r="550" spans="1:82">
      <c r="A550" s="70" t="s">
        <v>2331</v>
      </c>
      <c r="B550" s="70">
        <v>272</v>
      </c>
      <c r="C550" s="70">
        <v>17</v>
      </c>
      <c r="D550" s="70">
        <v>16</v>
      </c>
      <c r="E550" s="70">
        <v>2020</v>
      </c>
      <c r="F550" s="70" t="s">
        <v>159</v>
      </c>
      <c r="G550" s="70" t="s">
        <v>1644</v>
      </c>
      <c r="H550" s="70" t="s">
        <v>1645</v>
      </c>
      <c r="I550" s="148"/>
      <c r="J550" s="71">
        <v>9.0825591826389367</v>
      </c>
      <c r="K550" s="71">
        <v>0.53542313610339565</v>
      </c>
      <c r="L550" s="71">
        <v>21.427224795299676</v>
      </c>
      <c r="M550" s="71">
        <v>9.7688817187110129</v>
      </c>
      <c r="N550" s="71">
        <v>14.349838803091982</v>
      </c>
      <c r="O550" s="71">
        <v>5.5263769559909139</v>
      </c>
      <c r="P550" s="71">
        <v>7.1045445907589926</v>
      </c>
      <c r="Q550" s="71">
        <v>0.34403582103269698</v>
      </c>
      <c r="R550" s="71">
        <v>0</v>
      </c>
      <c r="S550" s="71">
        <v>0.28333832669999998</v>
      </c>
      <c r="T550" s="72"/>
      <c r="U550" s="71">
        <v>422997</v>
      </c>
      <c r="V550" s="71">
        <v>184</v>
      </c>
      <c r="W550" s="71">
        <v>441</v>
      </c>
      <c r="X550" s="71">
        <v>2189</v>
      </c>
      <c r="Y550" s="71">
        <v>3228</v>
      </c>
      <c r="Z550" s="71">
        <v>3949</v>
      </c>
      <c r="AA550" s="71">
        <v>1568</v>
      </c>
      <c r="AB550" s="71">
        <v>5835</v>
      </c>
      <c r="AC550" s="71">
        <v>0</v>
      </c>
      <c r="AD550" s="71">
        <v>0.28333832669999998</v>
      </c>
      <c r="AE550" s="72"/>
      <c r="AF550" s="71">
        <v>3302721.4209432299</v>
      </c>
      <c r="AG550" s="71">
        <v>343045.92238078266</v>
      </c>
      <c r="AH550" s="71">
        <v>3142265.8345417809</v>
      </c>
      <c r="AI550" s="71">
        <v>12568541.149502818</v>
      </c>
      <c r="AJ550" s="71">
        <v>13255742.684753601</v>
      </c>
      <c r="AK550" s="71"/>
      <c r="AL550" s="71"/>
      <c r="AM550" s="71">
        <v>761532.3282021248</v>
      </c>
      <c r="AN550" s="71"/>
      <c r="AO550" s="71"/>
      <c r="AP550" s="71">
        <v>33373849.340324335</v>
      </c>
      <c r="AQ550" s="72"/>
      <c r="AR550" s="71">
        <v>54</v>
      </c>
      <c r="AS550" s="71">
        <v>36</v>
      </c>
      <c r="AT550" s="71">
        <v>0</v>
      </c>
      <c r="AU550" s="71">
        <v>2</v>
      </c>
      <c r="AV550" s="71">
        <v>0</v>
      </c>
      <c r="AW550" s="71">
        <v>3</v>
      </c>
      <c r="AX550" s="71"/>
      <c r="AY550" s="72"/>
      <c r="AZ550" s="71">
        <v>300.178</v>
      </c>
      <c r="BA550" s="71">
        <v>1793.373</v>
      </c>
      <c r="BB550" s="71">
        <v>0</v>
      </c>
      <c r="BC550" s="71">
        <v>16470</v>
      </c>
      <c r="BD550" s="71">
        <v>0</v>
      </c>
      <c r="BE550" s="71">
        <v>750</v>
      </c>
      <c r="BF550" s="71"/>
      <c r="BG550" s="72"/>
      <c r="BH550" s="71">
        <v>0</v>
      </c>
      <c r="BI550" s="71">
        <v>0</v>
      </c>
      <c r="BJ550" s="71">
        <v>0</v>
      </c>
      <c r="BK550" s="71">
        <v>0</v>
      </c>
      <c r="BL550" s="71">
        <v>3.141</v>
      </c>
      <c r="BM550" s="71">
        <v>0</v>
      </c>
      <c r="BN550" s="72"/>
      <c r="BO550" s="71">
        <v>0</v>
      </c>
      <c r="BP550" s="71">
        <v>0</v>
      </c>
      <c r="BQ550" s="71">
        <v>0</v>
      </c>
      <c r="BR550" s="71">
        <v>0</v>
      </c>
      <c r="BS550" s="71">
        <v>1</v>
      </c>
      <c r="BT550" s="71">
        <v>0</v>
      </c>
      <c r="BU550"/>
      <c r="BV550" s="70">
        <v>3.141</v>
      </c>
      <c r="BW550" s="70">
        <v>0</v>
      </c>
      <c r="BX550" s="70">
        <v>0</v>
      </c>
      <c r="BY550" s="70">
        <v>0</v>
      </c>
      <c r="BZ550" s="70">
        <v>0</v>
      </c>
      <c r="CA550" s="70">
        <v>0</v>
      </c>
      <c r="CB550" s="70">
        <v>0</v>
      </c>
      <c r="CC550" s="70">
        <v>0</v>
      </c>
      <c r="CD550" s="70">
        <v>0</v>
      </c>
    </row>
    <row r="551" spans="1:82">
      <c r="A551" s="70" t="s">
        <v>2332</v>
      </c>
      <c r="B551" s="70">
        <v>272</v>
      </c>
      <c r="C551" s="70">
        <v>18</v>
      </c>
      <c r="D551" s="70">
        <v>16</v>
      </c>
      <c r="E551" s="70">
        <v>2021</v>
      </c>
      <c r="F551" s="70" t="s">
        <v>160</v>
      </c>
      <c r="G551" s="70" t="s">
        <v>1644</v>
      </c>
      <c r="H551" s="70" t="s">
        <v>1645</v>
      </c>
      <c r="I551" s="148"/>
      <c r="J551" s="71">
        <v>10.194973213367492</v>
      </c>
      <c r="K551" s="71">
        <v>0.51576110439230671</v>
      </c>
      <c r="L551" s="71">
        <v>19.554248443517061</v>
      </c>
      <c r="M551" s="71">
        <v>9.921437399332234</v>
      </c>
      <c r="N551" s="71">
        <v>13.988187294056308</v>
      </c>
      <c r="O551" s="71">
        <v>5.3250935442762843</v>
      </c>
      <c r="P551" s="71">
        <v>7.3788165237851793</v>
      </c>
      <c r="Q551" s="71">
        <v>0.33093812472866702</v>
      </c>
      <c r="R551" s="71">
        <v>0</v>
      </c>
      <c r="S551" s="71">
        <v>0.59824822384918086</v>
      </c>
      <c r="T551" s="72"/>
      <c r="U551" s="71">
        <v>487592</v>
      </c>
      <c r="V551" s="71">
        <v>184</v>
      </c>
      <c r="W551" s="71">
        <v>441</v>
      </c>
      <c r="X551" s="71">
        <v>2189</v>
      </c>
      <c r="Y551" s="71">
        <v>3185</v>
      </c>
      <c r="Z551" s="71">
        <v>3918</v>
      </c>
      <c r="AA551" s="71">
        <v>1588</v>
      </c>
      <c r="AB551" s="71">
        <v>5668</v>
      </c>
      <c r="AC551" s="71">
        <v>0</v>
      </c>
      <c r="AD551" s="71">
        <v>0.59824822384918086</v>
      </c>
      <c r="AE551" s="72"/>
      <c r="AF551" s="71">
        <v>3734744.8430641349</v>
      </c>
      <c r="AG551" s="71">
        <v>348969.78699330904</v>
      </c>
      <c r="AH551" s="71">
        <v>2817224.1891661142</v>
      </c>
      <c r="AI551" s="71">
        <v>13791415.345513141</v>
      </c>
      <c r="AJ551" s="71">
        <v>12740649.28748654</v>
      </c>
      <c r="AK551" s="71">
        <v>0</v>
      </c>
      <c r="AL551" s="71">
        <v>0</v>
      </c>
      <c r="AM551" s="71">
        <v>744003.71609462705</v>
      </c>
      <c r="AN551" s="71">
        <v>0</v>
      </c>
      <c r="AO551" s="71">
        <v>0</v>
      </c>
      <c r="AP551" s="71">
        <v>34177007.168317869</v>
      </c>
      <c r="AQ551" s="72"/>
      <c r="AR551" s="71">
        <v>62</v>
      </c>
      <c r="AS551" s="71">
        <v>40</v>
      </c>
      <c r="AT551" s="71">
        <v>0</v>
      </c>
      <c r="AU551" s="71">
        <v>2</v>
      </c>
      <c r="AV551" s="71">
        <v>0</v>
      </c>
      <c r="AW551" s="71">
        <v>3</v>
      </c>
      <c r="AX551" s="71"/>
      <c r="AY551" s="72"/>
      <c r="AZ551" s="71">
        <v>367.90300000000002</v>
      </c>
      <c r="BA551" s="71">
        <v>1991.373</v>
      </c>
      <c r="BB551" s="71">
        <v>0</v>
      </c>
      <c r="BC551" s="71">
        <v>16470</v>
      </c>
      <c r="BD551" s="71">
        <v>0</v>
      </c>
      <c r="BE551" s="71">
        <v>750</v>
      </c>
      <c r="BF551" s="71"/>
      <c r="BG551" s="72"/>
      <c r="BH551" s="71">
        <v>0</v>
      </c>
      <c r="BI551" s="71">
        <v>0</v>
      </c>
      <c r="BJ551" s="71">
        <v>0</v>
      </c>
      <c r="BK551" s="71">
        <v>0</v>
      </c>
      <c r="BL551" s="71">
        <v>3.9430000000000001</v>
      </c>
      <c r="BM551" s="71">
        <v>0</v>
      </c>
      <c r="BN551" s="72"/>
      <c r="BO551" s="71">
        <v>0</v>
      </c>
      <c r="BP551" s="71">
        <v>0</v>
      </c>
      <c r="BQ551" s="71">
        <v>0</v>
      </c>
      <c r="BR551" s="71">
        <v>0</v>
      </c>
      <c r="BS551" s="71">
        <v>1</v>
      </c>
      <c r="BT551" s="71">
        <v>0</v>
      </c>
      <c r="BU551"/>
      <c r="BV551" s="70">
        <v>3.9430000000000001</v>
      </c>
      <c r="BW551" s="70">
        <v>0</v>
      </c>
      <c r="BX551" s="70">
        <v>0</v>
      </c>
      <c r="BY551" s="70">
        <v>0</v>
      </c>
      <c r="BZ551" s="70">
        <v>0</v>
      </c>
      <c r="CA551" s="70">
        <v>0</v>
      </c>
      <c r="CB551" s="70">
        <v>0</v>
      </c>
      <c r="CC551" s="70">
        <v>0</v>
      </c>
      <c r="CD551" s="70">
        <v>0</v>
      </c>
    </row>
    <row r="552" spans="1:82">
      <c r="A552" s="70" t="s">
        <v>1647</v>
      </c>
      <c r="B552" s="70">
        <v>272</v>
      </c>
      <c r="C552" s="70">
        <v>19</v>
      </c>
      <c r="D552" s="70">
        <v>16</v>
      </c>
      <c r="E552" s="70">
        <v>2022</v>
      </c>
      <c r="F552" s="70" t="s">
        <v>161</v>
      </c>
      <c r="G552" s="70" t="s">
        <v>1644</v>
      </c>
      <c r="H552" s="70" t="s">
        <v>1645</v>
      </c>
      <c r="I552" s="148"/>
      <c r="J552" s="71">
        <v>8.3945021985018951</v>
      </c>
      <c r="K552" s="71">
        <v>0.49335338724388667</v>
      </c>
      <c r="L552" s="71">
        <v>17.532965508998622</v>
      </c>
      <c r="M552" s="71">
        <v>10.11542562619079</v>
      </c>
      <c r="N552" s="71">
        <v>13.970721503619361</v>
      </c>
      <c r="O552" s="71">
        <v>5.5188948707214269</v>
      </c>
      <c r="P552" s="71">
        <v>7.3778638963637819</v>
      </c>
      <c r="Q552" s="71">
        <v>0.32855259103203727</v>
      </c>
      <c r="R552" s="71">
        <v>0</v>
      </c>
      <c r="S552" s="71">
        <v>0.69665594723017987</v>
      </c>
      <c r="T552" s="72"/>
      <c r="U552" s="71">
        <v>493788</v>
      </c>
      <c r="V552" s="71">
        <v>184</v>
      </c>
      <c r="W552" s="71">
        <v>441</v>
      </c>
      <c r="X552" s="71">
        <v>2189</v>
      </c>
      <c r="Y552" s="71">
        <v>3230</v>
      </c>
      <c r="Z552" s="71">
        <v>3858</v>
      </c>
      <c r="AA552" s="71">
        <v>1612</v>
      </c>
      <c r="AB552" s="71">
        <v>5581</v>
      </c>
      <c r="AC552" s="71">
        <v>0</v>
      </c>
      <c r="AD552" s="71">
        <v>0.69665594723017987</v>
      </c>
      <c r="AE552" s="72"/>
      <c r="AF552" s="71">
        <v>3371844.0936527443</v>
      </c>
      <c r="AG552" s="71">
        <v>352035.33712301991</v>
      </c>
      <c r="AH552" s="71">
        <v>3127144.7492242306</v>
      </c>
      <c r="AI552" s="71">
        <v>13696590.75144944</v>
      </c>
      <c r="AJ552" s="71">
        <v>13152122.92868674</v>
      </c>
      <c r="AK552" s="71">
        <v>0</v>
      </c>
      <c r="AL552" s="71">
        <v>0</v>
      </c>
      <c r="AM552" s="71">
        <v>720659.430086112</v>
      </c>
      <c r="AN552" s="71">
        <v>0</v>
      </c>
      <c r="AO552" s="71">
        <v>0</v>
      </c>
      <c r="AP552" s="71">
        <v>34420397.290222287</v>
      </c>
      <c r="AQ552" s="72"/>
      <c r="AR552" s="71">
        <v>69</v>
      </c>
      <c r="AS552" s="71">
        <v>42</v>
      </c>
      <c r="AT552" s="71">
        <v>0</v>
      </c>
      <c r="AU552" s="71">
        <v>3</v>
      </c>
      <c r="AV552" s="71">
        <v>0</v>
      </c>
      <c r="AW552" s="71">
        <v>3</v>
      </c>
      <c r="AX552" s="71"/>
      <c r="AY552" s="72"/>
      <c r="AZ552" s="71">
        <v>429.90299999999991</v>
      </c>
      <c r="BA552" s="71">
        <v>2090.373</v>
      </c>
      <c r="BB552" s="71">
        <v>0</v>
      </c>
      <c r="BC552" s="71">
        <v>39570</v>
      </c>
      <c r="BD552" s="71">
        <v>0</v>
      </c>
      <c r="BE552" s="71">
        <v>750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2333</v>
      </c>
      <c r="B553" s="70">
        <v>272</v>
      </c>
      <c r="C553" s="70">
        <v>20</v>
      </c>
      <c r="D553" s="70">
        <v>16</v>
      </c>
      <c r="E553" s="70">
        <v>2023</v>
      </c>
      <c r="F553" s="70" t="s">
        <v>1539</v>
      </c>
      <c r="G553" s="70" t="s">
        <v>1644</v>
      </c>
      <c r="H553" s="70" t="s">
        <v>1645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73</v>
      </c>
      <c r="AS553" s="71">
        <v>43</v>
      </c>
      <c r="AT553" s="71">
        <v>0</v>
      </c>
      <c r="AU553" s="71">
        <v>3</v>
      </c>
      <c r="AV553" s="71">
        <v>0</v>
      </c>
      <c r="AW553" s="71">
        <v>3</v>
      </c>
      <c r="AX553" s="71"/>
      <c r="AY553" s="72"/>
      <c r="AZ553" s="71">
        <v>458.20299999999986</v>
      </c>
      <c r="BA553" s="71">
        <v>2140.2730000000001</v>
      </c>
      <c r="BB553" s="71">
        <v>0</v>
      </c>
      <c r="BC553" s="71">
        <v>39570</v>
      </c>
      <c r="BD553" s="71">
        <v>0</v>
      </c>
      <c r="BE553" s="71">
        <v>750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1643</v>
      </c>
      <c r="B554" s="70">
        <v>272</v>
      </c>
      <c r="C554" s="70">
        <v>21</v>
      </c>
      <c r="D554" s="70">
        <v>16</v>
      </c>
      <c r="E554" s="70">
        <v>2024</v>
      </c>
      <c r="F554" s="70" t="s">
        <v>1554</v>
      </c>
      <c r="G554" s="70" t="s">
        <v>1644</v>
      </c>
      <c r="H554" s="70" t="s">
        <v>1645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2334</v>
      </c>
      <c r="B555" s="70">
        <v>307</v>
      </c>
      <c r="C555" s="70">
        <v>1</v>
      </c>
      <c r="D555" s="70">
        <v>19</v>
      </c>
      <c r="E555" s="70">
        <v>1990</v>
      </c>
      <c r="F555" s="70" t="s">
        <v>787</v>
      </c>
      <c r="G555" s="70" t="s">
        <v>2335</v>
      </c>
      <c r="H555" s="70" t="s">
        <v>2336</v>
      </c>
      <c r="I555" s="148"/>
      <c r="J555" s="71">
        <v>8.4900478852911903</v>
      </c>
      <c r="K555" s="71">
        <v>1.270997397054372</v>
      </c>
      <c r="L555" s="71">
        <v>9.0334915592082421</v>
      </c>
      <c r="M555" s="71">
        <v>2.6010361452909052</v>
      </c>
      <c r="N555" s="71">
        <v>5.4935211611358206</v>
      </c>
      <c r="O555" s="71">
        <v>6.2507340275454162</v>
      </c>
      <c r="P555" s="71">
        <v>10.889123568459899</v>
      </c>
      <c r="Q555" s="71">
        <v>0.52492490979874795</v>
      </c>
      <c r="R555" s="71">
        <v>0</v>
      </c>
      <c r="S555" s="71">
        <v>0.51713667411259578</v>
      </c>
      <c r="T555" s="72"/>
      <c r="U555" s="71">
        <v>882824</v>
      </c>
      <c r="V555" s="71">
        <v>391</v>
      </c>
      <c r="W555" s="71">
        <v>102</v>
      </c>
      <c r="X555" s="71">
        <v>897</v>
      </c>
      <c r="Y555" s="71">
        <v>1882</v>
      </c>
      <c r="Z555" s="71">
        <v>2571</v>
      </c>
      <c r="AA555" s="71">
        <v>2644</v>
      </c>
      <c r="AB555" s="71">
        <v>8523</v>
      </c>
      <c r="AC555" s="71">
        <v>0</v>
      </c>
      <c r="AD555" s="71">
        <v>0.51713667411259578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2337</v>
      </c>
      <c r="B556" s="70">
        <v>308</v>
      </c>
      <c r="C556" s="70">
        <v>2</v>
      </c>
      <c r="D556" s="70">
        <v>19</v>
      </c>
      <c r="E556" s="70">
        <v>2005</v>
      </c>
      <c r="F556" s="70" t="s">
        <v>789</v>
      </c>
      <c r="G556" s="70" t="s">
        <v>2335</v>
      </c>
      <c r="H556" s="70" t="s">
        <v>2336</v>
      </c>
      <c r="I556" s="148"/>
      <c r="J556" s="71">
        <v>11.169469105803509</v>
      </c>
      <c r="K556" s="71">
        <v>1.2516227941945239</v>
      </c>
      <c r="L556" s="71">
        <v>4.5229426812453024</v>
      </c>
      <c r="M556" s="71">
        <v>3.979747116683737</v>
      </c>
      <c r="N556" s="71">
        <v>9.4670726991822409</v>
      </c>
      <c r="O556" s="71">
        <v>9.5931210984808715</v>
      </c>
      <c r="P556" s="71">
        <v>12.21965232452316</v>
      </c>
      <c r="Q556" s="71">
        <v>0.44338914929402901</v>
      </c>
      <c r="R556" s="71">
        <v>0</v>
      </c>
      <c r="S556" s="71">
        <v>0.29834509128566727</v>
      </c>
      <c r="T556" s="72"/>
      <c r="U556" s="71">
        <v>1208936</v>
      </c>
      <c r="V556" s="71">
        <v>477</v>
      </c>
      <c r="W556" s="71">
        <v>54</v>
      </c>
      <c r="X556" s="71">
        <v>644</v>
      </c>
      <c r="Y556" s="71">
        <v>2089</v>
      </c>
      <c r="Z556" s="71">
        <v>4566</v>
      </c>
      <c r="AA556" s="71">
        <v>2430</v>
      </c>
      <c r="AB556" s="71">
        <v>7526</v>
      </c>
      <c r="AC556" s="71">
        <v>0</v>
      </c>
      <c r="AD556" s="71">
        <v>0.29834509128566727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2338</v>
      </c>
      <c r="B557" s="70">
        <v>309</v>
      </c>
      <c r="C557" s="70">
        <v>3</v>
      </c>
      <c r="D557" s="70">
        <v>19</v>
      </c>
      <c r="E557" s="70">
        <v>2006</v>
      </c>
      <c r="F557" s="70" t="s">
        <v>790</v>
      </c>
      <c r="G557" s="70" t="s">
        <v>2335</v>
      </c>
      <c r="H557" s="70" t="s">
        <v>2336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2339</v>
      </c>
      <c r="B558" s="70">
        <v>310</v>
      </c>
      <c r="C558" s="70">
        <v>4</v>
      </c>
      <c r="D558" s="70">
        <v>19</v>
      </c>
      <c r="E558" s="70">
        <v>2007</v>
      </c>
      <c r="F558" s="70" t="s">
        <v>791</v>
      </c>
      <c r="G558" s="1064" t="s">
        <v>2335</v>
      </c>
      <c r="H558" s="70" t="s">
        <v>2336</v>
      </c>
      <c r="I558" s="148"/>
      <c r="J558" s="71">
        <v>11.203479145268741</v>
      </c>
      <c r="K558" s="71">
        <v>1.0768114066026351</v>
      </c>
      <c r="L558" s="71">
        <v>4.677891053278576</v>
      </c>
      <c r="M558" s="71">
        <v>4.6855014939444546</v>
      </c>
      <c r="N558" s="71">
        <v>9.7273581988652715</v>
      </c>
      <c r="O558" s="71">
        <v>9.0341123244626829</v>
      </c>
      <c r="P558" s="71">
        <v>11.98495881018013</v>
      </c>
      <c r="Q558" s="71">
        <v>0.45626359404422601</v>
      </c>
      <c r="R558" s="71">
        <v>0</v>
      </c>
      <c r="S558" s="71">
        <v>0.3482882312601025</v>
      </c>
      <c r="T558" s="72"/>
      <c r="U558" s="71">
        <v>1430815</v>
      </c>
      <c r="V558" s="71">
        <v>429</v>
      </c>
      <c r="W558" s="71">
        <v>70</v>
      </c>
      <c r="X558" s="71">
        <v>1021</v>
      </c>
      <c r="Y558" s="71">
        <v>2105</v>
      </c>
      <c r="Z558" s="71">
        <v>4470</v>
      </c>
      <c r="AA558" s="71">
        <v>2347</v>
      </c>
      <c r="AB558" s="71">
        <v>7335</v>
      </c>
      <c r="AC558" s="71">
        <v>0</v>
      </c>
      <c r="AD558" s="71">
        <v>0.3482882312601025</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2340</v>
      </c>
      <c r="B559" s="70">
        <v>311</v>
      </c>
      <c r="C559" s="70">
        <v>5</v>
      </c>
      <c r="D559" s="70">
        <v>19</v>
      </c>
      <c r="E559" s="70">
        <v>2008</v>
      </c>
      <c r="F559" s="70" t="s">
        <v>792</v>
      </c>
      <c r="G559" s="1064" t="s">
        <v>2335</v>
      </c>
      <c r="H559" s="70" t="s">
        <v>2336</v>
      </c>
      <c r="I559" s="148"/>
      <c r="J559" s="71">
        <v>9.9833330239673685</v>
      </c>
      <c r="K559" s="71">
        <v>0.85309745637503487</v>
      </c>
      <c r="L559" s="71">
        <v>4.569936246363886</v>
      </c>
      <c r="M559" s="71">
        <v>5.2506083068564733</v>
      </c>
      <c r="N559" s="71">
        <v>9.3213340935340625</v>
      </c>
      <c r="O559" s="71">
        <v>8.7180198353622735</v>
      </c>
      <c r="P559" s="71">
        <v>11.58364835908298</v>
      </c>
      <c r="Q559" s="71">
        <v>0.444168293650198</v>
      </c>
      <c r="R559" s="71">
        <v>0</v>
      </c>
      <c r="S559" s="71">
        <v>0.40011966258701193</v>
      </c>
      <c r="T559" s="72"/>
      <c r="U559" s="71">
        <v>1328664</v>
      </c>
      <c r="V559" s="71">
        <v>429</v>
      </c>
      <c r="W559" s="71">
        <v>70</v>
      </c>
      <c r="X559" s="71">
        <v>1021</v>
      </c>
      <c r="Y559" s="71">
        <v>2114</v>
      </c>
      <c r="Z559" s="71">
        <v>4465</v>
      </c>
      <c r="AA559" s="71">
        <v>2271</v>
      </c>
      <c r="AB559" s="71">
        <v>7258</v>
      </c>
      <c r="AC559" s="71">
        <v>0</v>
      </c>
      <c r="AD559" s="71">
        <v>0.40011966258701193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2341</v>
      </c>
      <c r="B560" s="70">
        <v>312</v>
      </c>
      <c r="C560" s="70">
        <v>6</v>
      </c>
      <c r="D560" s="70">
        <v>19</v>
      </c>
      <c r="E560" s="70">
        <v>2009</v>
      </c>
      <c r="F560" s="70" t="s">
        <v>176</v>
      </c>
      <c r="G560" s="70" t="s">
        <v>2335</v>
      </c>
      <c r="H560" s="70" t="s">
        <v>2336</v>
      </c>
      <c r="I560" s="148"/>
      <c r="J560" s="71">
        <v>7.7933346608577008</v>
      </c>
      <c r="K560" s="71">
        <v>0.89097897843133766</v>
      </c>
      <c r="L560" s="71">
        <v>2.7483362417504078</v>
      </c>
      <c r="M560" s="71">
        <v>6.0683737772385591</v>
      </c>
      <c r="N560" s="71">
        <v>8.5129143213192684</v>
      </c>
      <c r="O560" s="71">
        <v>8.6860293801281134</v>
      </c>
      <c r="P560" s="71">
        <v>11.193933346987819</v>
      </c>
      <c r="Q560" s="71">
        <v>0.41396954169017702</v>
      </c>
      <c r="R560" s="71">
        <v>0</v>
      </c>
      <c r="S560" s="71">
        <v>0.33328131282743922</v>
      </c>
      <c r="T560" s="72"/>
      <c r="U560" s="71">
        <v>897842</v>
      </c>
      <c r="V560" s="71">
        <v>457</v>
      </c>
      <c r="W560" s="71">
        <v>58</v>
      </c>
      <c r="X560" s="71">
        <v>1169</v>
      </c>
      <c r="Y560" s="71">
        <v>2109</v>
      </c>
      <c r="Z560" s="71">
        <v>4391</v>
      </c>
      <c r="AA560" s="71">
        <v>2253</v>
      </c>
      <c r="AB560" s="71">
        <v>7101</v>
      </c>
      <c r="AC560" s="71">
        <v>0</v>
      </c>
      <c r="AD560" s="71">
        <v>0.33328131282743922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3.3679999999999999</v>
      </c>
      <c r="BK560" s="71">
        <v>0</v>
      </c>
      <c r="BL560" s="71">
        <v>0</v>
      </c>
      <c r="BM560" s="71">
        <v>0</v>
      </c>
      <c r="BN560" s="72"/>
      <c r="BO560" s="71">
        <v>0</v>
      </c>
      <c r="BP560" s="71">
        <v>0</v>
      </c>
      <c r="BQ560" s="71">
        <v>1</v>
      </c>
      <c r="BR560" s="71">
        <v>0</v>
      </c>
      <c r="BS560" s="71">
        <v>0</v>
      </c>
      <c r="BT560" s="71">
        <v>0</v>
      </c>
      <c r="BU560"/>
      <c r="BV560" s="70">
        <v>3.3679999999999999</v>
      </c>
      <c r="BW560" s="70">
        <v>0</v>
      </c>
      <c r="BX560" s="70">
        <v>0</v>
      </c>
      <c r="BY560" s="70">
        <v>0</v>
      </c>
      <c r="BZ560" s="70">
        <v>0</v>
      </c>
      <c r="CA560" s="70">
        <v>0</v>
      </c>
      <c r="CB560" s="70">
        <v>0</v>
      </c>
      <c r="CC560" s="70">
        <v>0</v>
      </c>
      <c r="CD560" s="70">
        <v>0</v>
      </c>
    </row>
    <row r="561" spans="1:82">
      <c r="A561" s="70" t="s">
        <v>2342</v>
      </c>
      <c r="B561" s="70">
        <v>313</v>
      </c>
      <c r="C561" s="70">
        <v>7</v>
      </c>
      <c r="D561" s="70">
        <v>19</v>
      </c>
      <c r="E561" s="70">
        <v>2010</v>
      </c>
      <c r="F561" s="70" t="s">
        <v>177</v>
      </c>
      <c r="G561" s="70" t="s">
        <v>2335</v>
      </c>
      <c r="H561" s="70" t="s">
        <v>2336</v>
      </c>
      <c r="I561" s="148"/>
      <c r="J561" s="71">
        <v>8.3704627375684471</v>
      </c>
      <c r="K561" s="71">
        <v>0.9081362042873905</v>
      </c>
      <c r="L561" s="71">
        <v>2.6019519803699138</v>
      </c>
      <c r="M561" s="71">
        <v>5.9183035899873859</v>
      </c>
      <c r="N561" s="71">
        <v>8.4913280306486687</v>
      </c>
      <c r="O561" s="71">
        <v>8.7187066185004554</v>
      </c>
      <c r="P561" s="71">
        <v>11.185095961681441</v>
      </c>
      <c r="Q561" s="71">
        <v>0.424655984083251</v>
      </c>
      <c r="R561" s="71">
        <v>0</v>
      </c>
      <c r="S561" s="71">
        <v>0.45276133200124091</v>
      </c>
      <c r="T561" s="72"/>
      <c r="U561" s="71">
        <v>1031642</v>
      </c>
      <c r="V561" s="71">
        <v>457</v>
      </c>
      <c r="W561" s="71">
        <v>58</v>
      </c>
      <c r="X561" s="71">
        <v>1169</v>
      </c>
      <c r="Y561" s="71">
        <v>2100</v>
      </c>
      <c r="Z561" s="71">
        <v>4428</v>
      </c>
      <c r="AA561" s="71">
        <v>2195</v>
      </c>
      <c r="AB561" s="71">
        <v>6980</v>
      </c>
      <c r="AC561" s="71">
        <v>0</v>
      </c>
      <c r="AD561" s="71">
        <v>0.45276133200124091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4.4290000000000003</v>
      </c>
      <c r="BK561" s="71">
        <v>0</v>
      </c>
      <c r="BL561" s="71">
        <v>0</v>
      </c>
      <c r="BM561" s="71">
        <v>0</v>
      </c>
      <c r="BN561" s="72"/>
      <c r="BO561" s="71">
        <v>0</v>
      </c>
      <c r="BP561" s="71">
        <v>0</v>
      </c>
      <c r="BQ561" s="71">
        <v>1</v>
      </c>
      <c r="BR561" s="71">
        <v>0</v>
      </c>
      <c r="BS561" s="71">
        <v>0</v>
      </c>
      <c r="BT561" s="71">
        <v>0</v>
      </c>
      <c r="BU561"/>
      <c r="BV561" s="70">
        <v>4.4290000000000003</v>
      </c>
      <c r="BW561" s="70">
        <v>0</v>
      </c>
      <c r="BX561" s="70">
        <v>0</v>
      </c>
      <c r="BY561" s="70">
        <v>0</v>
      </c>
      <c r="BZ561" s="70">
        <v>0</v>
      </c>
      <c r="CA561" s="70">
        <v>0</v>
      </c>
      <c r="CB561" s="70">
        <v>0</v>
      </c>
      <c r="CC561" s="70">
        <v>0</v>
      </c>
      <c r="CD561" s="70">
        <v>0</v>
      </c>
    </row>
    <row r="562" spans="1:82">
      <c r="A562" s="70" t="s">
        <v>2343</v>
      </c>
      <c r="B562" s="70">
        <v>314</v>
      </c>
      <c r="C562" s="70">
        <v>8</v>
      </c>
      <c r="D562" s="70">
        <v>19</v>
      </c>
      <c r="E562" s="70">
        <v>2011</v>
      </c>
      <c r="F562" s="70" t="s">
        <v>178</v>
      </c>
      <c r="G562" s="70" t="s">
        <v>2335</v>
      </c>
      <c r="H562" s="70" t="s">
        <v>2336</v>
      </c>
      <c r="I562" s="148"/>
      <c r="J562" s="71">
        <v>13.147147039645731</v>
      </c>
      <c r="K562" s="71">
        <v>1.219866919704726</v>
      </c>
      <c r="L562" s="71">
        <v>2.4290516746957329</v>
      </c>
      <c r="M562" s="71">
        <v>6.8877408825788136</v>
      </c>
      <c r="N562" s="71">
        <v>9.9343389917650189</v>
      </c>
      <c r="O562" s="71">
        <v>8.5757170526113011</v>
      </c>
      <c r="P562" s="71">
        <v>11.074648418076357</v>
      </c>
      <c r="Q562" s="71">
        <v>0.484993535904992</v>
      </c>
      <c r="R562" s="71">
        <v>0</v>
      </c>
      <c r="S562" s="71">
        <v>0.51454907796277738</v>
      </c>
      <c r="T562" s="72"/>
      <c r="U562" s="71">
        <v>1336165</v>
      </c>
      <c r="V562" s="71">
        <v>457</v>
      </c>
      <c r="W562" s="71">
        <v>58</v>
      </c>
      <c r="X562" s="71">
        <v>1169</v>
      </c>
      <c r="Y562" s="71">
        <v>2099</v>
      </c>
      <c r="Z562" s="71">
        <v>4450</v>
      </c>
      <c r="AA562" s="71">
        <v>2238</v>
      </c>
      <c r="AB562" s="71">
        <v>6911</v>
      </c>
      <c r="AC562" s="71">
        <v>0</v>
      </c>
      <c r="AD562" s="71">
        <v>0.51454907796277738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8.5879999999999992</v>
      </c>
      <c r="BK562" s="71">
        <v>0</v>
      </c>
      <c r="BL562" s="71">
        <v>0</v>
      </c>
      <c r="BM562" s="71">
        <v>0</v>
      </c>
      <c r="BN562" s="72"/>
      <c r="BO562" s="71">
        <v>0</v>
      </c>
      <c r="BP562" s="71">
        <v>0</v>
      </c>
      <c r="BQ562" s="71">
        <v>2</v>
      </c>
      <c r="BR562" s="71">
        <v>0</v>
      </c>
      <c r="BS562" s="71">
        <v>0</v>
      </c>
      <c r="BT562" s="71">
        <v>0</v>
      </c>
      <c r="BU562"/>
      <c r="BV562" s="70">
        <v>8.5879999999999992</v>
      </c>
      <c r="BW562" s="70">
        <v>0</v>
      </c>
      <c r="BX562" s="70">
        <v>0</v>
      </c>
      <c r="BY562" s="70">
        <v>0</v>
      </c>
      <c r="BZ562" s="70">
        <v>0</v>
      </c>
      <c r="CA562" s="70">
        <v>0</v>
      </c>
      <c r="CB562" s="70">
        <v>0</v>
      </c>
      <c r="CC562" s="70">
        <v>0</v>
      </c>
      <c r="CD562" s="70">
        <v>0</v>
      </c>
    </row>
    <row r="563" spans="1:82">
      <c r="A563" s="70" t="s">
        <v>2344</v>
      </c>
      <c r="B563" s="70">
        <v>315</v>
      </c>
      <c r="C563" s="70">
        <v>9</v>
      </c>
      <c r="D563" s="70">
        <v>19</v>
      </c>
      <c r="E563" s="70">
        <v>2012</v>
      </c>
      <c r="F563" s="70" t="s">
        <v>179</v>
      </c>
      <c r="G563" s="70" t="s">
        <v>2335</v>
      </c>
      <c r="H563" s="70" t="s">
        <v>2336</v>
      </c>
      <c r="I563" s="148"/>
      <c r="J563" s="71">
        <v>6.76108392383588</v>
      </c>
      <c r="K563" s="71">
        <v>1.145174651182256</v>
      </c>
      <c r="L563" s="71">
        <v>2.4363063381313919</v>
      </c>
      <c r="M563" s="71">
        <v>7.7495410520644299</v>
      </c>
      <c r="N563" s="71">
        <v>10.744469387350939</v>
      </c>
      <c r="O563" s="71">
        <v>8.6478066887402374</v>
      </c>
      <c r="P563" s="71">
        <v>11.291932650109759</v>
      </c>
      <c r="Q563" s="71">
        <v>0.52098852068161305</v>
      </c>
      <c r="R563" s="71">
        <v>0</v>
      </c>
      <c r="S563" s="71">
        <v>0.57344644246834575</v>
      </c>
      <c r="T563" s="72"/>
      <c r="U563" s="71">
        <v>630172</v>
      </c>
      <c r="V563" s="71">
        <v>457</v>
      </c>
      <c r="W563" s="71">
        <v>58</v>
      </c>
      <c r="X563" s="71">
        <v>1169</v>
      </c>
      <c r="Y563" s="71">
        <v>2135</v>
      </c>
      <c r="Z563" s="71">
        <v>4523</v>
      </c>
      <c r="AA563" s="71">
        <v>2269</v>
      </c>
      <c r="AB563" s="71">
        <v>6833</v>
      </c>
      <c r="AC563" s="71">
        <v>0</v>
      </c>
      <c r="AD563" s="71">
        <v>0.57344644246834575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8.6189999999999998</v>
      </c>
      <c r="BK563" s="71">
        <v>0</v>
      </c>
      <c r="BL563" s="71">
        <v>0</v>
      </c>
      <c r="BM563" s="71">
        <v>0</v>
      </c>
      <c r="BN563" s="72"/>
      <c r="BO563" s="71">
        <v>0</v>
      </c>
      <c r="BP563" s="71">
        <v>0</v>
      </c>
      <c r="BQ563" s="71">
        <v>2</v>
      </c>
      <c r="BR563" s="71">
        <v>0</v>
      </c>
      <c r="BS563" s="71">
        <v>0</v>
      </c>
      <c r="BT563" s="71">
        <v>0</v>
      </c>
      <c r="BU563"/>
      <c r="BV563" s="70">
        <v>8.6189999999999998</v>
      </c>
      <c r="BW563" s="70">
        <v>0</v>
      </c>
      <c r="BX563" s="70">
        <v>0</v>
      </c>
      <c r="BY563" s="70">
        <v>0</v>
      </c>
      <c r="BZ563" s="70">
        <v>0</v>
      </c>
      <c r="CA563" s="70">
        <v>0</v>
      </c>
      <c r="CB563" s="70">
        <v>0</v>
      </c>
      <c r="CC563" s="70">
        <v>0</v>
      </c>
      <c r="CD563" s="70">
        <v>0</v>
      </c>
    </row>
    <row r="564" spans="1:82">
      <c r="A564" s="70" t="s">
        <v>2345</v>
      </c>
      <c r="B564" s="70">
        <v>316</v>
      </c>
      <c r="C564" s="70">
        <v>10</v>
      </c>
      <c r="D564" s="70">
        <v>19</v>
      </c>
      <c r="E564" s="70">
        <v>2013</v>
      </c>
      <c r="F564" s="70" t="s">
        <v>180</v>
      </c>
      <c r="G564" s="70" t="s">
        <v>2335</v>
      </c>
      <c r="H564" s="70" t="s">
        <v>2336</v>
      </c>
      <c r="I564" s="148"/>
      <c r="J564" s="71">
        <v>5.9293575075845339</v>
      </c>
      <c r="K564" s="71">
        <v>0.97222397896223356</v>
      </c>
      <c r="L564" s="71">
        <v>1.767411536850737</v>
      </c>
      <c r="M564" s="71">
        <v>6.6883428700909304</v>
      </c>
      <c r="N564" s="71">
        <v>10.568115488376881</v>
      </c>
      <c r="O564" s="71">
        <v>8.3697125761519739</v>
      </c>
      <c r="P564" s="71">
        <v>11.174629088787958</v>
      </c>
      <c r="Q564" s="71">
        <v>0.52493030931323803</v>
      </c>
      <c r="R564" s="71">
        <v>0</v>
      </c>
      <c r="S564" s="71">
        <v>0.64472592699461007</v>
      </c>
      <c r="T564" s="72"/>
      <c r="U564" s="71">
        <v>607606</v>
      </c>
      <c r="V564" s="71">
        <v>457</v>
      </c>
      <c r="W564" s="71">
        <v>58</v>
      </c>
      <c r="X564" s="71">
        <v>1169</v>
      </c>
      <c r="Y564" s="71">
        <v>2135</v>
      </c>
      <c r="Z564" s="71">
        <v>4573</v>
      </c>
      <c r="AA564" s="71">
        <v>2237</v>
      </c>
      <c r="AB564" s="71">
        <v>6786</v>
      </c>
      <c r="AC564" s="71">
        <v>0</v>
      </c>
      <c r="AD564" s="71">
        <v>0.64472592699461007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9.9600000000000009</v>
      </c>
      <c r="BK564" s="71">
        <v>0</v>
      </c>
      <c r="BL564" s="71">
        <v>0</v>
      </c>
      <c r="BM564" s="71">
        <v>0</v>
      </c>
      <c r="BN564" s="72"/>
      <c r="BO564" s="71">
        <v>0</v>
      </c>
      <c r="BP564" s="71">
        <v>0</v>
      </c>
      <c r="BQ564" s="71">
        <v>2</v>
      </c>
      <c r="BR564" s="71">
        <v>0</v>
      </c>
      <c r="BS564" s="71">
        <v>0</v>
      </c>
      <c r="BT564" s="71">
        <v>0</v>
      </c>
      <c r="BU564"/>
      <c r="BV564" s="70">
        <v>9.9600000000000009</v>
      </c>
      <c r="BW564" s="70">
        <v>0</v>
      </c>
      <c r="BX564" s="70">
        <v>0</v>
      </c>
      <c r="BY564" s="70">
        <v>0</v>
      </c>
      <c r="BZ564" s="70">
        <v>0</v>
      </c>
      <c r="CA564" s="70">
        <v>0</v>
      </c>
      <c r="CB564" s="70">
        <v>0</v>
      </c>
      <c r="CC564" s="70">
        <v>0</v>
      </c>
      <c r="CD564" s="70">
        <v>0</v>
      </c>
    </row>
    <row r="565" spans="1:82">
      <c r="A565" s="70" t="s">
        <v>2346</v>
      </c>
      <c r="B565" s="70">
        <v>317</v>
      </c>
      <c r="C565" s="70">
        <v>11</v>
      </c>
      <c r="D565" s="70">
        <v>19</v>
      </c>
      <c r="E565" s="70">
        <v>2014</v>
      </c>
      <c r="F565" s="70" t="s">
        <v>181</v>
      </c>
      <c r="G565" s="70" t="s">
        <v>2335</v>
      </c>
      <c r="H565" s="70" t="s">
        <v>2336</v>
      </c>
      <c r="I565" s="148"/>
      <c r="J565" s="71">
        <v>11.96671036803806</v>
      </c>
      <c r="K565" s="71">
        <v>0.99830221916552975</v>
      </c>
      <c r="L565" s="71">
        <v>2.799604103210235</v>
      </c>
      <c r="M565" s="71">
        <v>6.9471585193491281</v>
      </c>
      <c r="N565" s="71">
        <v>10.437821907568621</v>
      </c>
      <c r="O565" s="71">
        <v>8.0006359579753799</v>
      </c>
      <c r="P565" s="71">
        <v>11.282926394687033</v>
      </c>
      <c r="Q565" s="71">
        <v>0.493991101501004</v>
      </c>
      <c r="R565" s="71">
        <v>0</v>
      </c>
      <c r="S565" s="71">
        <v>0.69752796643525294</v>
      </c>
      <c r="T565" s="72"/>
      <c r="U565" s="71">
        <v>1318885</v>
      </c>
      <c r="V565" s="71">
        <v>432</v>
      </c>
      <c r="W565" s="71">
        <v>61</v>
      </c>
      <c r="X565" s="71">
        <v>1086</v>
      </c>
      <c r="Y565" s="71">
        <v>2159</v>
      </c>
      <c r="Z565" s="71">
        <v>4604</v>
      </c>
      <c r="AA565" s="71">
        <v>2247</v>
      </c>
      <c r="AB565" s="71">
        <v>6656</v>
      </c>
      <c r="AC565" s="71">
        <v>0</v>
      </c>
      <c r="AD565" s="71">
        <v>0.69752796643525294</v>
      </c>
      <c r="AE565" s="72"/>
      <c r="AF565" s="71"/>
      <c r="AG565" s="71"/>
      <c r="AH565" s="71"/>
      <c r="AI565" s="71"/>
      <c r="AJ565" s="71"/>
      <c r="AK565" s="71"/>
      <c r="AL565" s="71"/>
      <c r="AM565" s="71"/>
      <c r="AN565" s="71"/>
      <c r="AO565" s="71"/>
      <c r="AP565" s="71"/>
      <c r="AQ565" s="72"/>
      <c r="AR565" s="71">
        <v>104</v>
      </c>
      <c r="AS565" s="71">
        <v>15</v>
      </c>
      <c r="AT565" s="71">
        <v>0</v>
      </c>
      <c r="AU565" s="71">
        <v>0</v>
      </c>
      <c r="AV565" s="71">
        <v>0</v>
      </c>
      <c r="AW565" s="71">
        <v>0</v>
      </c>
      <c r="AX565" s="71"/>
      <c r="AY565" s="72"/>
      <c r="AZ565" s="71">
        <v>494.3</v>
      </c>
      <c r="BA565" s="71">
        <v>369.9</v>
      </c>
      <c r="BB565" s="71">
        <v>0</v>
      </c>
      <c r="BC565" s="71">
        <v>0</v>
      </c>
      <c r="BD565" s="71">
        <v>0</v>
      </c>
      <c r="BE565" s="71">
        <v>0</v>
      </c>
      <c r="BF565" s="71"/>
      <c r="BG565" s="72"/>
      <c r="BH565" s="71">
        <v>0</v>
      </c>
      <c r="BI565" s="71">
        <v>0</v>
      </c>
      <c r="BJ565" s="71">
        <v>10.419</v>
      </c>
      <c r="BK565" s="71">
        <v>0</v>
      </c>
      <c r="BL565" s="71">
        <v>0</v>
      </c>
      <c r="BM565" s="71">
        <v>0</v>
      </c>
      <c r="BN565" s="72"/>
      <c r="BO565" s="71">
        <v>0</v>
      </c>
      <c r="BP565" s="71">
        <v>0</v>
      </c>
      <c r="BQ565" s="71">
        <v>2</v>
      </c>
      <c r="BR565" s="71">
        <v>0</v>
      </c>
      <c r="BS565" s="71">
        <v>0</v>
      </c>
      <c r="BT565" s="71">
        <v>0</v>
      </c>
      <c r="BU565"/>
      <c r="BV565" s="70">
        <v>10.419</v>
      </c>
      <c r="BW565" s="70">
        <v>0</v>
      </c>
      <c r="BX565" s="70">
        <v>0</v>
      </c>
      <c r="BY565" s="70">
        <v>0</v>
      </c>
      <c r="BZ565" s="70">
        <v>0</v>
      </c>
      <c r="CA565" s="70">
        <v>0</v>
      </c>
      <c r="CB565" s="70">
        <v>0</v>
      </c>
      <c r="CC565" s="70">
        <v>0</v>
      </c>
      <c r="CD565" s="70">
        <v>0</v>
      </c>
    </row>
    <row r="566" spans="1:82">
      <c r="A566" s="70" t="s">
        <v>2347</v>
      </c>
      <c r="B566" s="70">
        <v>318</v>
      </c>
      <c r="C566" s="70">
        <v>12</v>
      </c>
      <c r="D566" s="70">
        <v>19</v>
      </c>
      <c r="E566" s="70">
        <v>2015</v>
      </c>
      <c r="F566" s="70" t="s">
        <v>182</v>
      </c>
      <c r="G566" s="70" t="s">
        <v>2335</v>
      </c>
      <c r="H566" s="70" t="s">
        <v>2336</v>
      </c>
      <c r="I566" s="148"/>
      <c r="J566" s="71">
        <v>10.516914388873911</v>
      </c>
      <c r="K566" s="71">
        <v>1.008891908628847</v>
      </c>
      <c r="L566" s="71">
        <v>2.8477789547656198</v>
      </c>
      <c r="M566" s="71">
        <v>6.8346053362073356</v>
      </c>
      <c r="N566" s="71">
        <v>9.4757723400340286</v>
      </c>
      <c r="O566" s="71">
        <v>8.0173168801793508</v>
      </c>
      <c r="P566" s="71">
        <v>11.241587603850048</v>
      </c>
      <c r="Q566" s="71">
        <v>0.47530288790602798</v>
      </c>
      <c r="R566" s="71">
        <v>0</v>
      </c>
      <c r="S566" s="71">
        <v>0.56794389176428817</v>
      </c>
      <c r="T566" s="72"/>
      <c r="U566" s="71">
        <v>1283372</v>
      </c>
      <c r="V566" s="71">
        <v>432</v>
      </c>
      <c r="W566" s="71">
        <v>61</v>
      </c>
      <c r="X566" s="71">
        <v>1086</v>
      </c>
      <c r="Y566" s="71">
        <v>2186</v>
      </c>
      <c r="Z566" s="71">
        <v>4658</v>
      </c>
      <c r="AA566" s="71">
        <v>2237</v>
      </c>
      <c r="AB566" s="71">
        <v>6542</v>
      </c>
      <c r="AC566" s="71">
        <v>0</v>
      </c>
      <c r="AD566" s="71">
        <v>0.56794389176428817</v>
      </c>
      <c r="AE566" s="72"/>
      <c r="AF566" s="71">
        <v>11186738.71420943</v>
      </c>
      <c r="AG566" s="71">
        <v>741894.56735072227</v>
      </c>
      <c r="AH566" s="71">
        <v>495324.90951607761</v>
      </c>
      <c r="AI566" s="71">
        <v>7652086.5470260847</v>
      </c>
      <c r="AJ566" s="71">
        <v>12610723.46142355</v>
      </c>
      <c r="AK566" s="71">
        <v>0</v>
      </c>
      <c r="AL566" s="71">
        <v>0</v>
      </c>
      <c r="AM566" s="71">
        <v>896553.65734213812</v>
      </c>
      <c r="AN566" s="71">
        <v>0</v>
      </c>
      <c r="AO566" s="71">
        <v>0</v>
      </c>
      <c r="AP566" s="71">
        <v>33583321.856868006</v>
      </c>
      <c r="AQ566" s="72"/>
      <c r="AR566" s="71">
        <v>118</v>
      </c>
      <c r="AS566" s="71">
        <v>21</v>
      </c>
      <c r="AT566" s="71">
        <v>0</v>
      </c>
      <c r="AU566" s="71">
        <v>0</v>
      </c>
      <c r="AV566" s="71">
        <v>0</v>
      </c>
      <c r="AW566" s="71">
        <v>0</v>
      </c>
      <c r="AX566" s="71"/>
      <c r="AY566" s="72"/>
      <c r="AZ566" s="71">
        <v>574.9</v>
      </c>
      <c r="BA566" s="71">
        <v>3493.4</v>
      </c>
      <c r="BB566" s="71">
        <v>0</v>
      </c>
      <c r="BC566" s="71">
        <v>0</v>
      </c>
      <c r="BD566" s="71">
        <v>0</v>
      </c>
      <c r="BE566" s="71">
        <v>0</v>
      </c>
      <c r="BF566" s="71"/>
      <c r="BG566" s="72"/>
      <c r="BH566" s="71">
        <v>0</v>
      </c>
      <c r="BI566" s="71">
        <v>0</v>
      </c>
      <c r="BJ566" s="71">
        <v>10.452999999999999</v>
      </c>
      <c r="BK566" s="71">
        <v>0</v>
      </c>
      <c r="BL566" s="71">
        <v>0</v>
      </c>
      <c r="BM566" s="71">
        <v>0</v>
      </c>
      <c r="BN566" s="72"/>
      <c r="BO566" s="71">
        <v>0</v>
      </c>
      <c r="BP566" s="71">
        <v>0</v>
      </c>
      <c r="BQ566" s="71">
        <v>2</v>
      </c>
      <c r="BR566" s="71">
        <v>0</v>
      </c>
      <c r="BS566" s="71">
        <v>0</v>
      </c>
      <c r="BT566" s="71">
        <v>0</v>
      </c>
      <c r="BU566"/>
      <c r="BV566" s="70">
        <v>10.452999999999999</v>
      </c>
      <c r="BW566" s="70">
        <v>0</v>
      </c>
      <c r="BX566" s="70">
        <v>0</v>
      </c>
      <c r="BY566" s="70">
        <v>0</v>
      </c>
      <c r="BZ566" s="70">
        <v>0</v>
      </c>
      <c r="CA566" s="70">
        <v>0</v>
      </c>
      <c r="CB566" s="70">
        <v>0</v>
      </c>
      <c r="CC566" s="70">
        <v>0</v>
      </c>
      <c r="CD566" s="70">
        <v>0</v>
      </c>
    </row>
    <row r="567" spans="1:82">
      <c r="A567" s="70" t="s">
        <v>2348</v>
      </c>
      <c r="B567" s="70">
        <v>319</v>
      </c>
      <c r="C567" s="70">
        <v>13</v>
      </c>
      <c r="D567" s="70">
        <v>19</v>
      </c>
      <c r="E567" s="70">
        <v>2016</v>
      </c>
      <c r="F567" s="70" t="s">
        <v>155</v>
      </c>
      <c r="G567" s="70" t="s">
        <v>2335</v>
      </c>
      <c r="H567" s="70" t="s">
        <v>2336</v>
      </c>
      <c r="I567" s="148"/>
      <c r="J567" s="71">
        <v>11.045910566468871</v>
      </c>
      <c r="K567" s="71">
        <v>1.0363618505010832</v>
      </c>
      <c r="L567" s="71">
        <v>3.1222863929427134</v>
      </c>
      <c r="M567" s="71">
        <v>4.9931878314567841</v>
      </c>
      <c r="N567" s="71">
        <v>8.9010138844285738</v>
      </c>
      <c r="O567" s="71">
        <v>7.9097569936013405</v>
      </c>
      <c r="P567" s="71">
        <v>10.912689463900374</v>
      </c>
      <c r="Q567" s="71">
        <v>0.45282193055472331</v>
      </c>
      <c r="R567" s="71">
        <v>0</v>
      </c>
      <c r="S567" s="71">
        <v>0.75166250260578571</v>
      </c>
      <c r="T567" s="72"/>
      <c r="U567" s="71">
        <v>1328262</v>
      </c>
      <c r="V567" s="71">
        <v>432</v>
      </c>
      <c r="W567" s="71">
        <v>61</v>
      </c>
      <c r="X567" s="71">
        <v>1086</v>
      </c>
      <c r="Y567" s="71">
        <v>2207</v>
      </c>
      <c r="Z567" s="71">
        <v>4652</v>
      </c>
      <c r="AA567" s="71">
        <v>2246</v>
      </c>
      <c r="AB567" s="71">
        <v>6411</v>
      </c>
      <c r="AC567" s="71">
        <v>0</v>
      </c>
      <c r="AD567" s="71">
        <v>0.75166250260578571</v>
      </c>
      <c r="AE567" s="72"/>
      <c r="AF567" s="71">
        <v>12266678.45130386</v>
      </c>
      <c r="AG567" s="71">
        <v>731304.86962206312</v>
      </c>
      <c r="AH567" s="71">
        <v>435791.95225281938</v>
      </c>
      <c r="AI567" s="71">
        <v>6815871.2438693037</v>
      </c>
      <c r="AJ567" s="71">
        <v>11347064.65257919</v>
      </c>
      <c r="AK567" s="71">
        <v>0</v>
      </c>
      <c r="AL567" s="71">
        <v>0</v>
      </c>
      <c r="AM567" s="71">
        <v>879283.24336933158</v>
      </c>
      <c r="AN567" s="71">
        <v>0</v>
      </c>
      <c r="AO567" s="71">
        <v>0</v>
      </c>
      <c r="AP567" s="71">
        <v>32475994.412996568</v>
      </c>
      <c r="AQ567" s="72"/>
      <c r="AR567" s="71">
        <v>129</v>
      </c>
      <c r="AS567" s="71">
        <v>21</v>
      </c>
      <c r="AT567" s="71">
        <v>0</v>
      </c>
      <c r="AU567" s="71">
        <v>0</v>
      </c>
      <c r="AV567" s="71">
        <v>0</v>
      </c>
      <c r="AW567" s="71">
        <v>0</v>
      </c>
      <c r="AX567" s="71"/>
      <c r="AY567" s="72"/>
      <c r="AZ567" s="71">
        <v>652.4</v>
      </c>
      <c r="BA567" s="71">
        <v>3493.4</v>
      </c>
      <c r="BB567" s="71">
        <v>0</v>
      </c>
      <c r="BC567" s="71">
        <v>0</v>
      </c>
      <c r="BD567" s="71">
        <v>0</v>
      </c>
      <c r="BE567" s="71">
        <v>0</v>
      </c>
      <c r="BF567" s="71"/>
      <c r="BG567" s="72"/>
      <c r="BH567" s="71">
        <v>0</v>
      </c>
      <c r="BI567" s="71">
        <v>0</v>
      </c>
      <c r="BJ567" s="71">
        <v>9.4550000000000001</v>
      </c>
      <c r="BK567" s="71">
        <v>0</v>
      </c>
      <c r="BL567" s="71">
        <v>0</v>
      </c>
      <c r="BM567" s="71">
        <v>0</v>
      </c>
      <c r="BN567" s="72"/>
      <c r="BO567" s="71">
        <v>0</v>
      </c>
      <c r="BP567" s="71">
        <v>0</v>
      </c>
      <c r="BQ567" s="71">
        <v>2</v>
      </c>
      <c r="BR567" s="71">
        <v>0</v>
      </c>
      <c r="BS567" s="71">
        <v>0</v>
      </c>
      <c r="BT567" s="71">
        <v>0</v>
      </c>
      <c r="BU567"/>
      <c r="BV567" s="70">
        <v>9.4550000000000001</v>
      </c>
      <c r="BW567" s="70">
        <v>0</v>
      </c>
      <c r="BX567" s="70">
        <v>0</v>
      </c>
      <c r="BY567" s="70">
        <v>0</v>
      </c>
      <c r="BZ567" s="70">
        <v>0</v>
      </c>
      <c r="CA567" s="70">
        <v>0</v>
      </c>
      <c r="CB567" s="70">
        <v>0</v>
      </c>
      <c r="CC567" s="70">
        <v>0</v>
      </c>
      <c r="CD567" s="70">
        <v>0</v>
      </c>
    </row>
    <row r="568" spans="1:82">
      <c r="A568" s="70" t="s">
        <v>2349</v>
      </c>
      <c r="B568" s="70">
        <v>320</v>
      </c>
      <c r="C568" s="70">
        <v>14</v>
      </c>
      <c r="D568" s="70">
        <v>19</v>
      </c>
      <c r="E568" s="70">
        <v>2017</v>
      </c>
      <c r="F568" s="70" t="s">
        <v>156</v>
      </c>
      <c r="G568" s="70" t="s">
        <v>2335</v>
      </c>
      <c r="H568" s="70" t="s">
        <v>2336</v>
      </c>
      <c r="I568" s="148"/>
      <c r="J568" s="71">
        <v>10.334467535201004</v>
      </c>
      <c r="K568" s="71">
        <v>1.0652352510524672</v>
      </c>
      <c r="L568" s="71">
        <v>3.2347859161154098</v>
      </c>
      <c r="M568" s="71">
        <v>4.6280982002985276</v>
      </c>
      <c r="N568" s="71">
        <v>9.4840317357842085</v>
      </c>
      <c r="O568" s="71">
        <v>7.6803357868754594</v>
      </c>
      <c r="P568" s="71">
        <v>10.737346712284051</v>
      </c>
      <c r="Q568" s="71">
        <v>0.42989746526162897</v>
      </c>
      <c r="R568" s="71">
        <v>0</v>
      </c>
      <c r="S568" s="71">
        <v>0.85874008667313162</v>
      </c>
      <c r="T568" s="72"/>
      <c r="U568" s="71">
        <v>1313804</v>
      </c>
      <c r="V568" s="71">
        <v>432</v>
      </c>
      <c r="W568" s="71">
        <v>61</v>
      </c>
      <c r="X568" s="71">
        <v>1086</v>
      </c>
      <c r="Y568" s="71">
        <v>2216</v>
      </c>
      <c r="Z568" s="71">
        <v>4592</v>
      </c>
      <c r="AA568" s="71">
        <v>2224</v>
      </c>
      <c r="AB568" s="71">
        <v>6294</v>
      </c>
      <c r="AC568" s="71">
        <v>0</v>
      </c>
      <c r="AD568" s="71">
        <v>0.85874008667313162</v>
      </c>
      <c r="AE568" s="72"/>
      <c r="AF568" s="71">
        <v>11728871.40226602</v>
      </c>
      <c r="AG568" s="71">
        <v>766054.71531687176</v>
      </c>
      <c r="AH568" s="71">
        <v>610264.02007631166</v>
      </c>
      <c r="AI568" s="71">
        <v>6685998.9962225603</v>
      </c>
      <c r="AJ568" s="71">
        <v>12535801.30809829</v>
      </c>
      <c r="AK568" s="71">
        <v>0</v>
      </c>
      <c r="AL568" s="71">
        <v>0</v>
      </c>
      <c r="AM568" s="71">
        <v>864587.15641215059</v>
      </c>
      <c r="AN568" s="71">
        <v>0</v>
      </c>
      <c r="AO568" s="71">
        <v>0</v>
      </c>
      <c r="AP568" s="71">
        <v>33191577.598392203</v>
      </c>
      <c r="AQ568" s="72"/>
      <c r="AR568" s="71">
        <v>138</v>
      </c>
      <c r="AS568" s="71">
        <v>25</v>
      </c>
      <c r="AT568" s="71">
        <v>0</v>
      </c>
      <c r="AU568" s="71">
        <v>0</v>
      </c>
      <c r="AV568" s="71">
        <v>0</v>
      </c>
      <c r="AW568" s="71">
        <v>0</v>
      </c>
      <c r="AX568" s="71"/>
      <c r="AY568" s="72"/>
      <c r="AZ568" s="71">
        <v>701.6</v>
      </c>
      <c r="BA568" s="71">
        <v>3902.4</v>
      </c>
      <c r="BB568" s="71">
        <v>0</v>
      </c>
      <c r="BC568" s="71">
        <v>0</v>
      </c>
      <c r="BD568" s="71">
        <v>0</v>
      </c>
      <c r="BE568" s="71">
        <v>0</v>
      </c>
      <c r="BF568" s="71"/>
      <c r="BG568" s="72"/>
      <c r="BH568" s="71">
        <v>0</v>
      </c>
      <c r="BI568" s="71">
        <v>0</v>
      </c>
      <c r="BJ568" s="71">
        <v>8.9209999999999994</v>
      </c>
      <c r="BK568" s="71">
        <v>0</v>
      </c>
      <c r="BL568" s="71">
        <v>0</v>
      </c>
      <c r="BM568" s="71">
        <v>0</v>
      </c>
      <c r="BN568" s="72"/>
      <c r="BO568" s="71">
        <v>0</v>
      </c>
      <c r="BP568" s="71">
        <v>0</v>
      </c>
      <c r="BQ568" s="71">
        <v>2</v>
      </c>
      <c r="BR568" s="71">
        <v>0</v>
      </c>
      <c r="BS568" s="71">
        <v>0</v>
      </c>
      <c r="BT568" s="71">
        <v>0</v>
      </c>
      <c r="BU568"/>
      <c r="BV568" s="70">
        <v>8.9209999999999994</v>
      </c>
      <c r="BW568" s="70">
        <v>0</v>
      </c>
      <c r="BX568" s="70">
        <v>0</v>
      </c>
      <c r="BY568" s="70">
        <v>0</v>
      </c>
      <c r="BZ568" s="70">
        <v>0</v>
      </c>
      <c r="CA568" s="70">
        <v>0</v>
      </c>
      <c r="CB568" s="70">
        <v>0</v>
      </c>
      <c r="CC568" s="70">
        <v>0</v>
      </c>
      <c r="CD568" s="70">
        <v>0</v>
      </c>
    </row>
    <row r="569" spans="1:82">
      <c r="A569" s="70" t="s">
        <v>2350</v>
      </c>
      <c r="B569" s="70">
        <v>321</v>
      </c>
      <c r="C569" s="70">
        <v>15</v>
      </c>
      <c r="D569" s="70">
        <v>19</v>
      </c>
      <c r="E569" s="70">
        <v>2018</v>
      </c>
      <c r="F569" s="70" t="s">
        <v>183</v>
      </c>
      <c r="G569" s="70" t="s">
        <v>2335</v>
      </c>
      <c r="H569" s="70" t="s">
        <v>2336</v>
      </c>
      <c r="I569" s="148"/>
      <c r="J569" s="71">
        <v>11.670314197396419</v>
      </c>
      <c r="K569" s="71">
        <v>1.0124972865026758</v>
      </c>
      <c r="L569" s="71">
        <v>2.9332839083215538</v>
      </c>
      <c r="M569" s="71">
        <v>4.9088156990532061</v>
      </c>
      <c r="N569" s="71">
        <v>8.7288712910728474</v>
      </c>
      <c r="O569" s="71">
        <v>7.4490594946773614</v>
      </c>
      <c r="P569" s="71">
        <v>10.396250241274961</v>
      </c>
      <c r="Q569" s="71">
        <v>0.38985550612160502</v>
      </c>
      <c r="R569" s="71">
        <v>0</v>
      </c>
      <c r="S569" s="71">
        <v>0.92067526809420508</v>
      </c>
      <c r="T569" s="72"/>
      <c r="U569" s="71">
        <v>1430812</v>
      </c>
      <c r="V569" s="71">
        <v>432</v>
      </c>
      <c r="W569" s="71">
        <v>61</v>
      </c>
      <c r="X569" s="71">
        <v>1086</v>
      </c>
      <c r="Y569" s="71">
        <v>2222</v>
      </c>
      <c r="Z569" s="71">
        <v>4539</v>
      </c>
      <c r="AA569" s="71">
        <v>2175</v>
      </c>
      <c r="AB569" s="71">
        <v>6151</v>
      </c>
      <c r="AC569" s="71">
        <v>0</v>
      </c>
      <c r="AD569" s="71">
        <v>0.92067526809420508</v>
      </c>
      <c r="AE569" s="72"/>
      <c r="AF569" s="71">
        <v>13365624.604659749</v>
      </c>
      <c r="AG569" s="71">
        <v>680854.751974946</v>
      </c>
      <c r="AH569" s="71">
        <v>578610.90135685913</v>
      </c>
      <c r="AI569" s="71">
        <v>6669078.6681689927</v>
      </c>
      <c r="AJ569" s="71">
        <v>11048375.80161407</v>
      </c>
      <c r="AK569" s="71">
        <v>0</v>
      </c>
      <c r="AL569" s="71">
        <v>0</v>
      </c>
      <c r="AM569" s="71">
        <v>846691.98198735213</v>
      </c>
      <c r="AN569" s="71">
        <v>0</v>
      </c>
      <c r="AO569" s="71">
        <v>0</v>
      </c>
      <c r="AP569" s="71">
        <v>33189236.709761973</v>
      </c>
      <c r="AQ569" s="72"/>
      <c r="AR569" s="71">
        <v>145</v>
      </c>
      <c r="AS569" s="71">
        <v>30</v>
      </c>
      <c r="AT569" s="71">
        <v>0</v>
      </c>
      <c r="AU569" s="71">
        <v>0</v>
      </c>
      <c r="AV569" s="71">
        <v>0</v>
      </c>
      <c r="AW569" s="71">
        <v>0</v>
      </c>
      <c r="AX569" s="71"/>
      <c r="AY569" s="72"/>
      <c r="AZ569" s="71">
        <v>734.6</v>
      </c>
      <c r="BA569" s="71">
        <v>6634</v>
      </c>
      <c r="BB569" s="71">
        <v>0</v>
      </c>
      <c r="BC569" s="71">
        <v>0</v>
      </c>
      <c r="BD569" s="71">
        <v>0</v>
      </c>
      <c r="BE569" s="71">
        <v>0</v>
      </c>
      <c r="BF569" s="71"/>
      <c r="BG569" s="72"/>
      <c r="BH569" s="71">
        <v>0</v>
      </c>
      <c r="BI569" s="71">
        <v>0</v>
      </c>
      <c r="BJ569" s="71">
        <v>9.609</v>
      </c>
      <c r="BK569" s="71">
        <v>0</v>
      </c>
      <c r="BL569" s="71">
        <v>0</v>
      </c>
      <c r="BM569" s="71">
        <v>0</v>
      </c>
      <c r="BN569" s="72"/>
      <c r="BO569" s="71">
        <v>0</v>
      </c>
      <c r="BP569" s="71">
        <v>0</v>
      </c>
      <c r="BQ569" s="71">
        <v>2</v>
      </c>
      <c r="BR569" s="71">
        <v>0</v>
      </c>
      <c r="BS569" s="71">
        <v>0</v>
      </c>
      <c r="BT569" s="71">
        <v>0</v>
      </c>
      <c r="BU569"/>
      <c r="BV569" s="70">
        <v>9.609</v>
      </c>
      <c r="BW569" s="70">
        <v>0</v>
      </c>
      <c r="BX569" s="70">
        <v>0</v>
      </c>
      <c r="BY569" s="70">
        <v>0</v>
      </c>
      <c r="BZ569" s="70">
        <v>0</v>
      </c>
      <c r="CA569" s="70">
        <v>0</v>
      </c>
      <c r="CB569" s="70">
        <v>0</v>
      </c>
      <c r="CC569" s="70">
        <v>0</v>
      </c>
      <c r="CD569" s="70">
        <v>0</v>
      </c>
    </row>
    <row r="570" spans="1:82">
      <c r="A570" s="70" t="s">
        <v>2351</v>
      </c>
      <c r="B570" s="70">
        <v>322</v>
      </c>
      <c r="C570" s="70">
        <v>16</v>
      </c>
      <c r="D570" s="70">
        <v>19</v>
      </c>
      <c r="E570" s="70">
        <v>2019</v>
      </c>
      <c r="F570" s="70" t="s">
        <v>158</v>
      </c>
      <c r="G570" s="70" t="s">
        <v>2335</v>
      </c>
      <c r="H570" s="70" t="s">
        <v>2336</v>
      </c>
      <c r="I570" s="148"/>
      <c r="J570" s="71">
        <v>12.569312397260539</v>
      </c>
      <c r="K570" s="71">
        <v>0.93723896724096578</v>
      </c>
      <c r="L570" s="71">
        <v>2.9621843565285948</v>
      </c>
      <c r="M570" s="71">
        <v>4.9144626954282078</v>
      </c>
      <c r="N570" s="71">
        <v>8.4951677472361542</v>
      </c>
      <c r="O570" s="71">
        <v>7.2308553169391727</v>
      </c>
      <c r="P570" s="71">
        <v>10.450574094945786</v>
      </c>
      <c r="Q570" s="71">
        <v>0.372482885167429</v>
      </c>
      <c r="R570" s="71">
        <v>0</v>
      </c>
      <c r="S570" s="71">
        <v>0.90022453588332285</v>
      </c>
      <c r="T570" s="72"/>
      <c r="U570" s="71">
        <v>1543748</v>
      </c>
      <c r="V570" s="71">
        <v>432</v>
      </c>
      <c r="W570" s="71">
        <v>61</v>
      </c>
      <c r="X570" s="71">
        <v>1086</v>
      </c>
      <c r="Y570" s="71">
        <v>2221</v>
      </c>
      <c r="Z570" s="71">
        <v>4527</v>
      </c>
      <c r="AA570" s="71">
        <v>2170</v>
      </c>
      <c r="AB570" s="71">
        <v>6036</v>
      </c>
      <c r="AC570" s="71">
        <v>0</v>
      </c>
      <c r="AD570" s="71">
        <v>0.90022453588332285</v>
      </c>
      <c r="AE570" s="72"/>
      <c r="AF570" s="71">
        <v>15231484.171849091</v>
      </c>
      <c r="AG570" s="71">
        <v>659268.44017405238</v>
      </c>
      <c r="AH570" s="71">
        <v>607402.22817399132</v>
      </c>
      <c r="AI570" s="71">
        <v>7124835.7251962097</v>
      </c>
      <c r="AJ570" s="71">
        <v>11485932.092650861</v>
      </c>
      <c r="AK570" s="71">
        <v>0</v>
      </c>
      <c r="AL570" s="71">
        <v>0</v>
      </c>
      <c r="AM570" s="71">
        <v>822057.76101632789</v>
      </c>
      <c r="AN570" s="71">
        <v>0</v>
      </c>
      <c r="AO570" s="71">
        <v>0</v>
      </c>
      <c r="AP570" s="71">
        <v>35930980.419060528</v>
      </c>
      <c r="AQ570" s="72"/>
      <c r="AR570" s="71">
        <v>152</v>
      </c>
      <c r="AS570" s="71">
        <v>32</v>
      </c>
      <c r="AT570" s="71">
        <v>0</v>
      </c>
      <c r="AU570" s="71">
        <v>0</v>
      </c>
      <c r="AV570" s="71">
        <v>0</v>
      </c>
      <c r="AW570" s="71">
        <v>0</v>
      </c>
      <c r="AX570" s="71"/>
      <c r="AY570" s="72"/>
      <c r="AZ570" s="71">
        <v>772.40000000000009</v>
      </c>
      <c r="BA570" s="71">
        <v>6691</v>
      </c>
      <c r="BB570" s="71">
        <v>0</v>
      </c>
      <c r="BC570" s="71">
        <v>0</v>
      </c>
      <c r="BD570" s="71">
        <v>0</v>
      </c>
      <c r="BE570" s="71">
        <v>0</v>
      </c>
      <c r="BF570" s="71"/>
      <c r="BG570" s="72"/>
      <c r="BH570" s="71">
        <v>0</v>
      </c>
      <c r="BI570" s="71">
        <v>0</v>
      </c>
      <c r="BJ570" s="71">
        <v>10.612</v>
      </c>
      <c r="BK570" s="71">
        <v>0</v>
      </c>
      <c r="BL570" s="71">
        <v>0</v>
      </c>
      <c r="BM570" s="71">
        <v>0</v>
      </c>
      <c r="BN570" s="72"/>
      <c r="BO570" s="71">
        <v>0</v>
      </c>
      <c r="BP570" s="71">
        <v>0</v>
      </c>
      <c r="BQ570" s="71">
        <v>2</v>
      </c>
      <c r="BR570" s="71">
        <v>0</v>
      </c>
      <c r="BS570" s="71">
        <v>0</v>
      </c>
      <c r="BT570" s="71">
        <v>0</v>
      </c>
      <c r="BU570"/>
      <c r="BV570" s="70">
        <v>10.612</v>
      </c>
      <c r="BW570" s="70">
        <v>0</v>
      </c>
      <c r="BX570" s="70">
        <v>0</v>
      </c>
      <c r="BY570" s="70">
        <v>0</v>
      </c>
      <c r="BZ570" s="70">
        <v>0</v>
      </c>
      <c r="CA570" s="70">
        <v>0</v>
      </c>
      <c r="CB570" s="70">
        <v>0</v>
      </c>
      <c r="CC570" s="70">
        <v>0</v>
      </c>
      <c r="CD570" s="70">
        <v>0</v>
      </c>
    </row>
    <row r="571" spans="1:82">
      <c r="A571" s="70" t="s">
        <v>2352</v>
      </c>
      <c r="B571" s="70">
        <v>323</v>
      </c>
      <c r="C571" s="70">
        <v>17</v>
      </c>
      <c r="D571" s="70">
        <v>19</v>
      </c>
      <c r="E571" s="70">
        <v>2020</v>
      </c>
      <c r="F571" s="70" t="s">
        <v>159</v>
      </c>
      <c r="G571" s="70" t="s">
        <v>2335</v>
      </c>
      <c r="H571" s="70" t="s">
        <v>2336</v>
      </c>
      <c r="I571" s="148"/>
      <c r="J571" s="71">
        <v>11.262670856589249</v>
      </c>
      <c r="K571" s="71">
        <v>0.92996182927477733</v>
      </c>
      <c r="L571" s="71">
        <v>3.0572729202801723</v>
      </c>
      <c r="M571" s="71">
        <v>4.4644380909879695</v>
      </c>
      <c r="N571" s="71">
        <v>7.5833552165461233</v>
      </c>
      <c r="O571" s="71">
        <v>6.3422487628642239</v>
      </c>
      <c r="P571" s="71">
        <v>9.8820228013044407</v>
      </c>
      <c r="Q571" s="71">
        <v>0.34786826805362703</v>
      </c>
      <c r="R571" s="71">
        <v>0</v>
      </c>
      <c r="S571" s="71">
        <v>0.80040474766882785</v>
      </c>
      <c r="T571" s="72"/>
      <c r="U571" s="71">
        <v>1460310</v>
      </c>
      <c r="V571" s="71">
        <v>425</v>
      </c>
      <c r="W571" s="71">
        <v>77</v>
      </c>
      <c r="X571" s="71">
        <v>1181</v>
      </c>
      <c r="Y571" s="71">
        <v>2223</v>
      </c>
      <c r="Z571" s="71">
        <v>4532</v>
      </c>
      <c r="AA571" s="71">
        <v>2181</v>
      </c>
      <c r="AB571" s="71">
        <v>5900</v>
      </c>
      <c r="AC571" s="71">
        <v>0</v>
      </c>
      <c r="AD571" s="71">
        <v>0.80040474766882785</v>
      </c>
      <c r="AE571" s="72"/>
      <c r="AF571" s="71">
        <v>13682413.586622611</v>
      </c>
      <c r="AG571" s="71">
        <v>636337.77306901442</v>
      </c>
      <c r="AH571" s="71">
        <v>631684.22618156578</v>
      </c>
      <c r="AI571" s="71">
        <v>6629147.1567981876</v>
      </c>
      <c r="AJ571" s="71">
        <v>11225154.170154231</v>
      </c>
      <c r="AK571" s="71"/>
      <c r="AL571" s="71"/>
      <c r="AM571" s="71">
        <v>770015.55036718701</v>
      </c>
      <c r="AN571" s="71"/>
      <c r="AO571" s="71"/>
      <c r="AP571" s="71">
        <v>33574752.463192791</v>
      </c>
      <c r="AQ571" s="72"/>
      <c r="AR571" s="71">
        <v>160</v>
      </c>
      <c r="AS571" s="71">
        <v>37</v>
      </c>
      <c r="AT571" s="71">
        <v>0</v>
      </c>
      <c r="AU571" s="71">
        <v>0</v>
      </c>
      <c r="AV571" s="71">
        <v>0</v>
      </c>
      <c r="AW571" s="71">
        <v>0</v>
      </c>
      <c r="AX571" s="71"/>
      <c r="AY571" s="72"/>
      <c r="AZ571" s="71">
        <v>813.50000000000011</v>
      </c>
      <c r="BA571" s="71">
        <v>6931.9</v>
      </c>
      <c r="BB571" s="71">
        <v>0</v>
      </c>
      <c r="BC571" s="71">
        <v>0</v>
      </c>
      <c r="BD571" s="71">
        <v>0</v>
      </c>
      <c r="BE571" s="71">
        <v>0</v>
      </c>
      <c r="BF571" s="71"/>
      <c r="BG571" s="72"/>
      <c r="BH571" s="71">
        <v>0</v>
      </c>
      <c r="BI571" s="71">
        <v>0</v>
      </c>
      <c r="BJ571" s="71">
        <v>2.444</v>
      </c>
      <c r="BK571" s="71">
        <v>0</v>
      </c>
      <c r="BL571" s="71">
        <v>0</v>
      </c>
      <c r="BM571" s="71">
        <v>0</v>
      </c>
      <c r="BN571" s="72"/>
      <c r="BO571" s="71">
        <v>0</v>
      </c>
      <c r="BP571" s="71">
        <v>0</v>
      </c>
      <c r="BQ571" s="71">
        <v>2</v>
      </c>
      <c r="BR571" s="71">
        <v>0</v>
      </c>
      <c r="BS571" s="71">
        <v>0</v>
      </c>
      <c r="BT571" s="71">
        <v>0</v>
      </c>
      <c r="BU571"/>
      <c r="BV571" s="70">
        <v>2.444</v>
      </c>
      <c r="BW571" s="70">
        <v>0</v>
      </c>
      <c r="BX571" s="70">
        <v>0</v>
      </c>
      <c r="BY571" s="70">
        <v>0</v>
      </c>
      <c r="BZ571" s="70">
        <v>0</v>
      </c>
      <c r="CA571" s="70">
        <v>0</v>
      </c>
      <c r="CB571" s="70">
        <v>0</v>
      </c>
      <c r="CC571" s="70">
        <v>0</v>
      </c>
      <c r="CD571" s="70">
        <v>0</v>
      </c>
    </row>
    <row r="572" spans="1:82">
      <c r="A572" s="70" t="s">
        <v>2353</v>
      </c>
      <c r="B572" s="70">
        <v>323</v>
      </c>
      <c r="C572" s="70">
        <v>18</v>
      </c>
      <c r="D572" s="70">
        <v>19</v>
      </c>
      <c r="E572" s="70">
        <v>2021</v>
      </c>
      <c r="F572" s="70" t="s">
        <v>160</v>
      </c>
      <c r="G572" s="70" t="s">
        <v>2335</v>
      </c>
      <c r="H572" s="70" t="s">
        <v>2336</v>
      </c>
      <c r="I572" s="148"/>
      <c r="J572" s="71">
        <v>10.361004322440925</v>
      </c>
      <c r="K572" s="71">
        <v>1.0184583315127385</v>
      </c>
      <c r="L572" s="71">
        <v>2.5176758412112066</v>
      </c>
      <c r="M572" s="71">
        <v>4.8970692763539851</v>
      </c>
      <c r="N572" s="71">
        <v>8.3781749719481784</v>
      </c>
      <c r="O572" s="71">
        <v>6.0889277892694622</v>
      </c>
      <c r="P572" s="71">
        <v>10.245774833089621</v>
      </c>
      <c r="Q572" s="71">
        <v>0.33595941596484702</v>
      </c>
      <c r="R572" s="71">
        <v>0</v>
      </c>
      <c r="S572" s="71">
        <v>0.62114427458165189</v>
      </c>
      <c r="T572" s="72"/>
      <c r="U572" s="71">
        <v>1393368</v>
      </c>
      <c r="V572" s="71">
        <v>425</v>
      </c>
      <c r="W572" s="71">
        <v>77</v>
      </c>
      <c r="X572" s="71">
        <v>1181</v>
      </c>
      <c r="Y572" s="71">
        <v>2204</v>
      </c>
      <c r="Z572" s="71">
        <v>4480</v>
      </c>
      <c r="AA572" s="71">
        <v>2205</v>
      </c>
      <c r="AB572" s="71">
        <v>5754</v>
      </c>
      <c r="AC572" s="71">
        <v>0</v>
      </c>
      <c r="AD572" s="71">
        <v>0.62114427458165189</v>
      </c>
      <c r="AE572" s="72"/>
      <c r="AF572" s="71">
        <v>12743148.495753093</v>
      </c>
      <c r="AG572" s="71">
        <v>681394.65062598861</v>
      </c>
      <c r="AH572" s="71">
        <v>504404.52600383526</v>
      </c>
      <c r="AI572" s="71">
        <v>7342897.8101495355</v>
      </c>
      <c r="AJ572" s="71">
        <v>11496281.63866839</v>
      </c>
      <c r="AK572" s="71">
        <v>0</v>
      </c>
      <c r="AL572" s="71">
        <v>0</v>
      </c>
      <c r="AM572" s="71">
        <v>755292.41044609796</v>
      </c>
      <c r="AN572" s="71">
        <v>0</v>
      </c>
      <c r="AO572" s="71">
        <v>0</v>
      </c>
      <c r="AP572" s="71">
        <v>33523419.531646941</v>
      </c>
      <c r="AQ572" s="72"/>
      <c r="AR572" s="71">
        <v>161</v>
      </c>
      <c r="AS572" s="71">
        <v>39</v>
      </c>
      <c r="AT572" s="71">
        <v>0</v>
      </c>
      <c r="AU572" s="71">
        <v>0</v>
      </c>
      <c r="AV572" s="71">
        <v>0</v>
      </c>
      <c r="AW572" s="71">
        <v>0</v>
      </c>
      <c r="AX572" s="71"/>
      <c r="AY572" s="72"/>
      <c r="AZ572" s="71">
        <v>821.7</v>
      </c>
      <c r="BA572" s="71">
        <v>7531.4</v>
      </c>
      <c r="BB572" s="71">
        <v>0</v>
      </c>
      <c r="BC572" s="71">
        <v>0</v>
      </c>
      <c r="BD572" s="71">
        <v>0</v>
      </c>
      <c r="BE572" s="71">
        <v>0</v>
      </c>
      <c r="BF572" s="71"/>
      <c r="BG572" s="72"/>
      <c r="BH572" s="71">
        <v>0</v>
      </c>
      <c r="BI572" s="71">
        <v>0</v>
      </c>
      <c r="BJ572" s="71">
        <v>8.9710000000000001</v>
      </c>
      <c r="BK572" s="71">
        <v>0</v>
      </c>
      <c r="BL572" s="71">
        <v>0</v>
      </c>
      <c r="BM572" s="71">
        <v>0</v>
      </c>
      <c r="BN572" s="72"/>
      <c r="BO572" s="71">
        <v>0</v>
      </c>
      <c r="BP572" s="71">
        <v>0</v>
      </c>
      <c r="BQ572" s="71">
        <v>2</v>
      </c>
      <c r="BR572" s="71">
        <v>0</v>
      </c>
      <c r="BS572" s="71">
        <v>0</v>
      </c>
      <c r="BT572" s="71">
        <v>0</v>
      </c>
      <c r="BU572"/>
      <c r="BV572" s="70">
        <v>8.9710000000000001</v>
      </c>
      <c r="BW572" s="70">
        <v>0</v>
      </c>
      <c r="BX572" s="70">
        <v>0</v>
      </c>
      <c r="BY572" s="70">
        <v>0</v>
      </c>
      <c r="BZ572" s="70">
        <v>0</v>
      </c>
      <c r="CA572" s="70">
        <v>0</v>
      </c>
      <c r="CB572" s="70">
        <v>0</v>
      </c>
      <c r="CC572" s="70">
        <v>0</v>
      </c>
      <c r="CD572" s="70">
        <v>0</v>
      </c>
    </row>
    <row r="573" spans="1:82">
      <c r="A573" s="70" t="s">
        <v>2354</v>
      </c>
      <c r="B573" s="70">
        <v>323</v>
      </c>
      <c r="C573" s="70">
        <v>19</v>
      </c>
      <c r="D573" s="70">
        <v>19</v>
      </c>
      <c r="E573" s="70">
        <v>2022</v>
      </c>
      <c r="F573" s="70" t="s">
        <v>161</v>
      </c>
      <c r="G573" s="70" t="s">
        <v>2335</v>
      </c>
      <c r="H573" s="70" t="s">
        <v>2336</v>
      </c>
      <c r="I573" s="148"/>
      <c r="J573" s="71">
        <v>8.9286958450922143</v>
      </c>
      <c r="K573" s="71">
        <v>0.91252637715132723</v>
      </c>
      <c r="L573" s="71">
        <v>2.3062943974267696</v>
      </c>
      <c r="M573" s="71">
        <v>4.8735496986800957</v>
      </c>
      <c r="N573" s="71">
        <v>8.0008162514507912</v>
      </c>
      <c r="O573" s="71">
        <v>6.3042430521693431</v>
      </c>
      <c r="P573" s="71">
        <v>10.023276633397446</v>
      </c>
      <c r="Q573" s="71">
        <v>0.331142864102349</v>
      </c>
      <c r="R573" s="71">
        <v>0</v>
      </c>
      <c r="S573" s="71">
        <v>0.603511776737364</v>
      </c>
      <c r="T573" s="72"/>
      <c r="U573" s="71">
        <v>1450299</v>
      </c>
      <c r="V573" s="71">
        <v>425</v>
      </c>
      <c r="W573" s="71">
        <v>77</v>
      </c>
      <c r="X573" s="71">
        <v>1181</v>
      </c>
      <c r="Y573" s="71">
        <v>2181</v>
      </c>
      <c r="Z573" s="71">
        <v>4407</v>
      </c>
      <c r="AA573" s="71">
        <v>2190</v>
      </c>
      <c r="AB573" s="71">
        <v>5625</v>
      </c>
      <c r="AC573" s="71">
        <v>0</v>
      </c>
      <c r="AD573" s="71">
        <v>0.603511776737364</v>
      </c>
      <c r="AE573" s="72"/>
      <c r="AF573" s="71">
        <v>10207462.71033912</v>
      </c>
      <c r="AG573" s="71">
        <v>662652.25645889121</v>
      </c>
      <c r="AH573" s="71">
        <v>527951.36568566062</v>
      </c>
      <c r="AI573" s="71">
        <v>7005568.454698558</v>
      </c>
      <c r="AJ573" s="71">
        <v>11470187.070055958</v>
      </c>
      <c r="AK573" s="71">
        <v>0</v>
      </c>
      <c r="AL573" s="71">
        <v>0</v>
      </c>
      <c r="AM573" s="71">
        <v>726341.03104002506</v>
      </c>
      <c r="AN573" s="71">
        <v>0</v>
      </c>
      <c r="AO573" s="71">
        <v>0</v>
      </c>
      <c r="AP573" s="71">
        <v>30600162.888278212</v>
      </c>
      <c r="AQ573" s="72"/>
      <c r="AR573" s="71">
        <v>165</v>
      </c>
      <c r="AS573" s="71">
        <v>40</v>
      </c>
      <c r="AT573" s="71">
        <v>0</v>
      </c>
      <c r="AU573" s="71">
        <v>0</v>
      </c>
      <c r="AV573" s="71">
        <v>0</v>
      </c>
      <c r="AW573" s="71">
        <v>1</v>
      </c>
      <c r="AX573" s="71"/>
      <c r="AY573" s="72"/>
      <c r="AZ573" s="71">
        <v>845.5</v>
      </c>
      <c r="BA573" s="71">
        <v>7580.9</v>
      </c>
      <c r="BB573" s="71">
        <v>0</v>
      </c>
      <c r="BC573" s="71">
        <v>0</v>
      </c>
      <c r="BD573" s="71">
        <v>0</v>
      </c>
      <c r="BE573" s="71">
        <v>1990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2355</v>
      </c>
      <c r="B574" s="70">
        <v>323</v>
      </c>
      <c r="C574" s="70">
        <v>20</v>
      </c>
      <c r="D574" s="70">
        <v>19</v>
      </c>
      <c r="E574" s="70">
        <v>2023</v>
      </c>
      <c r="F574" s="70" t="s">
        <v>1539</v>
      </c>
      <c r="G574" s="70" t="s">
        <v>2335</v>
      </c>
      <c r="H574" s="70" t="s">
        <v>2336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174</v>
      </c>
      <c r="AS574" s="71">
        <v>40</v>
      </c>
      <c r="AT574" s="71">
        <v>0</v>
      </c>
      <c r="AU574" s="71">
        <v>0</v>
      </c>
      <c r="AV574" s="71">
        <v>0</v>
      </c>
      <c r="AW574" s="71">
        <v>2</v>
      </c>
      <c r="AX574" s="71"/>
      <c r="AY574" s="72"/>
      <c r="AZ574" s="71">
        <v>896.69999999999982</v>
      </c>
      <c r="BA574" s="71">
        <v>7580.9</v>
      </c>
      <c r="BB574" s="71">
        <v>0</v>
      </c>
      <c r="BC574" s="71">
        <v>0</v>
      </c>
      <c r="BD574" s="71">
        <v>0</v>
      </c>
      <c r="BE574" s="71">
        <v>3980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2356</v>
      </c>
      <c r="B575" s="70">
        <v>323</v>
      </c>
      <c r="C575" s="70">
        <v>21</v>
      </c>
      <c r="D575" s="70">
        <v>19</v>
      </c>
      <c r="E575" s="70">
        <v>2024</v>
      </c>
      <c r="F575" s="70" t="s">
        <v>1554</v>
      </c>
      <c r="G575" s="70" t="s">
        <v>2335</v>
      </c>
      <c r="H575" s="70" t="s">
        <v>2336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2357</v>
      </c>
      <c r="B576" s="70">
        <v>443</v>
      </c>
      <c r="C576" s="70">
        <v>1</v>
      </c>
      <c r="D576" s="70">
        <v>27</v>
      </c>
      <c r="E576" s="70">
        <v>1990</v>
      </c>
      <c r="F576" s="70" t="s">
        <v>787</v>
      </c>
      <c r="G576" s="70" t="s">
        <v>2358</v>
      </c>
      <c r="H576" s="70" t="s">
        <v>2359</v>
      </c>
      <c r="I576" s="148"/>
      <c r="J576" s="71">
        <v>0.67445755565264431</v>
      </c>
      <c r="K576" s="71">
        <v>1.197768860565164</v>
      </c>
      <c r="L576" s="71">
        <v>7.6151026669348427</v>
      </c>
      <c r="M576" s="71">
        <v>4.4955719500765703</v>
      </c>
      <c r="N576" s="71">
        <v>5.6977539918997993</v>
      </c>
      <c r="O576" s="71">
        <v>2.5357898058070281</v>
      </c>
      <c r="P576" s="71">
        <v>9.6906610274531531</v>
      </c>
      <c r="Q576" s="71">
        <v>0.47842504978489703</v>
      </c>
      <c r="R576" s="71">
        <v>0</v>
      </c>
      <c r="S576" s="71">
        <v>0.38217578837528032</v>
      </c>
      <c r="T576" s="72"/>
      <c r="U576" s="71">
        <v>70486</v>
      </c>
      <c r="V576" s="71">
        <v>298</v>
      </c>
      <c r="W576" s="71">
        <v>84</v>
      </c>
      <c r="X576" s="71">
        <v>1679</v>
      </c>
      <c r="Y576" s="71">
        <v>2700</v>
      </c>
      <c r="Z576" s="71">
        <v>1043</v>
      </c>
      <c r="AA576" s="71">
        <v>2353</v>
      </c>
      <c r="AB576" s="71">
        <v>7768</v>
      </c>
      <c r="AC576" s="71">
        <v>0</v>
      </c>
      <c r="AD576" s="71">
        <v>0.38217578837528032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2360</v>
      </c>
      <c r="B577" s="70">
        <v>444</v>
      </c>
      <c r="C577" s="70">
        <v>2</v>
      </c>
      <c r="D577" s="70">
        <v>27</v>
      </c>
      <c r="E577" s="70">
        <v>2005</v>
      </c>
      <c r="F577" s="70" t="s">
        <v>789</v>
      </c>
      <c r="G577" s="1064" t="s">
        <v>2358</v>
      </c>
      <c r="H577" s="70" t="s">
        <v>2359</v>
      </c>
      <c r="I577" s="148"/>
      <c r="J577" s="71">
        <v>0.653314110276209</v>
      </c>
      <c r="K577" s="71">
        <v>0.94465824162304712</v>
      </c>
      <c r="L577" s="71">
        <v>7.6157747928495247</v>
      </c>
      <c r="M577" s="71">
        <v>5.6537252322232261</v>
      </c>
      <c r="N577" s="71">
        <v>7.8692094964915249</v>
      </c>
      <c r="O577" s="71">
        <v>5.2839902677791049</v>
      </c>
      <c r="P577" s="71">
        <v>13.26058567068624</v>
      </c>
      <c r="Q577" s="71">
        <v>0.41811490732656398</v>
      </c>
      <c r="R577" s="71">
        <v>0.1782057670806258</v>
      </c>
      <c r="S577" s="71">
        <v>1.0291188149999999</v>
      </c>
      <c r="T577" s="72"/>
      <c r="U577" s="71">
        <v>70546</v>
      </c>
      <c r="V577" s="71">
        <v>351</v>
      </c>
      <c r="W577" s="71">
        <v>81</v>
      </c>
      <c r="X577" s="71">
        <v>1212</v>
      </c>
      <c r="Y577" s="71">
        <v>3152</v>
      </c>
      <c r="Z577" s="71">
        <v>2515</v>
      </c>
      <c r="AA577" s="71">
        <v>2637</v>
      </c>
      <c r="AB577" s="71">
        <v>7097</v>
      </c>
      <c r="AC577" s="71">
        <v>31512</v>
      </c>
      <c r="AD577" s="71">
        <v>1.0291188149999999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2361</v>
      </c>
      <c r="B578" s="70">
        <v>445</v>
      </c>
      <c r="C578" s="70">
        <v>3</v>
      </c>
      <c r="D578" s="70">
        <v>27</v>
      </c>
      <c r="E578" s="70">
        <v>2006</v>
      </c>
      <c r="F578" s="70" t="s">
        <v>790</v>
      </c>
      <c r="G578" s="1064" t="s">
        <v>2358</v>
      </c>
      <c r="H578" s="70" t="s">
        <v>2359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2362</v>
      </c>
      <c r="B579" s="70">
        <v>446</v>
      </c>
      <c r="C579" s="70">
        <v>4</v>
      </c>
      <c r="D579" s="70">
        <v>27</v>
      </c>
      <c r="E579" s="70">
        <v>2007</v>
      </c>
      <c r="F579" s="70" t="s">
        <v>791</v>
      </c>
      <c r="G579" s="70" t="s">
        <v>2358</v>
      </c>
      <c r="H579" s="70" t="s">
        <v>2359</v>
      </c>
      <c r="I579" s="148"/>
      <c r="J579" s="71">
        <v>0.47626961122513239</v>
      </c>
      <c r="K579" s="71">
        <v>0.93097869062197836</v>
      </c>
      <c r="L579" s="71">
        <v>0.9794856956645881</v>
      </c>
      <c r="M579" s="71">
        <v>7.613857612950488</v>
      </c>
      <c r="N579" s="71">
        <v>7.7541107539487912</v>
      </c>
      <c r="O579" s="71">
        <v>4.9414775466020719</v>
      </c>
      <c r="P579" s="71">
        <v>13.133921627517379</v>
      </c>
      <c r="Q579" s="71">
        <v>0.42796094437958698</v>
      </c>
      <c r="R579" s="71">
        <v>9.8151222472675548E-2</v>
      </c>
      <c r="S579" s="71">
        <v>0.73002336000000012</v>
      </c>
      <c r="T579" s="72"/>
      <c r="U579" s="71">
        <v>64248</v>
      </c>
      <c r="V579" s="71">
        <v>357</v>
      </c>
      <c r="W579" s="71">
        <v>14</v>
      </c>
      <c r="X579" s="71">
        <v>1911</v>
      </c>
      <c r="Y579" s="71">
        <v>3126</v>
      </c>
      <c r="Z579" s="71">
        <v>2445</v>
      </c>
      <c r="AA579" s="71">
        <v>2572</v>
      </c>
      <c r="AB579" s="71">
        <v>6880</v>
      </c>
      <c r="AC579" s="71">
        <v>17854</v>
      </c>
      <c r="AD579" s="71">
        <v>0.73002336000000012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2363</v>
      </c>
      <c r="B580" s="70">
        <v>447</v>
      </c>
      <c r="C580" s="70">
        <v>5</v>
      </c>
      <c r="D580" s="70">
        <v>27</v>
      </c>
      <c r="E580" s="70">
        <v>2008</v>
      </c>
      <c r="F580" s="70" t="s">
        <v>792</v>
      </c>
      <c r="G580" s="70" t="s">
        <v>2358</v>
      </c>
      <c r="H580" s="70" t="s">
        <v>2359</v>
      </c>
      <c r="I580" s="148"/>
      <c r="J580" s="71">
        <v>0.43802164247017761</v>
      </c>
      <c r="K580" s="71">
        <v>0.72620620323455842</v>
      </c>
      <c r="L580" s="71">
        <v>0.84665437663807352</v>
      </c>
      <c r="M580" s="71">
        <v>8.1051480337240509</v>
      </c>
      <c r="N580" s="71">
        <v>7.043582571278642</v>
      </c>
      <c r="O580" s="71">
        <v>4.7778263241055958</v>
      </c>
      <c r="P580" s="71">
        <v>12.85371812632722</v>
      </c>
      <c r="Q580" s="71">
        <v>0.41822073833086998</v>
      </c>
      <c r="R580" s="71">
        <v>6.6426225315768236E-2</v>
      </c>
      <c r="S580" s="71">
        <v>0.58581939500000002</v>
      </c>
      <c r="T580" s="72"/>
      <c r="U580" s="71">
        <v>63907</v>
      </c>
      <c r="V580" s="71">
        <v>357</v>
      </c>
      <c r="W580" s="71">
        <v>14</v>
      </c>
      <c r="X580" s="71">
        <v>1911</v>
      </c>
      <c r="Y580" s="71">
        <v>3154</v>
      </c>
      <c r="Z580" s="71">
        <v>2447</v>
      </c>
      <c r="AA580" s="71">
        <v>2520</v>
      </c>
      <c r="AB580" s="71">
        <v>6834</v>
      </c>
      <c r="AC580" s="71">
        <v>12547</v>
      </c>
      <c r="AD580" s="71">
        <v>0.58581939500000002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2364</v>
      </c>
      <c r="B581" s="70">
        <v>448</v>
      </c>
      <c r="C581" s="70">
        <v>6</v>
      </c>
      <c r="D581" s="70">
        <v>27</v>
      </c>
      <c r="E581" s="70">
        <v>2009</v>
      </c>
      <c r="F581" s="70" t="s">
        <v>176</v>
      </c>
      <c r="G581" s="70" t="s">
        <v>2358</v>
      </c>
      <c r="H581" s="70" t="s">
        <v>2359</v>
      </c>
      <c r="I581" s="148"/>
      <c r="J581" s="71">
        <v>0</v>
      </c>
      <c r="K581" s="71">
        <v>0.78065625539088224</v>
      </c>
      <c r="L581" s="71">
        <v>0.69537914036824677</v>
      </c>
      <c r="M581" s="71">
        <v>7.5728868550389308</v>
      </c>
      <c r="N581" s="71">
        <v>6.6446907995428166</v>
      </c>
      <c r="O581" s="71">
        <v>4.8187582714625554</v>
      </c>
      <c r="P581" s="71">
        <v>12.41617373906905</v>
      </c>
      <c r="Q581" s="71">
        <v>0.39362376362372598</v>
      </c>
      <c r="R581" s="71">
        <v>7.9756376172019444E-2</v>
      </c>
      <c r="S581" s="71">
        <v>0.86436908819999991</v>
      </c>
      <c r="T581" s="72"/>
      <c r="U581" s="71">
        <v>0</v>
      </c>
      <c r="V581" s="71">
        <v>362</v>
      </c>
      <c r="W581" s="71">
        <v>17</v>
      </c>
      <c r="X581" s="71">
        <v>1990</v>
      </c>
      <c r="Y581" s="71">
        <v>3168</v>
      </c>
      <c r="Z581" s="71">
        <v>2436</v>
      </c>
      <c r="AA581" s="71">
        <v>2499</v>
      </c>
      <c r="AB581" s="71">
        <v>6752</v>
      </c>
      <c r="AC581" s="71">
        <v>14697</v>
      </c>
      <c r="AD581" s="71">
        <v>0.86436908819999991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2.17</v>
      </c>
      <c r="BL581" s="71">
        <v>0</v>
      </c>
      <c r="BM581" s="71">
        <v>0</v>
      </c>
      <c r="BN581" s="72"/>
      <c r="BO581" s="71">
        <v>0</v>
      </c>
      <c r="BP581" s="71">
        <v>0</v>
      </c>
      <c r="BQ581" s="71">
        <v>0</v>
      </c>
      <c r="BR581" s="71">
        <v>1</v>
      </c>
      <c r="BS581" s="71">
        <v>0</v>
      </c>
      <c r="BT581" s="71">
        <v>0</v>
      </c>
      <c r="BU581"/>
      <c r="BV581" s="70">
        <v>2.17</v>
      </c>
      <c r="BW581" s="70">
        <v>0</v>
      </c>
      <c r="BX581" s="70">
        <v>0</v>
      </c>
      <c r="BY581" s="70">
        <v>0</v>
      </c>
      <c r="BZ581" s="70">
        <v>0</v>
      </c>
      <c r="CA581" s="70">
        <v>0</v>
      </c>
      <c r="CB581" s="70">
        <v>0</v>
      </c>
      <c r="CC581" s="70">
        <v>0</v>
      </c>
      <c r="CD581" s="70">
        <v>0</v>
      </c>
    </row>
    <row r="582" spans="1:82">
      <c r="A582" s="70" t="s">
        <v>2365</v>
      </c>
      <c r="B582" s="70">
        <v>449</v>
      </c>
      <c r="C582" s="70">
        <v>7</v>
      </c>
      <c r="D582" s="70">
        <v>27</v>
      </c>
      <c r="E582" s="70">
        <v>2010</v>
      </c>
      <c r="F582" s="70" t="s">
        <v>177</v>
      </c>
      <c r="G582" s="70" t="s">
        <v>2358</v>
      </c>
      <c r="H582" s="70" t="s">
        <v>2359</v>
      </c>
      <c r="I582" s="148"/>
      <c r="J582" s="71">
        <v>0.30647912917195769</v>
      </c>
      <c r="K582" s="71">
        <v>0.82951121310418086</v>
      </c>
      <c r="L582" s="71">
        <v>0.64018784539569018</v>
      </c>
      <c r="M582" s="71">
        <v>8.1619846058809919</v>
      </c>
      <c r="N582" s="71">
        <v>7.796479994148144</v>
      </c>
      <c r="O582" s="71">
        <v>4.8909817615978168</v>
      </c>
      <c r="P582" s="71">
        <v>12.851394995608469</v>
      </c>
      <c r="Q582" s="71">
        <v>0.40390989660869597</v>
      </c>
      <c r="R582" s="71">
        <v>4.9258836640189207E-2</v>
      </c>
      <c r="S582" s="71">
        <v>0.55251917047999999</v>
      </c>
      <c r="T582" s="72"/>
      <c r="U582" s="71">
        <v>44736</v>
      </c>
      <c r="V582" s="71">
        <v>362</v>
      </c>
      <c r="W582" s="71">
        <v>17</v>
      </c>
      <c r="X582" s="71">
        <v>1990</v>
      </c>
      <c r="Y582" s="71">
        <v>3154</v>
      </c>
      <c r="Z582" s="71">
        <v>2484</v>
      </c>
      <c r="AA582" s="71">
        <v>2522</v>
      </c>
      <c r="AB582" s="71">
        <v>6639</v>
      </c>
      <c r="AC582" s="71">
        <v>8602</v>
      </c>
      <c r="AD582" s="71">
        <v>0.55251917047999999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2.2799999999999998</v>
      </c>
      <c r="BL582" s="71">
        <v>0</v>
      </c>
      <c r="BM582" s="71">
        <v>0</v>
      </c>
      <c r="BN582" s="72"/>
      <c r="BO582" s="71">
        <v>0</v>
      </c>
      <c r="BP582" s="71">
        <v>0</v>
      </c>
      <c r="BQ582" s="71">
        <v>0</v>
      </c>
      <c r="BR582" s="71">
        <v>1</v>
      </c>
      <c r="BS582" s="71">
        <v>0</v>
      </c>
      <c r="BT582" s="71">
        <v>0</v>
      </c>
      <c r="BU582"/>
      <c r="BV582" s="70">
        <v>2.2799999999999998</v>
      </c>
      <c r="BW582" s="70">
        <v>0</v>
      </c>
      <c r="BX582" s="70">
        <v>0</v>
      </c>
      <c r="BY582" s="70">
        <v>0</v>
      </c>
      <c r="BZ582" s="70">
        <v>0</v>
      </c>
      <c r="CA582" s="70">
        <v>0</v>
      </c>
      <c r="CB582" s="70">
        <v>0</v>
      </c>
      <c r="CC582" s="70">
        <v>0</v>
      </c>
      <c r="CD582" s="70">
        <v>0</v>
      </c>
    </row>
    <row r="583" spans="1:82">
      <c r="A583" s="70" t="s">
        <v>2366</v>
      </c>
      <c r="B583" s="70">
        <v>450</v>
      </c>
      <c r="C583" s="70">
        <v>8</v>
      </c>
      <c r="D583" s="70">
        <v>27</v>
      </c>
      <c r="E583" s="70">
        <v>2011</v>
      </c>
      <c r="F583" s="70" t="s">
        <v>178</v>
      </c>
      <c r="G583" s="70" t="s">
        <v>2358</v>
      </c>
      <c r="H583" s="70" t="s">
        <v>2359</v>
      </c>
      <c r="I583" s="148"/>
      <c r="J583" s="71">
        <v>0.20820145515952149</v>
      </c>
      <c r="K583" s="71">
        <v>1.0973699841134521</v>
      </c>
      <c r="L583" s="71">
        <v>0.86137949165593042</v>
      </c>
      <c r="M583" s="71">
        <v>9.7151140327649443</v>
      </c>
      <c r="N583" s="71">
        <v>9.6365157451680261</v>
      </c>
      <c r="O583" s="71">
        <v>4.8794866465644526</v>
      </c>
      <c r="P583" s="71">
        <v>12.499804246675994</v>
      </c>
      <c r="Q583" s="71">
        <v>0.463028121820451</v>
      </c>
      <c r="R583" s="71">
        <v>7.2123539586039731E-2</v>
      </c>
      <c r="S583" s="71">
        <v>0.49608436149000001</v>
      </c>
      <c r="T583" s="72"/>
      <c r="U583" s="71">
        <v>25612</v>
      </c>
      <c r="V583" s="71">
        <v>362</v>
      </c>
      <c r="W583" s="71">
        <v>17</v>
      </c>
      <c r="X583" s="71">
        <v>1990</v>
      </c>
      <c r="Y583" s="71">
        <v>3166</v>
      </c>
      <c r="Z583" s="71">
        <v>2532</v>
      </c>
      <c r="AA583" s="71">
        <v>2526</v>
      </c>
      <c r="AB583" s="71">
        <v>6598</v>
      </c>
      <c r="AC583" s="71">
        <v>12574</v>
      </c>
      <c r="AD583" s="71">
        <v>0.49608436149000001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2.1970000000000001</v>
      </c>
      <c r="BL583" s="71">
        <v>0</v>
      </c>
      <c r="BM583" s="71">
        <v>0</v>
      </c>
      <c r="BN583" s="72"/>
      <c r="BO583" s="71">
        <v>0</v>
      </c>
      <c r="BP583" s="71">
        <v>0</v>
      </c>
      <c r="BQ583" s="71">
        <v>0</v>
      </c>
      <c r="BR583" s="71">
        <v>1</v>
      </c>
      <c r="BS583" s="71">
        <v>0</v>
      </c>
      <c r="BT583" s="71">
        <v>0</v>
      </c>
      <c r="BU583"/>
      <c r="BV583" s="70">
        <v>2.1970000000000001</v>
      </c>
      <c r="BW583" s="70">
        <v>0</v>
      </c>
      <c r="BX583" s="70">
        <v>0</v>
      </c>
      <c r="BY583" s="70">
        <v>0</v>
      </c>
      <c r="BZ583" s="70">
        <v>0</v>
      </c>
      <c r="CA583" s="70">
        <v>0</v>
      </c>
      <c r="CB583" s="70">
        <v>0</v>
      </c>
      <c r="CC583" s="70">
        <v>0</v>
      </c>
      <c r="CD583" s="70">
        <v>0</v>
      </c>
    </row>
    <row r="584" spans="1:82">
      <c r="A584" s="70" t="s">
        <v>2367</v>
      </c>
      <c r="B584" s="70">
        <v>451</v>
      </c>
      <c r="C584" s="70">
        <v>9</v>
      </c>
      <c r="D584" s="70">
        <v>27</v>
      </c>
      <c r="E584" s="70">
        <v>2012</v>
      </c>
      <c r="F584" s="70" t="s">
        <v>179</v>
      </c>
      <c r="G584" s="70" t="s">
        <v>2358</v>
      </c>
      <c r="H584" s="70" t="s">
        <v>2359</v>
      </c>
      <c r="I584" s="148"/>
      <c r="J584" s="71">
        <v>0.14839532719934401</v>
      </c>
      <c r="K584" s="71">
        <v>1.1238567238530051</v>
      </c>
      <c r="L584" s="71">
        <v>0.87292447471707457</v>
      </c>
      <c r="M584" s="71">
        <v>10.866998828573051</v>
      </c>
      <c r="N584" s="71">
        <v>9.8668333732992686</v>
      </c>
      <c r="O584" s="71">
        <v>4.9175677212999984</v>
      </c>
      <c r="P584" s="71">
        <v>12.401717128282733</v>
      </c>
      <c r="Q584" s="71">
        <v>0.49872470566053501</v>
      </c>
      <c r="R584" s="71">
        <v>3.0661116923708091E-2</v>
      </c>
      <c r="S584" s="71">
        <v>0.68864098495000003</v>
      </c>
      <c r="T584" s="72"/>
      <c r="U584" s="71">
        <v>17721</v>
      </c>
      <c r="V584" s="71">
        <v>362</v>
      </c>
      <c r="W584" s="71">
        <v>17</v>
      </c>
      <c r="X584" s="71">
        <v>1990</v>
      </c>
      <c r="Y584" s="71">
        <v>3145</v>
      </c>
      <c r="Z584" s="71">
        <v>2572</v>
      </c>
      <c r="AA584" s="71">
        <v>2492</v>
      </c>
      <c r="AB584" s="71">
        <v>6541</v>
      </c>
      <c r="AC584" s="71">
        <v>5207</v>
      </c>
      <c r="AD584" s="71">
        <v>0.68864098495000003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2.077</v>
      </c>
      <c r="BL584" s="71">
        <v>0</v>
      </c>
      <c r="BM584" s="71">
        <v>0</v>
      </c>
      <c r="BN584" s="72"/>
      <c r="BO584" s="71">
        <v>0</v>
      </c>
      <c r="BP584" s="71">
        <v>0</v>
      </c>
      <c r="BQ584" s="71">
        <v>0</v>
      </c>
      <c r="BR584" s="71">
        <v>1</v>
      </c>
      <c r="BS584" s="71">
        <v>0</v>
      </c>
      <c r="BT584" s="71">
        <v>0</v>
      </c>
      <c r="BU584"/>
      <c r="BV584" s="70">
        <v>2.077</v>
      </c>
      <c r="BW584" s="70">
        <v>0</v>
      </c>
      <c r="BX584" s="70">
        <v>0</v>
      </c>
      <c r="BY584" s="70">
        <v>0</v>
      </c>
      <c r="BZ584" s="70">
        <v>0</v>
      </c>
      <c r="CA584" s="70">
        <v>0</v>
      </c>
      <c r="CB584" s="70">
        <v>0</v>
      </c>
      <c r="CC584" s="70">
        <v>0</v>
      </c>
      <c r="CD584" s="70">
        <v>0</v>
      </c>
    </row>
    <row r="585" spans="1:82">
      <c r="A585" s="70" t="s">
        <v>2368</v>
      </c>
      <c r="B585" s="70">
        <v>452</v>
      </c>
      <c r="C585" s="70">
        <v>10</v>
      </c>
      <c r="D585" s="70">
        <v>27</v>
      </c>
      <c r="E585" s="70">
        <v>2013</v>
      </c>
      <c r="F585" s="70" t="s">
        <v>180</v>
      </c>
      <c r="G585" s="70" t="s">
        <v>2358</v>
      </c>
      <c r="H585" s="70" t="s">
        <v>2359</v>
      </c>
      <c r="I585" s="148"/>
      <c r="J585" s="71">
        <v>0.1693314798889404</v>
      </c>
      <c r="K585" s="71">
        <v>0.98961905761317714</v>
      </c>
      <c r="L585" s="71">
        <v>0.79897319714362702</v>
      </c>
      <c r="M585" s="71">
        <v>10.88462828150619</v>
      </c>
      <c r="N585" s="71">
        <v>10.65591922863541</v>
      </c>
      <c r="O585" s="71">
        <v>4.7494870183936966</v>
      </c>
      <c r="P585" s="71">
        <v>12.403488613080242</v>
      </c>
      <c r="Q585" s="71">
        <v>0.50489539181955501</v>
      </c>
      <c r="R585" s="71">
        <v>5.1281336760280918E-2</v>
      </c>
      <c r="S585" s="71">
        <v>0.81843941999999992</v>
      </c>
      <c r="T585" s="72"/>
      <c r="U585" s="71">
        <v>18172</v>
      </c>
      <c r="V585" s="71">
        <v>362</v>
      </c>
      <c r="W585" s="71">
        <v>17</v>
      </c>
      <c r="X585" s="71">
        <v>1990</v>
      </c>
      <c r="Y585" s="71">
        <v>3165</v>
      </c>
      <c r="Z585" s="71">
        <v>2595</v>
      </c>
      <c r="AA585" s="71">
        <v>2483</v>
      </c>
      <c r="AB585" s="71">
        <v>6527</v>
      </c>
      <c r="AC585" s="71">
        <v>8501</v>
      </c>
      <c r="AD585" s="71">
        <v>0.81843941999999992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2.1579999999999999</v>
      </c>
      <c r="BL585" s="71">
        <v>0</v>
      </c>
      <c r="BM585" s="71">
        <v>0</v>
      </c>
      <c r="BN585" s="72"/>
      <c r="BO585" s="71">
        <v>0</v>
      </c>
      <c r="BP585" s="71">
        <v>0</v>
      </c>
      <c r="BQ585" s="71">
        <v>0</v>
      </c>
      <c r="BR585" s="71">
        <v>1</v>
      </c>
      <c r="BS585" s="71">
        <v>0</v>
      </c>
      <c r="BT585" s="71">
        <v>0</v>
      </c>
      <c r="BU585"/>
      <c r="BV585" s="70">
        <v>2.1579999999999999</v>
      </c>
      <c r="BW585" s="70">
        <v>0</v>
      </c>
      <c r="BX585" s="70">
        <v>0</v>
      </c>
      <c r="BY585" s="70">
        <v>0</v>
      </c>
      <c r="BZ585" s="70">
        <v>0</v>
      </c>
      <c r="CA585" s="70">
        <v>0</v>
      </c>
      <c r="CB585" s="70">
        <v>0</v>
      </c>
      <c r="CC585" s="70">
        <v>0</v>
      </c>
      <c r="CD585" s="70">
        <v>0</v>
      </c>
    </row>
    <row r="586" spans="1:82">
      <c r="A586" s="70" t="s">
        <v>2369</v>
      </c>
      <c r="B586" s="70">
        <v>453</v>
      </c>
      <c r="C586" s="70">
        <v>11</v>
      </c>
      <c r="D586" s="70">
        <v>27</v>
      </c>
      <c r="E586" s="70">
        <v>2014</v>
      </c>
      <c r="F586" s="70" t="s">
        <v>181</v>
      </c>
      <c r="G586" s="70" t="s">
        <v>2358</v>
      </c>
      <c r="H586" s="70" t="s">
        <v>2359</v>
      </c>
      <c r="I586" s="148"/>
      <c r="J586" s="71">
        <v>0.25891762122246981</v>
      </c>
      <c r="K586" s="71">
        <v>0.98632568058328751</v>
      </c>
      <c r="L586" s="71">
        <v>0.98105272535846522</v>
      </c>
      <c r="M586" s="71">
        <v>10.30625625800919</v>
      </c>
      <c r="N586" s="71">
        <v>10.21303768664354</v>
      </c>
      <c r="O586" s="71">
        <v>4.6693546522762475</v>
      </c>
      <c r="P586" s="71">
        <v>12.161658979943033</v>
      </c>
      <c r="Q586" s="71">
        <v>0.47840544475292601</v>
      </c>
      <c r="R586" s="71">
        <v>3.7319657586438827E-2</v>
      </c>
      <c r="S586" s="71">
        <v>0.10371139996000001</v>
      </c>
      <c r="T586" s="72"/>
      <c r="U586" s="71">
        <v>32261</v>
      </c>
      <c r="V586" s="71">
        <v>315</v>
      </c>
      <c r="W586" s="71">
        <v>21</v>
      </c>
      <c r="X586" s="71">
        <v>2030</v>
      </c>
      <c r="Y586" s="71">
        <v>3165</v>
      </c>
      <c r="Z586" s="71">
        <v>2687</v>
      </c>
      <c r="AA586" s="71">
        <v>2422</v>
      </c>
      <c r="AB586" s="71">
        <v>6446</v>
      </c>
      <c r="AC586" s="71">
        <v>6206</v>
      </c>
      <c r="AD586" s="71">
        <v>0.10371139996000001</v>
      </c>
      <c r="AE586" s="72"/>
      <c r="AF586" s="71"/>
      <c r="AG586" s="71"/>
      <c r="AH586" s="71"/>
      <c r="AI586" s="71"/>
      <c r="AJ586" s="71"/>
      <c r="AK586" s="71"/>
      <c r="AL586" s="71"/>
      <c r="AM586" s="71"/>
      <c r="AN586" s="71"/>
      <c r="AO586" s="71"/>
      <c r="AP586" s="71"/>
      <c r="AQ586" s="72"/>
      <c r="AR586" s="71">
        <v>69</v>
      </c>
      <c r="AS586" s="71">
        <v>43</v>
      </c>
      <c r="AT586" s="71">
        <v>0</v>
      </c>
      <c r="AU586" s="71">
        <v>0</v>
      </c>
      <c r="AV586" s="71">
        <v>0</v>
      </c>
      <c r="AW586" s="71">
        <v>0</v>
      </c>
      <c r="AX586" s="71"/>
      <c r="AY586" s="72"/>
      <c r="AZ586" s="71">
        <v>330.21</v>
      </c>
      <c r="BA586" s="71">
        <v>1027.8</v>
      </c>
      <c r="BB586" s="71">
        <v>0</v>
      </c>
      <c r="BC586" s="71">
        <v>0</v>
      </c>
      <c r="BD586" s="71">
        <v>0</v>
      </c>
      <c r="BE586" s="71">
        <v>0</v>
      </c>
      <c r="BF586" s="71"/>
      <c r="BG586" s="72"/>
      <c r="BH586" s="71">
        <v>0</v>
      </c>
      <c r="BI586" s="71">
        <v>0</v>
      </c>
      <c r="BJ586" s="71">
        <v>0</v>
      </c>
      <c r="BK586" s="71">
        <v>2.081</v>
      </c>
      <c r="BL586" s="71">
        <v>0</v>
      </c>
      <c r="BM586" s="71">
        <v>0</v>
      </c>
      <c r="BN586" s="72"/>
      <c r="BO586" s="71">
        <v>0</v>
      </c>
      <c r="BP586" s="71">
        <v>0</v>
      </c>
      <c r="BQ586" s="71">
        <v>0</v>
      </c>
      <c r="BR586" s="71">
        <v>1</v>
      </c>
      <c r="BS586" s="71">
        <v>0</v>
      </c>
      <c r="BT586" s="71">
        <v>0</v>
      </c>
      <c r="BU586"/>
      <c r="BV586" s="70">
        <v>2.081</v>
      </c>
      <c r="BW586" s="70">
        <v>0</v>
      </c>
      <c r="BX586" s="70">
        <v>0</v>
      </c>
      <c r="BY586" s="70">
        <v>0</v>
      </c>
      <c r="BZ586" s="70">
        <v>0</v>
      </c>
      <c r="CA586" s="70">
        <v>0</v>
      </c>
      <c r="CB586" s="70">
        <v>0</v>
      </c>
      <c r="CC586" s="70">
        <v>0</v>
      </c>
      <c r="CD586" s="70">
        <v>0</v>
      </c>
    </row>
    <row r="587" spans="1:82">
      <c r="A587" s="70" t="s">
        <v>2370</v>
      </c>
      <c r="B587" s="70">
        <v>454</v>
      </c>
      <c r="C587" s="70">
        <v>12</v>
      </c>
      <c r="D587" s="70">
        <v>27</v>
      </c>
      <c r="E587" s="70">
        <v>2015</v>
      </c>
      <c r="F587" s="70" t="s">
        <v>182</v>
      </c>
      <c r="G587" s="70" t="s">
        <v>2358</v>
      </c>
      <c r="H587" s="70" t="s">
        <v>2359</v>
      </c>
      <c r="I587" s="148"/>
      <c r="J587" s="71">
        <v>0.14725856982855931</v>
      </c>
      <c r="K587" s="71">
        <v>0.82472394857475451</v>
      </c>
      <c r="L587" s="71">
        <v>1.053497838119589</v>
      </c>
      <c r="M587" s="71">
        <v>10.31581176862756</v>
      </c>
      <c r="N587" s="71">
        <v>8.8215656398607543</v>
      </c>
      <c r="O587" s="71">
        <v>4.62484552534176</v>
      </c>
      <c r="P587" s="71">
        <v>12.015483218956399</v>
      </c>
      <c r="Q587" s="71">
        <v>0.45924633972088102</v>
      </c>
      <c r="R587" s="71">
        <v>1.1132972536378714E-2</v>
      </c>
      <c r="S587" s="71">
        <v>0.94027488554999994</v>
      </c>
      <c r="T587" s="72"/>
      <c r="U587" s="71">
        <v>21085</v>
      </c>
      <c r="V587" s="71">
        <v>315</v>
      </c>
      <c r="W587" s="71">
        <v>21</v>
      </c>
      <c r="X587" s="71">
        <v>2030</v>
      </c>
      <c r="Y587" s="71">
        <v>3133</v>
      </c>
      <c r="Z587" s="71">
        <v>2687</v>
      </c>
      <c r="AA587" s="71">
        <v>2391</v>
      </c>
      <c r="AB587" s="71">
        <v>6321</v>
      </c>
      <c r="AC587" s="71">
        <v>1903</v>
      </c>
      <c r="AD587" s="71">
        <v>0.94027488554999994</v>
      </c>
      <c r="AE587" s="72"/>
      <c r="AF587" s="71">
        <v>199306.7089843463</v>
      </c>
      <c r="AG587" s="71">
        <v>707904.07546777092</v>
      </c>
      <c r="AH587" s="71">
        <v>176185.25104669479</v>
      </c>
      <c r="AI587" s="71">
        <v>12469277.556982471</v>
      </c>
      <c r="AJ587" s="71">
        <v>14168033.64224576</v>
      </c>
      <c r="AK587" s="71">
        <v>0</v>
      </c>
      <c r="AL587" s="71">
        <v>0</v>
      </c>
      <c r="AM587" s="71">
        <v>866266.5344022708</v>
      </c>
      <c r="AN587" s="71">
        <v>0</v>
      </c>
      <c r="AO587" s="71">
        <v>0</v>
      </c>
      <c r="AP587" s="71">
        <v>28586973.769129314</v>
      </c>
      <c r="AQ587" s="72"/>
      <c r="AR587" s="71">
        <v>70</v>
      </c>
      <c r="AS587" s="71">
        <v>48</v>
      </c>
      <c r="AT587" s="71">
        <v>0</v>
      </c>
      <c r="AU587" s="71">
        <v>0</v>
      </c>
      <c r="AV587" s="71">
        <v>0</v>
      </c>
      <c r="AW587" s="71">
        <v>0</v>
      </c>
      <c r="AX587" s="71"/>
      <c r="AY587" s="72"/>
      <c r="AZ587" s="71">
        <v>337.31</v>
      </c>
      <c r="BA587" s="71">
        <v>1118.8</v>
      </c>
      <c r="BB587" s="71">
        <v>0</v>
      </c>
      <c r="BC587" s="71">
        <v>0</v>
      </c>
      <c r="BD587" s="71">
        <v>0</v>
      </c>
      <c r="BE587" s="71">
        <v>0</v>
      </c>
      <c r="BF587" s="71"/>
      <c r="BG587" s="72"/>
      <c r="BH587" s="71">
        <v>0</v>
      </c>
      <c r="BI587" s="71">
        <v>0</v>
      </c>
      <c r="BJ587" s="71">
        <v>0</v>
      </c>
      <c r="BK587" s="71">
        <v>2.1019999999999999</v>
      </c>
      <c r="BL587" s="71">
        <v>0</v>
      </c>
      <c r="BM587" s="71">
        <v>0</v>
      </c>
      <c r="BN587" s="72"/>
      <c r="BO587" s="71">
        <v>0</v>
      </c>
      <c r="BP587" s="71">
        <v>0</v>
      </c>
      <c r="BQ587" s="71">
        <v>0</v>
      </c>
      <c r="BR587" s="71">
        <v>1</v>
      </c>
      <c r="BS587" s="71">
        <v>0</v>
      </c>
      <c r="BT587" s="71">
        <v>0</v>
      </c>
      <c r="BU587"/>
      <c r="BV587" s="70">
        <v>2.1019999999999999</v>
      </c>
      <c r="BW587" s="70">
        <v>0</v>
      </c>
      <c r="BX587" s="70">
        <v>0</v>
      </c>
      <c r="BY587" s="70">
        <v>0</v>
      </c>
      <c r="BZ587" s="70">
        <v>0</v>
      </c>
      <c r="CA587" s="70">
        <v>0</v>
      </c>
      <c r="CB587" s="70">
        <v>0</v>
      </c>
      <c r="CC587" s="70">
        <v>0</v>
      </c>
      <c r="CD587" s="70">
        <v>0</v>
      </c>
    </row>
    <row r="588" spans="1:82">
      <c r="A588" s="70" t="s">
        <v>2371</v>
      </c>
      <c r="B588" s="70">
        <v>455</v>
      </c>
      <c r="C588" s="70">
        <v>13</v>
      </c>
      <c r="D588" s="70">
        <v>27</v>
      </c>
      <c r="E588" s="70">
        <v>2016</v>
      </c>
      <c r="F588" s="70" t="s">
        <v>155</v>
      </c>
      <c r="G588" s="70" t="s">
        <v>2358</v>
      </c>
      <c r="H588" s="70" t="s">
        <v>2359</v>
      </c>
      <c r="I588" s="148"/>
      <c r="J588" s="71">
        <v>0</v>
      </c>
      <c r="K588" s="71">
        <v>0.79781922979485642</v>
      </c>
      <c r="L588" s="71">
        <v>0.93006518601523924</v>
      </c>
      <c r="M588" s="71">
        <v>8.0169741256840741</v>
      </c>
      <c r="N588" s="71">
        <v>8.0731100257324577</v>
      </c>
      <c r="O588" s="71">
        <v>4.5992890515244254</v>
      </c>
      <c r="P588" s="71">
        <v>11.996184455195912</v>
      </c>
      <c r="Q588" s="71">
        <v>0.4394018452629751</v>
      </c>
      <c r="R588" s="71">
        <v>2.9989959479544061E-2</v>
      </c>
      <c r="S588" s="71">
        <v>0.76613802933499997</v>
      </c>
      <c r="T588" s="72"/>
      <c r="U588" s="71">
        <v>0</v>
      </c>
      <c r="V588" s="71">
        <v>315</v>
      </c>
      <c r="W588" s="71">
        <v>21</v>
      </c>
      <c r="X588" s="71">
        <v>2030</v>
      </c>
      <c r="Y588" s="71">
        <v>3119</v>
      </c>
      <c r="Z588" s="71">
        <v>2705</v>
      </c>
      <c r="AA588" s="71">
        <v>2469</v>
      </c>
      <c r="AB588" s="71">
        <v>6221</v>
      </c>
      <c r="AC588" s="71">
        <v>5121.9898735383658</v>
      </c>
      <c r="AD588" s="71">
        <v>0.76613802933499997</v>
      </c>
      <c r="AE588" s="72"/>
      <c r="AF588" s="71">
        <v>0</v>
      </c>
      <c r="AG588" s="71">
        <v>682186.82868775295</v>
      </c>
      <c r="AH588" s="71">
        <v>148477.6048931168</v>
      </c>
      <c r="AI588" s="71">
        <v>12550224.634181211</v>
      </c>
      <c r="AJ588" s="71">
        <v>13307811.800372399</v>
      </c>
      <c r="AK588" s="71">
        <v>0</v>
      </c>
      <c r="AL588" s="71">
        <v>0</v>
      </c>
      <c r="AM588" s="71">
        <v>853224.3108720344</v>
      </c>
      <c r="AN588" s="71">
        <v>0</v>
      </c>
      <c r="AO588" s="71">
        <v>0</v>
      </c>
      <c r="AP588" s="71">
        <v>27541925.179006513</v>
      </c>
      <c r="AQ588" s="72"/>
      <c r="AR588" s="71">
        <v>71</v>
      </c>
      <c r="AS588" s="71">
        <v>48</v>
      </c>
      <c r="AT588" s="71">
        <v>0</v>
      </c>
      <c r="AU588" s="71">
        <v>0</v>
      </c>
      <c r="AV588" s="71">
        <v>0</v>
      </c>
      <c r="AW588" s="71">
        <v>0</v>
      </c>
      <c r="AX588" s="71"/>
      <c r="AY588" s="72"/>
      <c r="AZ588" s="71">
        <v>341.71</v>
      </c>
      <c r="BA588" s="71">
        <v>1118.8</v>
      </c>
      <c r="BB588" s="71">
        <v>0</v>
      </c>
      <c r="BC588" s="71">
        <v>0</v>
      </c>
      <c r="BD588" s="71">
        <v>0</v>
      </c>
      <c r="BE588" s="71">
        <v>0</v>
      </c>
      <c r="BF588" s="71"/>
      <c r="BG588" s="72"/>
      <c r="BH588" s="71">
        <v>0</v>
      </c>
      <c r="BI588" s="71">
        <v>0</v>
      </c>
      <c r="BJ588" s="71">
        <v>0</v>
      </c>
      <c r="BK588" s="71">
        <v>2.2250000000000001</v>
      </c>
      <c r="BL588" s="71">
        <v>0</v>
      </c>
      <c r="BM588" s="71">
        <v>0</v>
      </c>
      <c r="BN588" s="72"/>
      <c r="BO588" s="71">
        <v>0</v>
      </c>
      <c r="BP588" s="71">
        <v>0</v>
      </c>
      <c r="BQ588" s="71">
        <v>0</v>
      </c>
      <c r="BR588" s="71">
        <v>1</v>
      </c>
      <c r="BS588" s="71">
        <v>0</v>
      </c>
      <c r="BT588" s="71">
        <v>0</v>
      </c>
      <c r="BU588"/>
      <c r="BV588" s="70">
        <v>2.2250000000000001</v>
      </c>
      <c r="BW588" s="70">
        <v>0</v>
      </c>
      <c r="BX588" s="70">
        <v>0</v>
      </c>
      <c r="BY588" s="70">
        <v>0</v>
      </c>
      <c r="BZ588" s="70">
        <v>0</v>
      </c>
      <c r="CA588" s="70">
        <v>0</v>
      </c>
      <c r="CB588" s="70">
        <v>0</v>
      </c>
      <c r="CC588" s="70">
        <v>0</v>
      </c>
      <c r="CD588" s="70">
        <v>0</v>
      </c>
    </row>
    <row r="589" spans="1:82">
      <c r="A589" s="70" t="s">
        <v>2372</v>
      </c>
      <c r="B589" s="70">
        <v>456</v>
      </c>
      <c r="C589" s="70">
        <v>14</v>
      </c>
      <c r="D589" s="70">
        <v>27</v>
      </c>
      <c r="E589" s="70">
        <v>2017</v>
      </c>
      <c r="F589" s="70" t="s">
        <v>156</v>
      </c>
      <c r="G589" s="70" t="s">
        <v>2358</v>
      </c>
      <c r="H589" s="70" t="s">
        <v>2359</v>
      </c>
      <c r="I589" s="148"/>
      <c r="J589" s="71">
        <v>0</v>
      </c>
      <c r="K589" s="71">
        <v>0.82773778681883925</v>
      </c>
      <c r="L589" s="71">
        <v>0.8486360872031099</v>
      </c>
      <c r="M589" s="71">
        <v>7.261299063359469</v>
      </c>
      <c r="N589" s="71">
        <v>8.2164236884165369</v>
      </c>
      <c r="O589" s="71">
        <v>4.5978316807753998</v>
      </c>
      <c r="P589" s="71">
        <v>11.881569361030149</v>
      </c>
      <c r="Q589" s="71">
        <v>0.41500746725923998</v>
      </c>
      <c r="R589" s="71">
        <v>2.5221182126053367E-2</v>
      </c>
      <c r="S589" s="71">
        <v>0.56470849554000002</v>
      </c>
      <c r="T589" s="72"/>
      <c r="U589" s="71">
        <v>0</v>
      </c>
      <c r="V589" s="71">
        <v>315</v>
      </c>
      <c r="W589" s="71">
        <v>21</v>
      </c>
      <c r="X589" s="71">
        <v>2030</v>
      </c>
      <c r="Y589" s="71">
        <v>3078</v>
      </c>
      <c r="Z589" s="71">
        <v>2749</v>
      </c>
      <c r="AA589" s="71">
        <v>2461</v>
      </c>
      <c r="AB589" s="71">
        <v>6076</v>
      </c>
      <c r="AC589" s="71">
        <v>4392.9999999999991</v>
      </c>
      <c r="AD589" s="71">
        <v>0.56470849554000002</v>
      </c>
      <c r="AE589" s="72"/>
      <c r="AF589" s="71">
        <v>0</v>
      </c>
      <c r="AG589" s="71">
        <v>709391.66430901131</v>
      </c>
      <c r="AH589" s="71">
        <v>174627.20907449981</v>
      </c>
      <c r="AI589" s="71">
        <v>11993823.44269898</v>
      </c>
      <c r="AJ589" s="71">
        <v>15101906.17772953</v>
      </c>
      <c r="AK589" s="71">
        <v>0</v>
      </c>
      <c r="AL589" s="71">
        <v>0</v>
      </c>
      <c r="AM589" s="71">
        <v>834641.17609790713</v>
      </c>
      <c r="AN589" s="71">
        <v>0</v>
      </c>
      <c r="AO589" s="71">
        <v>0</v>
      </c>
      <c r="AP589" s="71">
        <v>28814389.669909928</v>
      </c>
      <c r="AQ589" s="72"/>
      <c r="AR589" s="71">
        <v>71</v>
      </c>
      <c r="AS589" s="71">
        <v>48</v>
      </c>
      <c r="AT589" s="71">
        <v>0</v>
      </c>
      <c r="AU589" s="71">
        <v>0</v>
      </c>
      <c r="AV589" s="71">
        <v>0</v>
      </c>
      <c r="AW589" s="71">
        <v>0</v>
      </c>
      <c r="AX589" s="71"/>
      <c r="AY589" s="72"/>
      <c r="AZ589" s="71">
        <v>341.71</v>
      </c>
      <c r="BA589" s="71">
        <v>1118.8</v>
      </c>
      <c r="BB589" s="71">
        <v>0</v>
      </c>
      <c r="BC589" s="71">
        <v>0</v>
      </c>
      <c r="BD589" s="71">
        <v>0</v>
      </c>
      <c r="BE589" s="71">
        <v>0</v>
      </c>
      <c r="BF589" s="71"/>
      <c r="BG589" s="72"/>
      <c r="BH589" s="71">
        <v>0</v>
      </c>
      <c r="BI589" s="71">
        <v>0</v>
      </c>
      <c r="BJ589" s="71">
        <v>0</v>
      </c>
      <c r="BK589" s="71">
        <v>2.2509999999999999</v>
      </c>
      <c r="BL589" s="71">
        <v>0</v>
      </c>
      <c r="BM589" s="71">
        <v>0</v>
      </c>
      <c r="BN589" s="72"/>
      <c r="BO589" s="71">
        <v>0</v>
      </c>
      <c r="BP589" s="71">
        <v>0</v>
      </c>
      <c r="BQ589" s="71">
        <v>0</v>
      </c>
      <c r="BR589" s="71">
        <v>1</v>
      </c>
      <c r="BS589" s="71">
        <v>0</v>
      </c>
      <c r="BT589" s="71">
        <v>0</v>
      </c>
      <c r="BU589"/>
      <c r="BV589" s="70">
        <v>2.2509999999999999</v>
      </c>
      <c r="BW589" s="70">
        <v>0</v>
      </c>
      <c r="BX589" s="70">
        <v>0</v>
      </c>
      <c r="BY589" s="70">
        <v>0</v>
      </c>
      <c r="BZ589" s="70">
        <v>0</v>
      </c>
      <c r="CA589" s="70">
        <v>0</v>
      </c>
      <c r="CB589" s="70">
        <v>0</v>
      </c>
      <c r="CC589" s="70">
        <v>0</v>
      </c>
      <c r="CD589" s="70">
        <v>0</v>
      </c>
    </row>
    <row r="590" spans="1:82">
      <c r="A590" s="70" t="s">
        <v>2373</v>
      </c>
      <c r="B590" s="70">
        <v>457</v>
      </c>
      <c r="C590" s="70">
        <v>15</v>
      </c>
      <c r="D590" s="70">
        <v>27</v>
      </c>
      <c r="E590" s="70">
        <v>2018</v>
      </c>
      <c r="F590" s="70" t="s">
        <v>183</v>
      </c>
      <c r="G590" s="70" t="s">
        <v>2358</v>
      </c>
      <c r="H590" s="70" t="s">
        <v>2359</v>
      </c>
      <c r="I590" s="148"/>
      <c r="J590" s="71">
        <v>0</v>
      </c>
      <c r="K590" s="71">
        <v>0.71879322671540347</v>
      </c>
      <c r="L590" s="71">
        <v>0.75455178747743268</v>
      </c>
      <c r="M590" s="71">
        <v>6.4912538689079664</v>
      </c>
      <c r="N590" s="71">
        <v>5.7765582052343767</v>
      </c>
      <c r="O590" s="71">
        <v>4.4654970004443939</v>
      </c>
      <c r="P590" s="71">
        <v>11.744177858764404</v>
      </c>
      <c r="Q590" s="71">
        <v>0.381235712781898</v>
      </c>
      <c r="R590" s="71">
        <v>1.7216499803986075E-2</v>
      </c>
      <c r="S590" s="71">
        <v>0.64639214052000016</v>
      </c>
      <c r="T590" s="72"/>
      <c r="U590" s="71">
        <v>0</v>
      </c>
      <c r="V590" s="71">
        <v>315</v>
      </c>
      <c r="W590" s="71">
        <v>21</v>
      </c>
      <c r="X590" s="71">
        <v>2030</v>
      </c>
      <c r="Y590" s="71">
        <v>3063</v>
      </c>
      <c r="Z590" s="71">
        <v>2721</v>
      </c>
      <c r="AA590" s="71">
        <v>2457</v>
      </c>
      <c r="AB590" s="71">
        <v>6015</v>
      </c>
      <c r="AC590" s="71">
        <v>2987</v>
      </c>
      <c r="AD590" s="71">
        <v>0.64639214052000016</v>
      </c>
      <c r="AE590" s="72"/>
      <c r="AF590" s="71">
        <v>0</v>
      </c>
      <c r="AG590" s="71">
        <v>650341.98230347771</v>
      </c>
      <c r="AH590" s="71">
        <v>154989.11382401839</v>
      </c>
      <c r="AI590" s="71">
        <v>11479276.41883399</v>
      </c>
      <c r="AJ590" s="71">
        <v>13803613.72791625</v>
      </c>
      <c r="AK590" s="71">
        <v>0</v>
      </c>
      <c r="AL590" s="71">
        <v>0</v>
      </c>
      <c r="AM590" s="71">
        <v>827971.43093056802</v>
      </c>
      <c r="AN590" s="71">
        <v>0</v>
      </c>
      <c r="AO590" s="71">
        <v>0</v>
      </c>
      <c r="AP590" s="71">
        <v>26916192.673808306</v>
      </c>
      <c r="AQ590" s="72"/>
      <c r="AR590" s="71">
        <v>72</v>
      </c>
      <c r="AS590" s="71">
        <v>48</v>
      </c>
      <c r="AT590" s="71">
        <v>0</v>
      </c>
      <c r="AU590" s="71">
        <v>0</v>
      </c>
      <c r="AV590" s="71">
        <v>0</v>
      </c>
      <c r="AW590" s="71">
        <v>0</v>
      </c>
      <c r="AX590" s="71"/>
      <c r="AY590" s="72"/>
      <c r="AZ590" s="71">
        <v>344.81</v>
      </c>
      <c r="BA590" s="71">
        <v>1119</v>
      </c>
      <c r="BB590" s="71">
        <v>0</v>
      </c>
      <c r="BC590" s="71">
        <v>0</v>
      </c>
      <c r="BD590" s="71">
        <v>0</v>
      </c>
      <c r="BE590" s="71">
        <v>0</v>
      </c>
      <c r="BF590" s="71"/>
      <c r="BG590" s="72"/>
      <c r="BH590" s="71">
        <v>0</v>
      </c>
      <c r="BI590" s="71">
        <v>0</v>
      </c>
      <c r="BJ590" s="71">
        <v>0</v>
      </c>
      <c r="BK590" s="71">
        <v>2.2069999999999999</v>
      </c>
      <c r="BL590" s="71">
        <v>0</v>
      </c>
      <c r="BM590" s="71">
        <v>0</v>
      </c>
      <c r="BN590" s="72"/>
      <c r="BO590" s="71">
        <v>0</v>
      </c>
      <c r="BP590" s="71">
        <v>0</v>
      </c>
      <c r="BQ590" s="71">
        <v>0</v>
      </c>
      <c r="BR590" s="71">
        <v>1</v>
      </c>
      <c r="BS590" s="71">
        <v>0</v>
      </c>
      <c r="BT590" s="71">
        <v>0</v>
      </c>
      <c r="BU590"/>
      <c r="BV590" s="70">
        <v>2.2069999999999999</v>
      </c>
      <c r="BW590" s="70">
        <v>0</v>
      </c>
      <c r="BX590" s="70">
        <v>0</v>
      </c>
      <c r="BY590" s="70">
        <v>0</v>
      </c>
      <c r="BZ590" s="70">
        <v>0</v>
      </c>
      <c r="CA590" s="70">
        <v>0</v>
      </c>
      <c r="CB590" s="70">
        <v>0</v>
      </c>
      <c r="CC590" s="70">
        <v>0</v>
      </c>
      <c r="CD590" s="70">
        <v>0</v>
      </c>
    </row>
    <row r="591" spans="1:82">
      <c r="A591" s="70" t="s">
        <v>2374</v>
      </c>
      <c r="B591" s="70">
        <v>458</v>
      </c>
      <c r="C591" s="70">
        <v>16</v>
      </c>
      <c r="D591" s="70">
        <v>27</v>
      </c>
      <c r="E591" s="70">
        <v>2019</v>
      </c>
      <c r="F591" s="70" t="s">
        <v>158</v>
      </c>
      <c r="G591" s="70" t="s">
        <v>2358</v>
      </c>
      <c r="H591" s="70" t="s">
        <v>2359</v>
      </c>
      <c r="I591" s="148"/>
      <c r="J591" s="71">
        <v>0</v>
      </c>
      <c r="K591" s="71">
        <v>0.68685304214307974</v>
      </c>
      <c r="L591" s="71">
        <v>0.77069227627146075</v>
      </c>
      <c r="M591" s="71">
        <v>7.0090088409550368</v>
      </c>
      <c r="N591" s="71">
        <v>6.2924586207837905</v>
      </c>
      <c r="O591" s="71">
        <v>4.3302073700512693</v>
      </c>
      <c r="P591" s="71">
        <v>11.129620614479128</v>
      </c>
      <c r="Q591" s="71">
        <v>0.36230069894267303</v>
      </c>
      <c r="R591" s="71">
        <v>8.2965658552793583E-3</v>
      </c>
      <c r="S591" s="71">
        <v>0.53950674924999997</v>
      </c>
      <c r="T591" s="72"/>
      <c r="U591" s="71">
        <v>0</v>
      </c>
      <c r="V591" s="71">
        <v>315</v>
      </c>
      <c r="W591" s="71">
        <v>21</v>
      </c>
      <c r="X591" s="71">
        <v>2030</v>
      </c>
      <c r="Y591" s="71">
        <v>3031</v>
      </c>
      <c r="Z591" s="71">
        <v>2711</v>
      </c>
      <c r="AA591" s="71">
        <v>2311</v>
      </c>
      <c r="AB591" s="71">
        <v>5871</v>
      </c>
      <c r="AC591" s="71">
        <v>1463</v>
      </c>
      <c r="AD591" s="71">
        <v>0.53950674924999997</v>
      </c>
      <c r="AE591" s="72"/>
      <c r="AF591" s="71">
        <v>0</v>
      </c>
      <c r="AG591" s="71">
        <v>634113.61586288468</v>
      </c>
      <c r="AH591" s="71">
        <v>179274.89754693341</v>
      </c>
      <c r="AI591" s="71">
        <v>11597521.71119168</v>
      </c>
      <c r="AJ591" s="71">
        <v>14473030.393274549</v>
      </c>
      <c r="AK591" s="71">
        <v>0</v>
      </c>
      <c r="AL591" s="71">
        <v>0</v>
      </c>
      <c r="AM591" s="71">
        <v>799586.00313566288</v>
      </c>
      <c r="AN591" s="71">
        <v>0</v>
      </c>
      <c r="AO591" s="71">
        <v>0</v>
      </c>
      <c r="AP591" s="71">
        <v>27683526.621011708</v>
      </c>
      <c r="AQ591" s="72"/>
      <c r="AR591" s="71">
        <v>73</v>
      </c>
      <c r="AS591" s="71">
        <v>48</v>
      </c>
      <c r="AT591" s="71">
        <v>0</v>
      </c>
      <c r="AU591" s="71">
        <v>0</v>
      </c>
      <c r="AV591" s="71">
        <v>0</v>
      </c>
      <c r="AW591" s="71">
        <v>0</v>
      </c>
      <c r="AX591" s="71"/>
      <c r="AY591" s="72"/>
      <c r="AZ591" s="71">
        <v>349.12</v>
      </c>
      <c r="BA591" s="71">
        <v>1118.8</v>
      </c>
      <c r="BB591" s="71">
        <v>0</v>
      </c>
      <c r="BC591" s="71">
        <v>0</v>
      </c>
      <c r="BD591" s="71">
        <v>0</v>
      </c>
      <c r="BE591" s="71">
        <v>0</v>
      </c>
      <c r="BF591" s="71"/>
      <c r="BG591" s="72"/>
      <c r="BH591" s="71">
        <v>0</v>
      </c>
      <c r="BI591" s="71">
        <v>0</v>
      </c>
      <c r="BJ591" s="71">
        <v>0</v>
      </c>
      <c r="BK591" s="71">
        <v>2.3769999999999998</v>
      </c>
      <c r="BL591" s="71">
        <v>0</v>
      </c>
      <c r="BM591" s="71">
        <v>0</v>
      </c>
      <c r="BN591" s="72"/>
      <c r="BO591" s="71">
        <v>0</v>
      </c>
      <c r="BP591" s="71">
        <v>0</v>
      </c>
      <c r="BQ591" s="71">
        <v>0</v>
      </c>
      <c r="BR591" s="71">
        <v>1</v>
      </c>
      <c r="BS591" s="71">
        <v>0</v>
      </c>
      <c r="BT591" s="71">
        <v>0</v>
      </c>
      <c r="BU591"/>
      <c r="BV591" s="70">
        <v>2.3769999999999998</v>
      </c>
      <c r="BW591" s="70">
        <v>0</v>
      </c>
      <c r="BX591" s="70">
        <v>0</v>
      </c>
      <c r="BY591" s="70">
        <v>0</v>
      </c>
      <c r="BZ591" s="70">
        <v>0</v>
      </c>
      <c r="CA591" s="70">
        <v>0</v>
      </c>
      <c r="CB591" s="70">
        <v>0</v>
      </c>
      <c r="CC591" s="70">
        <v>0</v>
      </c>
      <c r="CD591" s="70">
        <v>0</v>
      </c>
    </row>
    <row r="592" spans="1:82">
      <c r="A592" s="70" t="s">
        <v>2375</v>
      </c>
      <c r="B592" s="70">
        <v>459</v>
      </c>
      <c r="C592" s="70">
        <v>17</v>
      </c>
      <c r="D592" s="70">
        <v>27</v>
      </c>
      <c r="E592" s="70">
        <v>2020</v>
      </c>
      <c r="F592" s="70" t="s">
        <v>159</v>
      </c>
      <c r="G592" s="70" t="s">
        <v>2358</v>
      </c>
      <c r="H592" s="70" t="s">
        <v>2359</v>
      </c>
      <c r="I592" s="148"/>
      <c r="J592" s="71">
        <v>0.1006487906585694</v>
      </c>
      <c r="K592" s="71">
        <v>0.75966181706650404</v>
      </c>
      <c r="L592" s="71">
        <v>1.3874278854571971</v>
      </c>
      <c r="M592" s="71">
        <v>7.0049847632205307</v>
      </c>
      <c r="N592" s="71">
        <v>6.1274385941662164</v>
      </c>
      <c r="O592" s="71">
        <v>3.7966727479370337</v>
      </c>
      <c r="P592" s="71">
        <v>10.52541905888593</v>
      </c>
      <c r="Q592" s="71">
        <v>0.34173635282013898</v>
      </c>
      <c r="R592" s="71">
        <v>1.1225828510300918E-2</v>
      </c>
      <c r="S592" s="71">
        <v>0.67821822193193959</v>
      </c>
      <c r="T592" s="72"/>
      <c r="U592" s="71">
        <v>19973</v>
      </c>
      <c r="V592" s="71">
        <v>309</v>
      </c>
      <c r="W592" s="71">
        <v>33</v>
      </c>
      <c r="X592" s="71">
        <v>2074</v>
      </c>
      <c r="Y592" s="71">
        <v>3025</v>
      </c>
      <c r="Z592" s="71">
        <v>2713</v>
      </c>
      <c r="AA592" s="71">
        <v>2323</v>
      </c>
      <c r="AB592" s="71">
        <v>5796</v>
      </c>
      <c r="AC592" s="71">
        <v>1989.9999999999998</v>
      </c>
      <c r="AD592" s="71">
        <v>0.67821822193193959</v>
      </c>
      <c r="AE592" s="72"/>
      <c r="AF592" s="71">
        <v>168832.15902758809</v>
      </c>
      <c r="AG592" s="71">
        <v>651806.22500753088</v>
      </c>
      <c r="AH592" s="71">
        <v>373911.16102385108</v>
      </c>
      <c r="AI592" s="71">
        <v>11165223.385808438</v>
      </c>
      <c r="AJ592" s="71">
        <v>13303673.309231101</v>
      </c>
      <c r="AK592" s="71"/>
      <c r="AL592" s="71"/>
      <c r="AM592" s="71">
        <v>756442.39490308752</v>
      </c>
      <c r="AN592" s="71"/>
      <c r="AO592" s="71"/>
      <c r="AP592" s="71">
        <v>26419888.635001592</v>
      </c>
      <c r="AQ592" s="72"/>
      <c r="AR592" s="71">
        <v>75</v>
      </c>
      <c r="AS592" s="71">
        <v>48</v>
      </c>
      <c r="AT592" s="71">
        <v>0</v>
      </c>
      <c r="AU592" s="71">
        <v>0</v>
      </c>
      <c r="AV592" s="71">
        <v>0</v>
      </c>
      <c r="AW592" s="71">
        <v>0</v>
      </c>
      <c r="AX592" s="71"/>
      <c r="AY592" s="72"/>
      <c r="AZ592" s="71">
        <v>358.56000000000012</v>
      </c>
      <c r="BA592" s="71">
        <v>1118.8</v>
      </c>
      <c r="BB592" s="71">
        <v>0</v>
      </c>
      <c r="BC592" s="71">
        <v>0</v>
      </c>
      <c r="BD592" s="71">
        <v>0</v>
      </c>
      <c r="BE592" s="71">
        <v>0</v>
      </c>
      <c r="BF592" s="71"/>
      <c r="BG592" s="72"/>
      <c r="BH592" s="71">
        <v>0</v>
      </c>
      <c r="BI592" s="71">
        <v>0</v>
      </c>
      <c r="BJ592" s="71">
        <v>0</v>
      </c>
      <c r="BK592" s="71">
        <v>2.5630000000000002</v>
      </c>
      <c r="BL592" s="71">
        <v>0</v>
      </c>
      <c r="BM592" s="71">
        <v>0</v>
      </c>
      <c r="BN592" s="72"/>
      <c r="BO592" s="71">
        <v>0</v>
      </c>
      <c r="BP592" s="71">
        <v>0</v>
      </c>
      <c r="BQ592" s="71">
        <v>0</v>
      </c>
      <c r="BR592" s="71">
        <v>1</v>
      </c>
      <c r="BS592" s="71">
        <v>0</v>
      </c>
      <c r="BT592" s="71">
        <v>0</v>
      </c>
      <c r="BU592"/>
      <c r="BV592" s="70">
        <v>2.5630000000000002</v>
      </c>
      <c r="BW592" s="70">
        <v>0</v>
      </c>
      <c r="BX592" s="70">
        <v>0</v>
      </c>
      <c r="BY592" s="70">
        <v>0</v>
      </c>
      <c r="BZ592" s="70">
        <v>0</v>
      </c>
      <c r="CA592" s="70">
        <v>0</v>
      </c>
      <c r="CB592" s="70">
        <v>0</v>
      </c>
      <c r="CC592" s="70">
        <v>0</v>
      </c>
      <c r="CD592" s="70">
        <v>0</v>
      </c>
    </row>
    <row r="593" spans="1:82">
      <c r="A593" s="70" t="s">
        <v>2376</v>
      </c>
      <c r="B593" s="70">
        <v>459</v>
      </c>
      <c r="C593" s="70">
        <v>18</v>
      </c>
      <c r="D593" s="70">
        <v>27</v>
      </c>
      <c r="E593" s="70">
        <v>2021</v>
      </c>
      <c r="F593" s="70" t="s">
        <v>160</v>
      </c>
      <c r="G593" s="70" t="s">
        <v>2358</v>
      </c>
      <c r="H593" s="70" t="s">
        <v>2359</v>
      </c>
      <c r="I593" s="148"/>
      <c r="J593" s="71">
        <v>0.11117474011035582</v>
      </c>
      <c r="K593" s="71">
        <v>0.77091831919703757</v>
      </c>
      <c r="L593" s="71">
        <v>1.2141917770740651</v>
      </c>
      <c r="M593" s="71">
        <v>6.6044694911186701</v>
      </c>
      <c r="N593" s="71">
        <v>5.5805328822628963</v>
      </c>
      <c r="O593" s="71">
        <v>3.6805393869066299</v>
      </c>
      <c r="P593" s="71">
        <v>10.840540900497999</v>
      </c>
      <c r="Q593" s="71">
        <v>0.33438296406511597</v>
      </c>
      <c r="R593" s="71">
        <v>4.3413926791579141E-2</v>
      </c>
      <c r="S593" s="71">
        <v>0.84619389159820391</v>
      </c>
      <c r="T593" s="72"/>
      <c r="U593" s="71">
        <v>28641</v>
      </c>
      <c r="V593" s="71">
        <v>309</v>
      </c>
      <c r="W593" s="71">
        <v>33</v>
      </c>
      <c r="X593" s="71">
        <v>2074</v>
      </c>
      <c r="Y593" s="71">
        <v>3032</v>
      </c>
      <c r="Z593" s="71">
        <v>2708</v>
      </c>
      <c r="AA593" s="71">
        <v>2333</v>
      </c>
      <c r="AB593" s="71">
        <v>5727</v>
      </c>
      <c r="AC593" s="71">
        <v>7465.9999999999982</v>
      </c>
      <c r="AD593" s="71">
        <v>0.84619389159820391</v>
      </c>
      <c r="AE593" s="72"/>
      <c r="AF593" s="71">
        <v>213087.64107535515</v>
      </c>
      <c r="AG593" s="71">
        <v>661248.3526540309</v>
      </c>
      <c r="AH593" s="71">
        <v>345021.56694354018</v>
      </c>
      <c r="AI593" s="71">
        <v>12554587.945606761</v>
      </c>
      <c r="AJ593" s="71">
        <v>14428359.374283209</v>
      </c>
      <c r="AK593" s="71">
        <v>0</v>
      </c>
      <c r="AL593" s="71">
        <v>0</v>
      </c>
      <c r="AM593" s="71">
        <v>751748.28547528735</v>
      </c>
      <c r="AN593" s="71">
        <v>0</v>
      </c>
      <c r="AO593" s="71">
        <v>0</v>
      </c>
      <c r="AP593" s="71">
        <v>28954053.166038182</v>
      </c>
      <c r="AQ593" s="72"/>
      <c r="AR593" s="71">
        <v>76</v>
      </c>
      <c r="AS593" s="71">
        <v>48</v>
      </c>
      <c r="AT593" s="71">
        <v>0</v>
      </c>
      <c r="AU593" s="71">
        <v>0</v>
      </c>
      <c r="AV593" s="71">
        <v>0</v>
      </c>
      <c r="AW593" s="71">
        <v>0</v>
      </c>
      <c r="AX593" s="71"/>
      <c r="AY593" s="72"/>
      <c r="AZ593" s="71">
        <v>361.18000000000012</v>
      </c>
      <c r="BA593" s="71">
        <v>1118.8</v>
      </c>
      <c r="BB593" s="71">
        <v>0</v>
      </c>
      <c r="BC593" s="71">
        <v>0</v>
      </c>
      <c r="BD593" s="71">
        <v>0</v>
      </c>
      <c r="BE593" s="71">
        <v>0</v>
      </c>
      <c r="BF593" s="71"/>
      <c r="BG593" s="72"/>
      <c r="BH593" s="71">
        <v>0</v>
      </c>
      <c r="BI593" s="71">
        <v>0</v>
      </c>
      <c r="BJ593" s="71">
        <v>0</v>
      </c>
      <c r="BK593" s="71">
        <v>2.5089999999999999</v>
      </c>
      <c r="BL593" s="71">
        <v>0</v>
      </c>
      <c r="BM593" s="71">
        <v>0</v>
      </c>
      <c r="BN593" s="72"/>
      <c r="BO593" s="71">
        <v>0</v>
      </c>
      <c r="BP593" s="71">
        <v>0</v>
      </c>
      <c r="BQ593" s="71">
        <v>0</v>
      </c>
      <c r="BR593" s="71">
        <v>1</v>
      </c>
      <c r="BS593" s="71">
        <v>0</v>
      </c>
      <c r="BT593" s="71">
        <v>0</v>
      </c>
      <c r="BU593"/>
      <c r="BV593" s="70">
        <v>2.5089999999999999</v>
      </c>
      <c r="BW593" s="70">
        <v>0</v>
      </c>
      <c r="BX593" s="70">
        <v>0</v>
      </c>
      <c r="BY593" s="70">
        <v>0</v>
      </c>
      <c r="BZ593" s="70">
        <v>0</v>
      </c>
      <c r="CA593" s="70">
        <v>0</v>
      </c>
      <c r="CB593" s="70">
        <v>0</v>
      </c>
      <c r="CC593" s="70">
        <v>0</v>
      </c>
      <c r="CD593" s="70">
        <v>0</v>
      </c>
    </row>
    <row r="594" spans="1:82">
      <c r="A594" s="70" t="s">
        <v>2377</v>
      </c>
      <c r="B594" s="70">
        <v>459</v>
      </c>
      <c r="C594" s="70">
        <v>19</v>
      </c>
      <c r="D594" s="70">
        <v>27</v>
      </c>
      <c r="E594" s="70">
        <v>2022</v>
      </c>
      <c r="F594" s="70" t="s">
        <v>161</v>
      </c>
      <c r="G594" s="70" t="s">
        <v>2358</v>
      </c>
      <c r="H594" s="70" t="s">
        <v>2359</v>
      </c>
      <c r="I594" s="148"/>
      <c r="J594" s="71">
        <v>0.13167018150927284</v>
      </c>
      <c r="K594" s="71">
        <v>0.71263605584500322</v>
      </c>
      <c r="L594" s="71">
        <v>1.2019545903042772</v>
      </c>
      <c r="M594" s="71">
        <v>7.2116185232985837</v>
      </c>
      <c r="N594" s="71">
        <v>7.5066990063160608</v>
      </c>
      <c r="O594" s="71">
        <v>3.8480630384242187</v>
      </c>
      <c r="P594" s="71">
        <v>10.709802430205491</v>
      </c>
      <c r="Q594" s="71">
        <v>0.33167269268491278</v>
      </c>
      <c r="R594" s="71">
        <v>2.0007770694304251E-2</v>
      </c>
      <c r="S594" s="71">
        <v>0.48322483999999988</v>
      </c>
      <c r="T594" s="72"/>
      <c r="U594" s="71">
        <v>29859</v>
      </c>
      <c r="V594" s="71">
        <v>309</v>
      </c>
      <c r="W594" s="71">
        <v>33</v>
      </c>
      <c r="X594" s="71">
        <v>2074</v>
      </c>
      <c r="Y594" s="71">
        <v>3012</v>
      </c>
      <c r="Z594" s="71">
        <v>2690</v>
      </c>
      <c r="AA594" s="71">
        <v>2340</v>
      </c>
      <c r="AB594" s="71">
        <v>5634</v>
      </c>
      <c r="AC594" s="71">
        <v>3483.9999999999995</v>
      </c>
      <c r="AD594" s="71">
        <v>0.48322483999999988</v>
      </c>
      <c r="AE594" s="72"/>
      <c r="AF594" s="71">
        <v>203176.61884813569</v>
      </c>
      <c r="AG594" s="71">
        <v>530290.99254710763</v>
      </c>
      <c r="AH594" s="71">
        <v>383170.18467395066</v>
      </c>
      <c r="AI594" s="71">
        <v>11430459.366203105</v>
      </c>
      <c r="AJ594" s="71">
        <v>14744319.698501213</v>
      </c>
      <c r="AK594" s="71">
        <v>0</v>
      </c>
      <c r="AL594" s="71">
        <v>0</v>
      </c>
      <c r="AM594" s="71">
        <v>727503.17668968916</v>
      </c>
      <c r="AN594" s="71">
        <v>0</v>
      </c>
      <c r="AO594" s="71">
        <v>0</v>
      </c>
      <c r="AP594" s="71">
        <v>28018920.037463199</v>
      </c>
      <c r="AQ594" s="72"/>
      <c r="AR594" s="71">
        <v>78</v>
      </c>
      <c r="AS594" s="71">
        <v>48</v>
      </c>
      <c r="AT594" s="71">
        <v>0</v>
      </c>
      <c r="AU594" s="71">
        <v>0</v>
      </c>
      <c r="AV594" s="71">
        <v>0</v>
      </c>
      <c r="AW594" s="71">
        <v>0</v>
      </c>
      <c r="AX594" s="71"/>
      <c r="AY594" s="72"/>
      <c r="AZ594" s="71">
        <v>370.28000000000003</v>
      </c>
      <c r="BA594" s="71">
        <v>1118.8000000000002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2378</v>
      </c>
      <c r="B595" s="70">
        <v>459</v>
      </c>
      <c r="C595" s="70">
        <v>20</v>
      </c>
      <c r="D595" s="70">
        <v>27</v>
      </c>
      <c r="E595" s="70">
        <v>2023</v>
      </c>
      <c r="F595" s="70" t="s">
        <v>1539</v>
      </c>
      <c r="G595" s="70" t="s">
        <v>2358</v>
      </c>
      <c r="H595" s="70" t="s">
        <v>2359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78</v>
      </c>
      <c r="AS595" s="71">
        <v>48</v>
      </c>
      <c r="AT595" s="71">
        <v>0</v>
      </c>
      <c r="AU595" s="71">
        <v>0</v>
      </c>
      <c r="AV595" s="71">
        <v>0</v>
      </c>
      <c r="AW595" s="71">
        <v>0</v>
      </c>
      <c r="AX595" s="71"/>
      <c r="AY595" s="72"/>
      <c r="AZ595" s="71">
        <v>370.28000000000003</v>
      </c>
      <c r="BA595" s="71">
        <v>1118.8000000000002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2379</v>
      </c>
      <c r="B596" s="70">
        <v>459</v>
      </c>
      <c r="C596" s="70">
        <v>21</v>
      </c>
      <c r="D596" s="70">
        <v>27</v>
      </c>
      <c r="E596" s="70">
        <v>2024</v>
      </c>
      <c r="F596" s="70" t="s">
        <v>1554</v>
      </c>
      <c r="G596" s="1064" t="s">
        <v>2358</v>
      </c>
      <c r="H596" s="70" t="s">
        <v>2359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2380</v>
      </c>
      <c r="B597" s="70">
        <v>137</v>
      </c>
      <c r="C597" s="70">
        <v>1</v>
      </c>
      <c r="D597" s="70">
        <v>9</v>
      </c>
      <c r="E597" s="70">
        <v>1990</v>
      </c>
      <c r="F597" s="70" t="s">
        <v>787</v>
      </c>
      <c r="G597" s="1064" t="s">
        <v>1574</v>
      </c>
      <c r="H597" s="70" t="s">
        <v>1575</v>
      </c>
      <c r="I597" s="148"/>
      <c r="J597" s="71">
        <v>4.5792111141614518</v>
      </c>
      <c r="K597" s="71">
        <v>0.92911355335348345</v>
      </c>
      <c r="L597" s="71">
        <v>0.85495539729420444</v>
      </c>
      <c r="M597" s="71">
        <v>4.9146236446412681</v>
      </c>
      <c r="N597" s="71">
        <v>7.3997465619961558</v>
      </c>
      <c r="O597" s="71">
        <v>3.377000997378679</v>
      </c>
      <c r="P597" s="71">
        <v>5.6834306068361036</v>
      </c>
      <c r="Q597" s="71">
        <v>0.27782896493044101</v>
      </c>
      <c r="R597" s="71">
        <v>0</v>
      </c>
      <c r="S597" s="71">
        <v>0.2262395851264262</v>
      </c>
      <c r="T597" s="72"/>
      <c r="U597" s="71">
        <v>128568</v>
      </c>
      <c r="V597" s="71">
        <v>170</v>
      </c>
      <c r="W597" s="71">
        <v>10</v>
      </c>
      <c r="X597" s="71">
        <v>1648</v>
      </c>
      <c r="Y597" s="71">
        <v>1583</v>
      </c>
      <c r="Z597" s="71">
        <v>1389</v>
      </c>
      <c r="AA597" s="71">
        <v>1380</v>
      </c>
      <c r="AB597" s="71">
        <v>4511</v>
      </c>
      <c r="AC597" s="71">
        <v>0</v>
      </c>
      <c r="AD597" s="71">
        <v>0.2262395851264262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2381</v>
      </c>
      <c r="B598" s="70">
        <v>138</v>
      </c>
      <c r="C598" s="70">
        <v>2</v>
      </c>
      <c r="D598" s="70">
        <v>9</v>
      </c>
      <c r="E598" s="70">
        <v>2005</v>
      </c>
      <c r="F598" s="70" t="s">
        <v>789</v>
      </c>
      <c r="G598" s="70" t="s">
        <v>1574</v>
      </c>
      <c r="H598" s="70" t="s">
        <v>1575</v>
      </c>
      <c r="I598" s="148"/>
      <c r="J598" s="71">
        <v>1.83747155775424</v>
      </c>
      <c r="K598" s="71">
        <v>0.54091828920504015</v>
      </c>
      <c r="L598" s="71">
        <v>1.238754708865321</v>
      </c>
      <c r="M598" s="71">
        <v>9.932442329825804</v>
      </c>
      <c r="N598" s="71">
        <v>9.9274880633043647</v>
      </c>
      <c r="O598" s="71">
        <v>5.4961902745567146</v>
      </c>
      <c r="P598" s="71">
        <v>5.7276477356509776</v>
      </c>
      <c r="Q598" s="71">
        <v>0.27501203147814601</v>
      </c>
      <c r="R598" s="71">
        <v>0</v>
      </c>
      <c r="S598" s="71">
        <v>0</v>
      </c>
      <c r="T598" s="72"/>
      <c r="U598" s="71">
        <v>56751</v>
      </c>
      <c r="V598" s="71">
        <v>165</v>
      </c>
      <c r="W598" s="71">
        <v>11</v>
      </c>
      <c r="X598" s="71">
        <v>1613</v>
      </c>
      <c r="Y598" s="71">
        <v>2024</v>
      </c>
      <c r="Z598" s="71">
        <v>2616</v>
      </c>
      <c r="AA598" s="71">
        <v>1139</v>
      </c>
      <c r="AB598" s="71">
        <v>4668</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2382</v>
      </c>
      <c r="B599" s="70">
        <v>139</v>
      </c>
      <c r="C599" s="70">
        <v>3</v>
      </c>
      <c r="D599" s="70">
        <v>9</v>
      </c>
      <c r="E599" s="70">
        <v>2006</v>
      </c>
      <c r="F599" s="70" t="s">
        <v>790</v>
      </c>
      <c r="G599" s="70" t="s">
        <v>1574</v>
      </c>
      <c r="H599" s="70" t="s">
        <v>1575</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2383</v>
      </c>
      <c r="B600" s="70">
        <v>140</v>
      </c>
      <c r="C600" s="70">
        <v>4</v>
      </c>
      <c r="D600" s="70">
        <v>9</v>
      </c>
      <c r="E600" s="70">
        <v>2007</v>
      </c>
      <c r="F600" s="70" t="s">
        <v>791</v>
      </c>
      <c r="G600" s="70" t="s">
        <v>1574</v>
      </c>
      <c r="H600" s="70" t="s">
        <v>1575</v>
      </c>
      <c r="I600" s="148"/>
      <c r="J600" s="71">
        <v>1.7386610024230671</v>
      </c>
      <c r="K600" s="71">
        <v>0.38771814383285202</v>
      </c>
      <c r="L600" s="71">
        <v>1.6413763315016381</v>
      </c>
      <c r="M600" s="71">
        <v>8.283739748354968</v>
      </c>
      <c r="N600" s="71">
        <v>10.19006085873812</v>
      </c>
      <c r="O600" s="71">
        <v>5.3052673046341274</v>
      </c>
      <c r="P600" s="71">
        <v>5.765240092327808</v>
      </c>
      <c r="Q600" s="71">
        <v>0.290304320845862</v>
      </c>
      <c r="R600" s="71">
        <v>0</v>
      </c>
      <c r="S600" s="71">
        <v>0</v>
      </c>
      <c r="T600" s="72"/>
      <c r="U600" s="71">
        <v>57098</v>
      </c>
      <c r="V600" s="71">
        <v>129</v>
      </c>
      <c r="W600" s="71">
        <v>20</v>
      </c>
      <c r="X600" s="71">
        <v>1685</v>
      </c>
      <c r="Y600" s="71">
        <v>2083</v>
      </c>
      <c r="Z600" s="71">
        <v>2625</v>
      </c>
      <c r="AA600" s="71">
        <v>1129</v>
      </c>
      <c r="AB600" s="71">
        <v>4667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2384</v>
      </c>
      <c r="B601" s="70">
        <v>141</v>
      </c>
      <c r="C601" s="70">
        <v>5</v>
      </c>
      <c r="D601" s="70">
        <v>9</v>
      </c>
      <c r="E601" s="70">
        <v>2008</v>
      </c>
      <c r="F601" s="70" t="s">
        <v>792</v>
      </c>
      <c r="G601" s="70" t="s">
        <v>1574</v>
      </c>
      <c r="H601" s="70" t="s">
        <v>1575</v>
      </c>
      <c r="I601" s="148"/>
      <c r="J601" s="71">
        <v>1.580153464022342</v>
      </c>
      <c r="K601" s="71">
        <v>0.3402837269069548</v>
      </c>
      <c r="L601" s="71">
        <v>1.417266513541777</v>
      </c>
      <c r="M601" s="71">
        <v>9.6927776654500271</v>
      </c>
      <c r="N601" s="71">
        <v>10.500743635268201</v>
      </c>
      <c r="O601" s="71">
        <v>5.2835300502777844</v>
      </c>
      <c r="P601" s="71">
        <v>5.7229649752933094</v>
      </c>
      <c r="Q601" s="71">
        <v>0.28597388209250102</v>
      </c>
      <c r="R601" s="71">
        <v>0</v>
      </c>
      <c r="S601" s="71">
        <v>0</v>
      </c>
      <c r="T601" s="72"/>
      <c r="U601" s="71">
        <v>54523</v>
      </c>
      <c r="V601" s="71">
        <v>129</v>
      </c>
      <c r="W601" s="71">
        <v>20</v>
      </c>
      <c r="X601" s="71">
        <v>1685</v>
      </c>
      <c r="Y601" s="71">
        <v>2118</v>
      </c>
      <c r="Z601" s="71">
        <v>2706</v>
      </c>
      <c r="AA601" s="71">
        <v>1122</v>
      </c>
      <c r="AB601" s="71">
        <v>4673</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2385</v>
      </c>
      <c r="B602" s="70">
        <v>142</v>
      </c>
      <c r="C602" s="70">
        <v>6</v>
      </c>
      <c r="D602" s="70">
        <v>9</v>
      </c>
      <c r="E602" s="70">
        <v>2009</v>
      </c>
      <c r="F602" s="70" t="s">
        <v>176</v>
      </c>
      <c r="G602" s="70" t="s">
        <v>1574</v>
      </c>
      <c r="H602" s="70" t="s">
        <v>1575</v>
      </c>
      <c r="I602" s="148"/>
      <c r="J602" s="71">
        <v>1.4007715523986599</v>
      </c>
      <c r="K602" s="71">
        <v>0.29506692258728551</v>
      </c>
      <c r="L602" s="71">
        <v>1.422308407098591</v>
      </c>
      <c r="M602" s="71">
        <v>6.6683519092411752</v>
      </c>
      <c r="N602" s="71">
        <v>9.0449462032365382</v>
      </c>
      <c r="O602" s="71">
        <v>5.4141795521317793</v>
      </c>
      <c r="P602" s="71">
        <v>5.6044193588114819</v>
      </c>
      <c r="Q602" s="71">
        <v>0.27178228465844301</v>
      </c>
      <c r="R602" s="71">
        <v>0</v>
      </c>
      <c r="S602" s="71">
        <v>0</v>
      </c>
      <c r="T602" s="72"/>
      <c r="U602" s="71">
        <v>48810</v>
      </c>
      <c r="V602" s="71">
        <v>137</v>
      </c>
      <c r="W602" s="71">
        <v>23</v>
      </c>
      <c r="X602" s="71">
        <v>1464</v>
      </c>
      <c r="Y602" s="71">
        <v>2124</v>
      </c>
      <c r="Z602" s="71">
        <v>2737</v>
      </c>
      <c r="AA602" s="71">
        <v>1128</v>
      </c>
      <c r="AB602" s="71">
        <v>4662</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2386</v>
      </c>
      <c r="B603" s="70">
        <v>143</v>
      </c>
      <c r="C603" s="70">
        <v>7</v>
      </c>
      <c r="D603" s="70">
        <v>9</v>
      </c>
      <c r="E603" s="70">
        <v>2010</v>
      </c>
      <c r="F603" s="70" t="s">
        <v>177</v>
      </c>
      <c r="G603" s="70" t="s">
        <v>1574</v>
      </c>
      <c r="H603" s="70" t="s">
        <v>1575</v>
      </c>
      <c r="I603" s="148"/>
      <c r="J603" s="71">
        <v>0.98269063560888481</v>
      </c>
      <c r="K603" s="71">
        <v>0.30772713024406051</v>
      </c>
      <c r="L603" s="71">
        <v>1.294872778445741</v>
      </c>
      <c r="M603" s="71">
        <v>5.9691049794175024</v>
      </c>
      <c r="N603" s="71">
        <v>9.0693351114807932</v>
      </c>
      <c r="O603" s="71">
        <v>5.3044705578681626</v>
      </c>
      <c r="P603" s="71">
        <v>5.7785416038937374</v>
      </c>
      <c r="Q603" s="71">
        <v>0.28399629422644901</v>
      </c>
      <c r="R603" s="71">
        <v>0</v>
      </c>
      <c r="S603" s="71">
        <v>0</v>
      </c>
      <c r="T603" s="72"/>
      <c r="U603" s="71">
        <v>38331</v>
      </c>
      <c r="V603" s="71">
        <v>137</v>
      </c>
      <c r="W603" s="71">
        <v>23</v>
      </c>
      <c r="X603" s="71">
        <v>1464</v>
      </c>
      <c r="Y603" s="71">
        <v>2166</v>
      </c>
      <c r="Z603" s="71">
        <v>2694</v>
      </c>
      <c r="AA603" s="71">
        <v>1134</v>
      </c>
      <c r="AB603" s="71">
        <v>4668</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7.9329999999999998</v>
      </c>
      <c r="BM603" s="71">
        <v>0</v>
      </c>
      <c r="BN603" s="72"/>
      <c r="BO603" s="71">
        <v>0</v>
      </c>
      <c r="BP603" s="71">
        <v>0</v>
      </c>
      <c r="BQ603" s="71">
        <v>0</v>
      </c>
      <c r="BR603" s="71">
        <v>0</v>
      </c>
      <c r="BS603" s="71">
        <v>1</v>
      </c>
      <c r="BT603" s="71">
        <v>0</v>
      </c>
      <c r="BU603"/>
      <c r="BV603" s="70">
        <v>7.9329999999999998</v>
      </c>
      <c r="BW603" s="70">
        <v>0</v>
      </c>
      <c r="BX603" s="70">
        <v>0</v>
      </c>
      <c r="BY603" s="70">
        <v>0</v>
      </c>
      <c r="BZ603" s="70">
        <v>0</v>
      </c>
      <c r="CA603" s="70">
        <v>0</v>
      </c>
      <c r="CB603" s="70">
        <v>0</v>
      </c>
      <c r="CC603" s="70">
        <v>0</v>
      </c>
      <c r="CD603" s="70">
        <v>0</v>
      </c>
    </row>
    <row r="604" spans="1:82">
      <c r="A604" s="70" t="s">
        <v>2387</v>
      </c>
      <c r="B604" s="70">
        <v>144</v>
      </c>
      <c r="C604" s="70">
        <v>8</v>
      </c>
      <c r="D604" s="70">
        <v>9</v>
      </c>
      <c r="E604" s="70">
        <v>2011</v>
      </c>
      <c r="F604" s="70" t="s">
        <v>178</v>
      </c>
      <c r="G604" s="70" t="s">
        <v>1574</v>
      </c>
      <c r="H604" s="70" t="s">
        <v>1575</v>
      </c>
      <c r="I604" s="148"/>
      <c r="J604" s="71">
        <v>0</v>
      </c>
      <c r="K604" s="71">
        <v>0.4311829487404974</v>
      </c>
      <c r="L604" s="71">
        <v>1.2082106529891341</v>
      </c>
      <c r="M604" s="71">
        <v>7.5406577698294646</v>
      </c>
      <c r="N604" s="71">
        <v>11.103044887781021</v>
      </c>
      <c r="O604" s="71">
        <v>5.2514222400822019</v>
      </c>
      <c r="P604" s="71">
        <v>5.502685004870826</v>
      </c>
      <c r="Q604" s="71">
        <v>0.33144616843861702</v>
      </c>
      <c r="R604" s="71">
        <v>0</v>
      </c>
      <c r="S604" s="71">
        <v>0</v>
      </c>
      <c r="T604" s="72"/>
      <c r="U604" s="71">
        <v>0</v>
      </c>
      <c r="V604" s="71">
        <v>137</v>
      </c>
      <c r="W604" s="71">
        <v>23</v>
      </c>
      <c r="X604" s="71">
        <v>1464</v>
      </c>
      <c r="Y604" s="71">
        <v>2203</v>
      </c>
      <c r="Z604" s="71">
        <v>2725</v>
      </c>
      <c r="AA604" s="71">
        <v>1112</v>
      </c>
      <c r="AB604" s="71">
        <v>4723</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7.1740000000000004</v>
      </c>
      <c r="BM604" s="71">
        <v>0</v>
      </c>
      <c r="BN604" s="72"/>
      <c r="BO604" s="71">
        <v>0</v>
      </c>
      <c r="BP604" s="71">
        <v>0</v>
      </c>
      <c r="BQ604" s="71">
        <v>0</v>
      </c>
      <c r="BR604" s="71">
        <v>0</v>
      </c>
      <c r="BS604" s="71">
        <v>1</v>
      </c>
      <c r="BT604" s="71">
        <v>0</v>
      </c>
      <c r="BU604"/>
      <c r="BV604" s="70">
        <v>7.1740000000000004</v>
      </c>
      <c r="BW604" s="70">
        <v>0</v>
      </c>
      <c r="BX604" s="70">
        <v>0</v>
      </c>
      <c r="BY604" s="70">
        <v>0</v>
      </c>
      <c r="BZ604" s="70">
        <v>0</v>
      </c>
      <c r="CA604" s="70">
        <v>0</v>
      </c>
      <c r="CB604" s="70">
        <v>0</v>
      </c>
      <c r="CC604" s="70">
        <v>0</v>
      </c>
      <c r="CD604" s="70">
        <v>0</v>
      </c>
    </row>
    <row r="605" spans="1:82">
      <c r="A605" s="70" t="s">
        <v>2388</v>
      </c>
      <c r="B605" s="70">
        <v>145</v>
      </c>
      <c r="C605" s="70">
        <v>9</v>
      </c>
      <c r="D605" s="70">
        <v>9</v>
      </c>
      <c r="E605" s="70">
        <v>2012</v>
      </c>
      <c r="F605" s="70" t="s">
        <v>179</v>
      </c>
      <c r="G605" s="70" t="s">
        <v>1574</v>
      </c>
      <c r="H605" s="70" t="s">
        <v>1575</v>
      </c>
      <c r="I605" s="148"/>
      <c r="J605" s="71">
        <v>1.248736444092035</v>
      </c>
      <c r="K605" s="71">
        <v>0.48574426819870481</v>
      </c>
      <c r="L605" s="71">
        <v>1.21904862176314</v>
      </c>
      <c r="M605" s="71">
        <v>9.3654729909178087</v>
      </c>
      <c r="N605" s="71">
        <v>12.82242190609726</v>
      </c>
      <c r="O605" s="71">
        <v>5.3133439725865843</v>
      </c>
      <c r="P605" s="71">
        <v>5.6136183469915428</v>
      </c>
      <c r="Q605" s="71">
        <v>0.36750543973150501</v>
      </c>
      <c r="R605" s="71">
        <v>0</v>
      </c>
      <c r="S605" s="71">
        <v>0</v>
      </c>
      <c r="T605" s="72"/>
      <c r="U605" s="71">
        <v>43953</v>
      </c>
      <c r="V605" s="71">
        <v>137</v>
      </c>
      <c r="W605" s="71">
        <v>23</v>
      </c>
      <c r="X605" s="71">
        <v>1464</v>
      </c>
      <c r="Y605" s="71">
        <v>2316</v>
      </c>
      <c r="Z605" s="71">
        <v>2779</v>
      </c>
      <c r="AA605" s="71">
        <v>1128</v>
      </c>
      <c r="AB605" s="71">
        <v>4820</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8.1240000000000006</v>
      </c>
      <c r="BM605" s="71">
        <v>0</v>
      </c>
      <c r="BN605" s="72"/>
      <c r="BO605" s="71">
        <v>0</v>
      </c>
      <c r="BP605" s="71">
        <v>0</v>
      </c>
      <c r="BQ605" s="71">
        <v>0</v>
      </c>
      <c r="BR605" s="71">
        <v>0</v>
      </c>
      <c r="BS605" s="71">
        <v>1</v>
      </c>
      <c r="BT605" s="71">
        <v>0</v>
      </c>
      <c r="BU605"/>
      <c r="BV605" s="70">
        <v>8.1240000000000006</v>
      </c>
      <c r="BW605" s="70">
        <v>0</v>
      </c>
      <c r="BX605" s="70">
        <v>0</v>
      </c>
      <c r="BY605" s="70">
        <v>0</v>
      </c>
      <c r="BZ605" s="70">
        <v>0</v>
      </c>
      <c r="CA605" s="70">
        <v>0</v>
      </c>
      <c r="CB605" s="70">
        <v>0</v>
      </c>
      <c r="CC605" s="70">
        <v>0</v>
      </c>
      <c r="CD605" s="70">
        <v>0</v>
      </c>
    </row>
    <row r="606" spans="1:82">
      <c r="A606" s="70" t="s">
        <v>2389</v>
      </c>
      <c r="B606" s="70">
        <v>146</v>
      </c>
      <c r="C606" s="70">
        <v>10</v>
      </c>
      <c r="D606" s="70">
        <v>9</v>
      </c>
      <c r="E606" s="70">
        <v>2013</v>
      </c>
      <c r="F606" s="70" t="s">
        <v>180</v>
      </c>
      <c r="G606" s="70" t="s">
        <v>1574</v>
      </c>
      <c r="H606" s="70" t="s">
        <v>1575</v>
      </c>
      <c r="I606" s="148"/>
      <c r="J606" s="71">
        <v>1.2994584939536999</v>
      </c>
      <c r="K606" s="71">
        <v>0.40146929452370111</v>
      </c>
      <c r="L606" s="71">
        <v>1.0765160569777461</v>
      </c>
      <c r="M606" s="71">
        <v>8.7101137931657036</v>
      </c>
      <c r="N606" s="71">
        <v>12.50175014588199</v>
      </c>
      <c r="O606" s="71">
        <v>5.2656162435139358</v>
      </c>
      <c r="P606" s="71">
        <v>5.5998029541936969</v>
      </c>
      <c r="Q606" s="71">
        <v>0.37571271917689297</v>
      </c>
      <c r="R606" s="71">
        <v>0</v>
      </c>
      <c r="S606" s="71">
        <v>0</v>
      </c>
      <c r="T606" s="72"/>
      <c r="U606" s="71">
        <v>46571</v>
      </c>
      <c r="V606" s="71">
        <v>137</v>
      </c>
      <c r="W606" s="71">
        <v>23</v>
      </c>
      <c r="X606" s="71">
        <v>1464</v>
      </c>
      <c r="Y606" s="71">
        <v>2330</v>
      </c>
      <c r="Z606" s="71">
        <v>2877</v>
      </c>
      <c r="AA606" s="71">
        <v>1121</v>
      </c>
      <c r="AB606" s="71">
        <v>4857</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9.9039999999999999</v>
      </c>
      <c r="BM606" s="71">
        <v>0</v>
      </c>
      <c r="BN606" s="72"/>
      <c r="BO606" s="71">
        <v>0</v>
      </c>
      <c r="BP606" s="71">
        <v>0</v>
      </c>
      <c r="BQ606" s="71">
        <v>0</v>
      </c>
      <c r="BR606" s="71">
        <v>0</v>
      </c>
      <c r="BS606" s="71">
        <v>1</v>
      </c>
      <c r="BT606" s="71">
        <v>0</v>
      </c>
      <c r="BU606"/>
      <c r="BV606" s="70">
        <v>9.9039999999999999</v>
      </c>
      <c r="BW606" s="70">
        <v>0</v>
      </c>
      <c r="BX606" s="70">
        <v>0</v>
      </c>
      <c r="BY606" s="70">
        <v>0</v>
      </c>
      <c r="BZ606" s="70">
        <v>0</v>
      </c>
      <c r="CA606" s="70">
        <v>0</v>
      </c>
      <c r="CB606" s="70">
        <v>0</v>
      </c>
      <c r="CC606" s="70">
        <v>0</v>
      </c>
      <c r="CD606" s="70">
        <v>0</v>
      </c>
    </row>
    <row r="607" spans="1:82">
      <c r="A607" s="70" t="s">
        <v>2390</v>
      </c>
      <c r="B607" s="70">
        <v>147</v>
      </c>
      <c r="C607" s="70">
        <v>11</v>
      </c>
      <c r="D607" s="70">
        <v>9</v>
      </c>
      <c r="E607" s="70">
        <v>2014</v>
      </c>
      <c r="F607" s="70" t="s">
        <v>181</v>
      </c>
      <c r="G607" s="70" t="s">
        <v>1574</v>
      </c>
      <c r="H607" s="70" t="s">
        <v>1575</v>
      </c>
      <c r="I607" s="148"/>
      <c r="J607" s="71">
        <v>1.537266300957052</v>
      </c>
      <c r="K607" s="71">
        <v>0.53625480456947194</v>
      </c>
      <c r="L607" s="71">
        <v>4.3101878216647247</v>
      </c>
      <c r="M607" s="71">
        <v>10.807642900025829</v>
      </c>
      <c r="N607" s="71">
        <v>13.64680280311482</v>
      </c>
      <c r="O607" s="71">
        <v>5.0985807777366992</v>
      </c>
      <c r="P607" s="71">
        <v>5.7745284173965681</v>
      </c>
      <c r="Q607" s="71">
        <v>0.369825369407978</v>
      </c>
      <c r="R607" s="71">
        <v>0</v>
      </c>
      <c r="S607" s="71">
        <v>0</v>
      </c>
      <c r="T607" s="72"/>
      <c r="U607" s="71">
        <v>61188</v>
      </c>
      <c r="V607" s="71">
        <v>159</v>
      </c>
      <c r="W607" s="71">
        <v>94</v>
      </c>
      <c r="X607" s="71">
        <v>1727</v>
      </c>
      <c r="Y607" s="71">
        <v>2402</v>
      </c>
      <c r="Z607" s="71">
        <v>2934</v>
      </c>
      <c r="AA607" s="71">
        <v>1150</v>
      </c>
      <c r="AB607" s="71">
        <v>4983</v>
      </c>
      <c r="AC607" s="71">
        <v>0</v>
      </c>
      <c r="AD607" s="71">
        <v>0</v>
      </c>
      <c r="AE607" s="72"/>
      <c r="AF607" s="71"/>
      <c r="AG607" s="71"/>
      <c r="AH607" s="71"/>
      <c r="AI607" s="71"/>
      <c r="AJ607" s="71"/>
      <c r="AK607" s="71"/>
      <c r="AL607" s="71"/>
      <c r="AM607" s="71"/>
      <c r="AN607" s="71"/>
      <c r="AO607" s="71"/>
      <c r="AP607" s="71"/>
      <c r="AQ607" s="72"/>
      <c r="AR607" s="71">
        <v>8</v>
      </c>
      <c r="AS607" s="71">
        <v>1</v>
      </c>
      <c r="AT607" s="71">
        <v>0</v>
      </c>
      <c r="AU607" s="71">
        <v>2</v>
      </c>
      <c r="AV607" s="71">
        <v>0</v>
      </c>
      <c r="AW607" s="71">
        <v>0</v>
      </c>
      <c r="AX607" s="71"/>
      <c r="AY607" s="72"/>
      <c r="AZ607" s="71">
        <v>50.599999999999987</v>
      </c>
      <c r="BA607" s="71">
        <v>11.8</v>
      </c>
      <c r="BB607" s="71">
        <v>0</v>
      </c>
      <c r="BC607" s="71">
        <v>14850</v>
      </c>
      <c r="BD607" s="71">
        <v>0</v>
      </c>
      <c r="BE607" s="71">
        <v>0</v>
      </c>
      <c r="BF607" s="71"/>
      <c r="BG607" s="72"/>
      <c r="BH607" s="71">
        <v>0</v>
      </c>
      <c r="BI607" s="71">
        <v>0</v>
      </c>
      <c r="BJ607" s="71">
        <v>0</v>
      </c>
      <c r="BK607" s="71">
        <v>0</v>
      </c>
      <c r="BL607" s="71">
        <v>10.249000000000001</v>
      </c>
      <c r="BM607" s="71">
        <v>0</v>
      </c>
      <c r="BN607" s="72"/>
      <c r="BO607" s="71">
        <v>0</v>
      </c>
      <c r="BP607" s="71">
        <v>0</v>
      </c>
      <c r="BQ607" s="71">
        <v>0</v>
      </c>
      <c r="BR607" s="71">
        <v>0</v>
      </c>
      <c r="BS607" s="71">
        <v>1</v>
      </c>
      <c r="BT607" s="71">
        <v>0</v>
      </c>
      <c r="BU607"/>
      <c r="BV607" s="70">
        <v>10.249000000000001</v>
      </c>
      <c r="BW607" s="70">
        <v>0</v>
      </c>
      <c r="BX607" s="70">
        <v>0</v>
      </c>
      <c r="BY607" s="70">
        <v>0</v>
      </c>
      <c r="BZ607" s="70">
        <v>0</v>
      </c>
      <c r="CA607" s="70">
        <v>0</v>
      </c>
      <c r="CB607" s="70">
        <v>0</v>
      </c>
      <c r="CC607" s="70">
        <v>0</v>
      </c>
      <c r="CD607" s="70">
        <v>0</v>
      </c>
    </row>
    <row r="608" spans="1:82">
      <c r="A608" s="70" t="s">
        <v>2391</v>
      </c>
      <c r="B608" s="70">
        <v>148</v>
      </c>
      <c r="C608" s="70">
        <v>12</v>
      </c>
      <c r="D608" s="70">
        <v>9</v>
      </c>
      <c r="E608" s="70">
        <v>2015</v>
      </c>
      <c r="F608" s="70" t="s">
        <v>182</v>
      </c>
      <c r="G608" s="70" t="s">
        <v>1574</v>
      </c>
      <c r="H608" s="70" t="s">
        <v>1575</v>
      </c>
      <c r="I608" s="148"/>
      <c r="J608" s="71">
        <v>1.775050580957362</v>
      </c>
      <c r="K608" s="71">
        <v>0.51421261240011706</v>
      </c>
      <c r="L608" s="71">
        <v>4.5369223371859473</v>
      </c>
      <c r="M608" s="71">
        <v>10.457181751661601</v>
      </c>
      <c r="N608" s="71">
        <v>13.20369733185084</v>
      </c>
      <c r="O608" s="71">
        <v>5.1532517688400556</v>
      </c>
      <c r="P608" s="71">
        <v>5.8092424094996229</v>
      </c>
      <c r="Q608" s="71">
        <v>0.36733894852535598</v>
      </c>
      <c r="R608" s="71">
        <v>0</v>
      </c>
      <c r="S608" s="71">
        <v>0</v>
      </c>
      <c r="T608" s="72"/>
      <c r="U608" s="71">
        <v>70837</v>
      </c>
      <c r="V608" s="71">
        <v>159</v>
      </c>
      <c r="W608" s="71">
        <v>94</v>
      </c>
      <c r="X608" s="71">
        <v>1727</v>
      </c>
      <c r="Y608" s="71">
        <v>2525</v>
      </c>
      <c r="Z608" s="71">
        <v>2994</v>
      </c>
      <c r="AA608" s="71">
        <v>1156</v>
      </c>
      <c r="AB608" s="71">
        <v>5056</v>
      </c>
      <c r="AC608" s="71">
        <v>0</v>
      </c>
      <c r="AD608" s="71">
        <v>0</v>
      </c>
      <c r="AE608" s="72"/>
      <c r="AF608" s="71">
        <v>546670.42034929257</v>
      </c>
      <c r="AG608" s="71">
        <v>342578.6586515762</v>
      </c>
      <c r="AH608" s="71">
        <v>586632.51677003445</v>
      </c>
      <c r="AI608" s="71">
        <v>10983860.17061034</v>
      </c>
      <c r="AJ608" s="71">
        <v>11183345.245805319</v>
      </c>
      <c r="AK608" s="71">
        <v>0</v>
      </c>
      <c r="AL608" s="71">
        <v>0</v>
      </c>
      <c r="AM608" s="71">
        <v>692903.59087769035</v>
      </c>
      <c r="AN608" s="71">
        <v>0</v>
      </c>
      <c r="AO608" s="71">
        <v>0</v>
      </c>
      <c r="AP608" s="71">
        <v>24335990.603064254</v>
      </c>
      <c r="AQ608" s="72"/>
      <c r="AR608" s="71">
        <v>9</v>
      </c>
      <c r="AS608" s="71">
        <v>1</v>
      </c>
      <c r="AT608" s="71">
        <v>0</v>
      </c>
      <c r="AU608" s="71">
        <v>2</v>
      </c>
      <c r="AV608" s="71">
        <v>0</v>
      </c>
      <c r="AW608" s="71">
        <v>0</v>
      </c>
      <c r="AX608" s="71"/>
      <c r="AY608" s="72"/>
      <c r="AZ608" s="71">
        <v>56.099999999999987</v>
      </c>
      <c r="BA608" s="71">
        <v>11.8</v>
      </c>
      <c r="BB608" s="71">
        <v>0</v>
      </c>
      <c r="BC608" s="71">
        <v>15231.2</v>
      </c>
      <c r="BD608" s="71">
        <v>0</v>
      </c>
      <c r="BE608" s="71">
        <v>0</v>
      </c>
      <c r="BF608" s="71"/>
      <c r="BG608" s="72"/>
      <c r="BH608" s="71">
        <v>0</v>
      </c>
      <c r="BI608" s="71">
        <v>0</v>
      </c>
      <c r="BJ608" s="71">
        <v>0</v>
      </c>
      <c r="BK608" s="71">
        <v>0</v>
      </c>
      <c r="BL608" s="71">
        <v>11.05</v>
      </c>
      <c r="BM608" s="71">
        <v>0</v>
      </c>
      <c r="BN608" s="72"/>
      <c r="BO608" s="71">
        <v>0</v>
      </c>
      <c r="BP608" s="71">
        <v>0</v>
      </c>
      <c r="BQ608" s="71">
        <v>0</v>
      </c>
      <c r="BR608" s="71">
        <v>0</v>
      </c>
      <c r="BS608" s="71">
        <v>1</v>
      </c>
      <c r="BT608" s="71">
        <v>0</v>
      </c>
      <c r="BU608"/>
      <c r="BV608" s="70">
        <v>11.05</v>
      </c>
      <c r="BW608" s="70">
        <v>0</v>
      </c>
      <c r="BX608" s="70">
        <v>0</v>
      </c>
      <c r="BY608" s="70">
        <v>0</v>
      </c>
      <c r="BZ608" s="70">
        <v>0</v>
      </c>
      <c r="CA608" s="70">
        <v>0</v>
      </c>
      <c r="CB608" s="70">
        <v>0</v>
      </c>
      <c r="CC608" s="70">
        <v>0</v>
      </c>
      <c r="CD608" s="70">
        <v>0</v>
      </c>
    </row>
    <row r="609" spans="1:82">
      <c r="A609" s="70" t="s">
        <v>2392</v>
      </c>
      <c r="B609" s="70">
        <v>149</v>
      </c>
      <c r="C609" s="70">
        <v>13</v>
      </c>
      <c r="D609" s="70">
        <v>9</v>
      </c>
      <c r="E609" s="70">
        <v>2016</v>
      </c>
      <c r="F609" s="70" t="s">
        <v>155</v>
      </c>
      <c r="G609" s="70" t="s">
        <v>1574</v>
      </c>
      <c r="H609" s="70" t="s">
        <v>1575</v>
      </c>
      <c r="I609" s="148"/>
      <c r="J609" s="71">
        <v>2.0130782367637048</v>
      </c>
      <c r="K609" s="71">
        <v>0.48504547446642354</v>
      </c>
      <c r="L609" s="71">
        <v>4.8787711505912679</v>
      </c>
      <c r="M609" s="71">
        <v>8.9658205939356375</v>
      </c>
      <c r="N609" s="71">
        <v>13.985650306549555</v>
      </c>
      <c r="O609" s="71">
        <v>5.2505007730526518</v>
      </c>
      <c r="P609" s="71">
        <v>6.6807426593334878</v>
      </c>
      <c r="Q609" s="71">
        <v>0.36318988721141587</v>
      </c>
      <c r="R609" s="71">
        <v>0</v>
      </c>
      <c r="S609" s="71">
        <v>0</v>
      </c>
      <c r="T609" s="72"/>
      <c r="U609" s="71">
        <v>76469</v>
      </c>
      <c r="V609" s="71">
        <v>159</v>
      </c>
      <c r="W609" s="71">
        <v>94</v>
      </c>
      <c r="X609" s="71">
        <v>1727</v>
      </c>
      <c r="Y609" s="71">
        <v>2630</v>
      </c>
      <c r="Z609" s="71">
        <v>3088</v>
      </c>
      <c r="AA609" s="71">
        <v>1375</v>
      </c>
      <c r="AB609" s="71">
        <v>5142</v>
      </c>
      <c r="AC609" s="71">
        <v>0</v>
      </c>
      <c r="AD609" s="71">
        <v>0</v>
      </c>
      <c r="AE609" s="72"/>
      <c r="AF609" s="71">
        <v>630830.70158001734</v>
      </c>
      <c r="AG609" s="71">
        <v>326547.52271145611</v>
      </c>
      <c r="AH609" s="71">
        <v>497199.96463356027</v>
      </c>
      <c r="AI609" s="71">
        <v>10964082.3852765</v>
      </c>
      <c r="AJ609" s="71">
        <v>11570238.672347769</v>
      </c>
      <c r="AK609" s="71">
        <v>0</v>
      </c>
      <c r="AL609" s="71">
        <v>0</v>
      </c>
      <c r="AM609" s="71">
        <v>705237.00474264589</v>
      </c>
      <c r="AN609" s="71">
        <v>0</v>
      </c>
      <c r="AO609" s="71">
        <v>0</v>
      </c>
      <c r="AP609" s="71">
        <v>24694136.251291946</v>
      </c>
      <c r="AQ609" s="72"/>
      <c r="AR609" s="71">
        <v>9</v>
      </c>
      <c r="AS609" s="71">
        <v>1</v>
      </c>
      <c r="AT609" s="71">
        <v>0</v>
      </c>
      <c r="AU609" s="71">
        <v>2</v>
      </c>
      <c r="AV609" s="71">
        <v>0</v>
      </c>
      <c r="AW609" s="71">
        <v>0</v>
      </c>
      <c r="AX609" s="71"/>
      <c r="AY609" s="72"/>
      <c r="AZ609" s="71">
        <v>56.099999999999987</v>
      </c>
      <c r="BA609" s="71">
        <v>11.8</v>
      </c>
      <c r="BB609" s="71">
        <v>0</v>
      </c>
      <c r="BC609" s="71">
        <v>15231.2</v>
      </c>
      <c r="BD609" s="71">
        <v>0</v>
      </c>
      <c r="BE609" s="71">
        <v>0</v>
      </c>
      <c r="BF609" s="71"/>
      <c r="BG609" s="72"/>
      <c r="BH609" s="71">
        <v>0</v>
      </c>
      <c r="BI609" s="71">
        <v>0</v>
      </c>
      <c r="BJ609" s="71">
        <v>0</v>
      </c>
      <c r="BK609" s="71">
        <v>0</v>
      </c>
      <c r="BL609" s="71">
        <v>11.436999999999999</v>
      </c>
      <c r="BM609" s="71">
        <v>0</v>
      </c>
      <c r="BN609" s="72"/>
      <c r="BO609" s="71">
        <v>0</v>
      </c>
      <c r="BP609" s="71">
        <v>0</v>
      </c>
      <c r="BQ609" s="71">
        <v>0</v>
      </c>
      <c r="BR609" s="71">
        <v>0</v>
      </c>
      <c r="BS609" s="71">
        <v>1</v>
      </c>
      <c r="BT609" s="71">
        <v>0</v>
      </c>
      <c r="BU609"/>
      <c r="BV609" s="70">
        <v>11.436999999999999</v>
      </c>
      <c r="BW609" s="70">
        <v>0</v>
      </c>
      <c r="BX609" s="70">
        <v>0</v>
      </c>
      <c r="BY609" s="70">
        <v>0</v>
      </c>
      <c r="BZ609" s="70">
        <v>0</v>
      </c>
      <c r="CA609" s="70">
        <v>0</v>
      </c>
      <c r="CB609" s="70">
        <v>0</v>
      </c>
      <c r="CC609" s="70">
        <v>0</v>
      </c>
      <c r="CD609" s="70">
        <v>0</v>
      </c>
    </row>
    <row r="610" spans="1:82">
      <c r="A610" s="70" t="s">
        <v>2393</v>
      </c>
      <c r="B610" s="70">
        <v>150</v>
      </c>
      <c r="C610" s="70">
        <v>14</v>
      </c>
      <c r="D610" s="70">
        <v>9</v>
      </c>
      <c r="E610" s="70">
        <v>2017</v>
      </c>
      <c r="F610" s="70" t="s">
        <v>156</v>
      </c>
      <c r="G610" s="70" t="s">
        <v>1574</v>
      </c>
      <c r="H610" s="70" t="s">
        <v>1575</v>
      </c>
      <c r="I610" s="148"/>
      <c r="J610" s="71">
        <v>0</v>
      </c>
      <c r="K610" s="71">
        <v>0.49564385000813443</v>
      </c>
      <c r="L610" s="71">
        <v>4.4041157739495462</v>
      </c>
      <c r="M610" s="71">
        <v>8.989938386717462</v>
      </c>
      <c r="N610" s="71">
        <v>14.029211260772611</v>
      </c>
      <c r="O610" s="71">
        <v>5.2952837764041165</v>
      </c>
      <c r="P610" s="71">
        <v>6.8122285121550332</v>
      </c>
      <c r="Q610" s="71">
        <v>0.35537917250655399</v>
      </c>
      <c r="R610" s="71">
        <v>0</v>
      </c>
      <c r="S610" s="71">
        <v>0</v>
      </c>
      <c r="T610" s="72"/>
      <c r="U610" s="71">
        <v>0</v>
      </c>
      <c r="V610" s="71">
        <v>159</v>
      </c>
      <c r="W610" s="71">
        <v>94</v>
      </c>
      <c r="X610" s="71">
        <v>1727</v>
      </c>
      <c r="Y610" s="71">
        <v>2696</v>
      </c>
      <c r="Z610" s="71">
        <v>3166</v>
      </c>
      <c r="AA610" s="71">
        <v>1411</v>
      </c>
      <c r="AB610" s="71">
        <v>5203</v>
      </c>
      <c r="AC610" s="71">
        <v>0</v>
      </c>
      <c r="AD610" s="71">
        <v>0</v>
      </c>
      <c r="AE610" s="72"/>
      <c r="AF610" s="71">
        <v>0</v>
      </c>
      <c r="AG610" s="71">
        <v>327496.32226734498</v>
      </c>
      <c r="AH610" s="71">
        <v>607382.36213434616</v>
      </c>
      <c r="AI610" s="71">
        <v>10692824.08557204</v>
      </c>
      <c r="AJ610" s="71">
        <v>10755189.358319489</v>
      </c>
      <c r="AK610" s="71">
        <v>0</v>
      </c>
      <c r="AL610" s="71">
        <v>0</v>
      </c>
      <c r="AM610" s="71">
        <v>714719.88795875758</v>
      </c>
      <c r="AN610" s="71">
        <v>0</v>
      </c>
      <c r="AO610" s="71">
        <v>0</v>
      </c>
      <c r="AP610" s="71">
        <v>23097612.016251978</v>
      </c>
      <c r="AQ610" s="72"/>
      <c r="AR610" s="71">
        <v>11</v>
      </c>
      <c r="AS610" s="71">
        <v>1</v>
      </c>
      <c r="AT610" s="71">
        <v>0</v>
      </c>
      <c r="AU610" s="71">
        <v>2</v>
      </c>
      <c r="AV610" s="71">
        <v>0</v>
      </c>
      <c r="AW610" s="71">
        <v>0</v>
      </c>
      <c r="AX610" s="71"/>
      <c r="AY610" s="72"/>
      <c r="AZ610" s="71">
        <v>68</v>
      </c>
      <c r="BA610" s="71">
        <v>11.8</v>
      </c>
      <c r="BB610" s="71">
        <v>0</v>
      </c>
      <c r="BC610" s="71">
        <v>15231.2</v>
      </c>
      <c r="BD610" s="71">
        <v>0</v>
      </c>
      <c r="BE610" s="71">
        <v>0</v>
      </c>
      <c r="BF610" s="71"/>
      <c r="BG610" s="72"/>
      <c r="BH610" s="71">
        <v>0</v>
      </c>
      <c r="BI610" s="71">
        <v>0</v>
      </c>
      <c r="BJ610" s="71">
        <v>0</v>
      </c>
      <c r="BK610" s="71">
        <v>0</v>
      </c>
      <c r="BL610" s="71">
        <v>11.021000000000001</v>
      </c>
      <c r="BM610" s="71">
        <v>0</v>
      </c>
      <c r="BN610" s="72"/>
      <c r="BO610" s="71">
        <v>0</v>
      </c>
      <c r="BP610" s="71">
        <v>0</v>
      </c>
      <c r="BQ610" s="71">
        <v>0</v>
      </c>
      <c r="BR610" s="71">
        <v>0</v>
      </c>
      <c r="BS610" s="71">
        <v>1</v>
      </c>
      <c r="BT610" s="71">
        <v>0</v>
      </c>
      <c r="BU610"/>
      <c r="BV610" s="70">
        <v>11.021000000000001</v>
      </c>
      <c r="BW610" s="70">
        <v>0</v>
      </c>
      <c r="BX610" s="70">
        <v>0</v>
      </c>
      <c r="BY610" s="70">
        <v>0</v>
      </c>
      <c r="BZ610" s="70">
        <v>0</v>
      </c>
      <c r="CA610" s="70">
        <v>0</v>
      </c>
      <c r="CB610" s="70">
        <v>0</v>
      </c>
      <c r="CC610" s="70">
        <v>0</v>
      </c>
      <c r="CD610" s="70">
        <v>0</v>
      </c>
    </row>
    <row r="611" spans="1:82">
      <c r="A611" s="70" t="s">
        <v>2394</v>
      </c>
      <c r="B611" s="70">
        <v>151</v>
      </c>
      <c r="C611" s="70">
        <v>15</v>
      </c>
      <c r="D611" s="70">
        <v>9</v>
      </c>
      <c r="E611" s="70">
        <v>2018</v>
      </c>
      <c r="F611" s="70" t="s">
        <v>183</v>
      </c>
      <c r="G611" s="70" t="s">
        <v>1574</v>
      </c>
      <c r="H611" s="70" t="s">
        <v>1575</v>
      </c>
      <c r="I611" s="148"/>
      <c r="J611" s="71">
        <v>4.8797355979368833</v>
      </c>
      <c r="K611" s="71">
        <v>0.46131017718131623</v>
      </c>
      <c r="L611" s="71">
        <v>4.040208956969499</v>
      </c>
      <c r="M611" s="71">
        <v>9.034277449493171</v>
      </c>
      <c r="N611" s="71">
        <v>13.26619871659525</v>
      </c>
      <c r="O611" s="71">
        <v>5.3369335705421417</v>
      </c>
      <c r="P611" s="71">
        <v>6.9690725755305261</v>
      </c>
      <c r="Q611" s="71">
        <v>0.33579165524829502</v>
      </c>
      <c r="R611" s="71">
        <v>0</v>
      </c>
      <c r="S611" s="71">
        <v>0</v>
      </c>
      <c r="T611" s="72"/>
      <c r="U611" s="71">
        <v>190579</v>
      </c>
      <c r="V611" s="71">
        <v>159</v>
      </c>
      <c r="W611" s="71">
        <v>94</v>
      </c>
      <c r="X611" s="71">
        <v>1727</v>
      </c>
      <c r="Y611" s="71">
        <v>2769</v>
      </c>
      <c r="Z611" s="71">
        <v>3252</v>
      </c>
      <c r="AA611" s="71">
        <v>1458</v>
      </c>
      <c r="AB611" s="71">
        <v>5298</v>
      </c>
      <c r="AC611" s="71">
        <v>0</v>
      </c>
      <c r="AD611" s="71">
        <v>0</v>
      </c>
      <c r="AE611" s="72"/>
      <c r="AF611" s="71">
        <v>1550793.476309695</v>
      </c>
      <c r="AG611" s="71">
        <v>296305.82736966963</v>
      </c>
      <c r="AH611" s="71">
        <v>572457.95104669908</v>
      </c>
      <c r="AI611" s="71">
        <v>10930250.38004257</v>
      </c>
      <c r="AJ611" s="71">
        <v>10261432.286224101</v>
      </c>
      <c r="AK611" s="71">
        <v>0</v>
      </c>
      <c r="AL611" s="71">
        <v>0</v>
      </c>
      <c r="AM611" s="71">
        <v>729275.58455031563</v>
      </c>
      <c r="AN611" s="71">
        <v>0</v>
      </c>
      <c r="AO611" s="71">
        <v>0</v>
      </c>
      <c r="AP611" s="71">
        <v>24340515.505543049</v>
      </c>
      <c r="AQ611" s="72"/>
      <c r="AR611" s="71">
        <v>13</v>
      </c>
      <c r="AS611" s="71">
        <v>1</v>
      </c>
      <c r="AT611" s="71">
        <v>0</v>
      </c>
      <c r="AU611" s="71">
        <v>2</v>
      </c>
      <c r="AV611" s="71">
        <v>0</v>
      </c>
      <c r="AW611" s="71">
        <v>0</v>
      </c>
      <c r="AX611" s="71"/>
      <c r="AY611" s="72"/>
      <c r="AZ611" s="71">
        <v>85.7</v>
      </c>
      <c r="BA611" s="71">
        <v>12</v>
      </c>
      <c r="BB611" s="71">
        <v>0</v>
      </c>
      <c r="BC611" s="71">
        <v>15231</v>
      </c>
      <c r="BD611" s="71">
        <v>0</v>
      </c>
      <c r="BE611" s="71">
        <v>0</v>
      </c>
      <c r="BF611" s="71"/>
      <c r="BG611" s="72"/>
      <c r="BH611" s="71">
        <v>0</v>
      </c>
      <c r="BI611" s="71">
        <v>0</v>
      </c>
      <c r="BJ611" s="71">
        <v>0</v>
      </c>
      <c r="BK611" s="71">
        <v>0</v>
      </c>
      <c r="BL611" s="71">
        <v>11.673999999999999</v>
      </c>
      <c r="BM611" s="71">
        <v>0</v>
      </c>
      <c r="BN611" s="72"/>
      <c r="BO611" s="71">
        <v>0</v>
      </c>
      <c r="BP611" s="71">
        <v>0</v>
      </c>
      <c r="BQ611" s="71">
        <v>0</v>
      </c>
      <c r="BR611" s="71">
        <v>0</v>
      </c>
      <c r="BS611" s="71">
        <v>1</v>
      </c>
      <c r="BT611" s="71">
        <v>0</v>
      </c>
      <c r="BU611"/>
      <c r="BV611" s="70">
        <v>11.673999999999999</v>
      </c>
      <c r="BW611" s="70">
        <v>0</v>
      </c>
      <c r="BX611" s="70">
        <v>0</v>
      </c>
      <c r="BY611" s="70">
        <v>0</v>
      </c>
      <c r="BZ611" s="70">
        <v>0</v>
      </c>
      <c r="CA611" s="70">
        <v>0</v>
      </c>
      <c r="CB611" s="70">
        <v>0</v>
      </c>
      <c r="CC611" s="70">
        <v>0</v>
      </c>
      <c r="CD611" s="70">
        <v>0</v>
      </c>
    </row>
    <row r="612" spans="1:82">
      <c r="A612" s="70" t="s">
        <v>2395</v>
      </c>
      <c r="B612" s="70">
        <v>152</v>
      </c>
      <c r="C612" s="70">
        <v>16</v>
      </c>
      <c r="D612" s="70">
        <v>9</v>
      </c>
      <c r="E612" s="70">
        <v>2019</v>
      </c>
      <c r="F612" s="70" t="s">
        <v>158</v>
      </c>
      <c r="G612" s="70" t="s">
        <v>1574</v>
      </c>
      <c r="H612" s="70" t="s">
        <v>1575</v>
      </c>
      <c r="I612" s="148"/>
      <c r="J612" s="71">
        <v>5.2760559082122827</v>
      </c>
      <c r="K612" s="71">
        <v>0.42806187574982069</v>
      </c>
      <c r="L612" s="71">
        <v>4.0583104716606799</v>
      </c>
      <c r="M612" s="71">
        <v>8.1045672112325686</v>
      </c>
      <c r="N612" s="71">
        <v>14.099356989698517</v>
      </c>
      <c r="O612" s="71">
        <v>5.291765775352216</v>
      </c>
      <c r="P612" s="71">
        <v>6.1499461379012752</v>
      </c>
      <c r="Q612" s="71">
        <v>0.33342031619609303</v>
      </c>
      <c r="R612" s="71">
        <v>0</v>
      </c>
      <c r="S612" s="71">
        <v>0</v>
      </c>
      <c r="T612" s="72"/>
      <c r="U612" s="71">
        <v>216762</v>
      </c>
      <c r="V612" s="71">
        <v>159</v>
      </c>
      <c r="W612" s="71">
        <v>94</v>
      </c>
      <c r="X612" s="71">
        <v>1727</v>
      </c>
      <c r="Y612" s="71">
        <v>2907</v>
      </c>
      <c r="Z612" s="71">
        <v>3313</v>
      </c>
      <c r="AA612" s="71">
        <v>1277</v>
      </c>
      <c r="AB612" s="71">
        <v>5403</v>
      </c>
      <c r="AC612" s="71">
        <v>0</v>
      </c>
      <c r="AD612" s="71">
        <v>0</v>
      </c>
      <c r="AE612" s="72"/>
      <c r="AF612" s="71">
        <v>1730807.7435151751</v>
      </c>
      <c r="AG612" s="71">
        <v>296218.08289842919</v>
      </c>
      <c r="AH612" s="71">
        <v>618083.59270904842</v>
      </c>
      <c r="AI612" s="71">
        <v>10710737.99518769</v>
      </c>
      <c r="AJ612" s="71">
        <v>11363674.023352319</v>
      </c>
      <c r="AK612" s="71">
        <v>0</v>
      </c>
      <c r="AL612" s="71">
        <v>0</v>
      </c>
      <c r="AM612" s="71">
        <v>735847.92623777664</v>
      </c>
      <c r="AN612" s="71">
        <v>0</v>
      </c>
      <c r="AO612" s="71">
        <v>0</v>
      </c>
      <c r="AP612" s="71">
        <v>25455369.363900438</v>
      </c>
      <c r="AQ612" s="72"/>
      <c r="AR612" s="71">
        <v>14</v>
      </c>
      <c r="AS612" s="71">
        <v>1</v>
      </c>
      <c r="AT612" s="71">
        <v>0</v>
      </c>
      <c r="AU612" s="71">
        <v>2</v>
      </c>
      <c r="AV612" s="71">
        <v>0</v>
      </c>
      <c r="AW612" s="71">
        <v>0</v>
      </c>
      <c r="AX612" s="71"/>
      <c r="AY612" s="72"/>
      <c r="AZ612" s="71">
        <v>89.8</v>
      </c>
      <c r="BA612" s="71">
        <v>11.8</v>
      </c>
      <c r="BB612" s="71">
        <v>0</v>
      </c>
      <c r="BC612" s="71">
        <v>15231.2</v>
      </c>
      <c r="BD612" s="71">
        <v>0</v>
      </c>
      <c r="BE612" s="71">
        <v>0</v>
      </c>
      <c r="BF612" s="71"/>
      <c r="BG612" s="72"/>
      <c r="BH612" s="71">
        <v>0</v>
      </c>
      <c r="BI612" s="71">
        <v>0</v>
      </c>
      <c r="BJ612" s="71">
        <v>0</v>
      </c>
      <c r="BK612" s="71">
        <v>0</v>
      </c>
      <c r="BL612" s="71">
        <v>12.337999999999999</v>
      </c>
      <c r="BM612" s="71">
        <v>0</v>
      </c>
      <c r="BN612" s="72"/>
      <c r="BO612" s="71">
        <v>0</v>
      </c>
      <c r="BP612" s="71">
        <v>0</v>
      </c>
      <c r="BQ612" s="71">
        <v>0</v>
      </c>
      <c r="BR612" s="71">
        <v>0</v>
      </c>
      <c r="BS612" s="71">
        <v>1</v>
      </c>
      <c r="BT612" s="71">
        <v>0</v>
      </c>
      <c r="BU612"/>
      <c r="BV612" s="70">
        <v>12.337999999999999</v>
      </c>
      <c r="BW612" s="70">
        <v>0</v>
      </c>
      <c r="BX612" s="70">
        <v>0</v>
      </c>
      <c r="BY612" s="70">
        <v>0</v>
      </c>
      <c r="BZ612" s="70">
        <v>0</v>
      </c>
      <c r="CA612" s="70">
        <v>0</v>
      </c>
      <c r="CB612" s="70">
        <v>0</v>
      </c>
      <c r="CC612" s="70">
        <v>0</v>
      </c>
      <c r="CD612" s="70">
        <v>0</v>
      </c>
    </row>
    <row r="613" spans="1:82">
      <c r="A613" s="70" t="s">
        <v>2396</v>
      </c>
      <c r="B613" s="70">
        <v>153</v>
      </c>
      <c r="C613" s="70">
        <v>17</v>
      </c>
      <c r="D613" s="70">
        <v>9</v>
      </c>
      <c r="E613" s="70">
        <v>2020</v>
      </c>
      <c r="F613" s="70" t="s">
        <v>159</v>
      </c>
      <c r="G613" s="70" t="s">
        <v>1574</v>
      </c>
      <c r="H613" s="70" t="s">
        <v>1575</v>
      </c>
      <c r="I613" s="148"/>
      <c r="J613" s="71">
        <v>4.7238875638789732</v>
      </c>
      <c r="K613" s="71">
        <v>0.43648625225820303</v>
      </c>
      <c r="L613" s="71">
        <v>2.4779783776877173</v>
      </c>
      <c r="M613" s="71">
        <v>9.2645949968223231</v>
      </c>
      <c r="N613" s="71">
        <v>11.398075183125107</v>
      </c>
      <c r="O613" s="71">
        <v>4.5789580653335697</v>
      </c>
      <c r="P613" s="71">
        <v>5.9536808624090023</v>
      </c>
      <c r="Q613" s="71">
        <v>0.29456777410100299</v>
      </c>
      <c r="R613" s="71">
        <v>0</v>
      </c>
      <c r="S613" s="71">
        <v>0</v>
      </c>
      <c r="T613" s="72"/>
      <c r="U613" s="71">
        <v>220003</v>
      </c>
      <c r="V613" s="71">
        <v>150</v>
      </c>
      <c r="W613" s="71">
        <v>51</v>
      </c>
      <c r="X613" s="71">
        <v>2076</v>
      </c>
      <c r="Y613" s="71">
        <v>2564</v>
      </c>
      <c r="Z613" s="71">
        <v>3272</v>
      </c>
      <c r="AA613" s="71">
        <v>1314</v>
      </c>
      <c r="AB613" s="71">
        <v>4996</v>
      </c>
      <c r="AC613" s="71">
        <v>0</v>
      </c>
      <c r="AD613" s="71">
        <v>0</v>
      </c>
      <c r="AE613" s="72"/>
      <c r="AF613" s="71">
        <v>1717763.059245748</v>
      </c>
      <c r="AG613" s="71">
        <v>279657.00194085541</v>
      </c>
      <c r="AH613" s="71">
        <v>363391.28698782506</v>
      </c>
      <c r="AI613" s="71">
        <v>11919731.122141549</v>
      </c>
      <c r="AJ613" s="71">
        <v>10529034.77190466</v>
      </c>
      <c r="AK613" s="71"/>
      <c r="AL613" s="71"/>
      <c r="AM613" s="71">
        <v>652033.50671770622</v>
      </c>
      <c r="AN613" s="71"/>
      <c r="AO613" s="71"/>
      <c r="AP613" s="71">
        <v>25461610.748938348</v>
      </c>
      <c r="AQ613" s="72"/>
      <c r="AR613" s="71">
        <v>14</v>
      </c>
      <c r="AS613" s="71">
        <v>1</v>
      </c>
      <c r="AT613" s="71">
        <v>0</v>
      </c>
      <c r="AU613" s="71">
        <v>2</v>
      </c>
      <c r="AV613" s="71">
        <v>0</v>
      </c>
      <c r="AW613" s="71">
        <v>0</v>
      </c>
      <c r="AX613" s="71"/>
      <c r="AY613" s="72"/>
      <c r="AZ613" s="71">
        <v>89.8</v>
      </c>
      <c r="BA613" s="71">
        <v>11.8</v>
      </c>
      <c r="BB613" s="71">
        <v>0</v>
      </c>
      <c r="BC613" s="71">
        <v>15231.2</v>
      </c>
      <c r="BD613" s="71">
        <v>0</v>
      </c>
      <c r="BE613" s="71">
        <v>0</v>
      </c>
      <c r="BF613" s="71"/>
      <c r="BG613" s="72"/>
      <c r="BH613" s="71">
        <v>0</v>
      </c>
      <c r="BI613" s="71">
        <v>0</v>
      </c>
      <c r="BJ613" s="71">
        <v>0</v>
      </c>
      <c r="BK613" s="71">
        <v>0</v>
      </c>
      <c r="BL613" s="71">
        <v>8.0709999999999997</v>
      </c>
      <c r="BM613" s="71">
        <v>0</v>
      </c>
      <c r="BN613" s="72"/>
      <c r="BO613" s="71">
        <v>0</v>
      </c>
      <c r="BP613" s="71">
        <v>0</v>
      </c>
      <c r="BQ613" s="71">
        <v>0</v>
      </c>
      <c r="BR613" s="71">
        <v>0</v>
      </c>
      <c r="BS613" s="71">
        <v>1</v>
      </c>
      <c r="BT613" s="71">
        <v>0</v>
      </c>
      <c r="BU613"/>
      <c r="BV613" s="70">
        <v>8.0709999999999997</v>
      </c>
      <c r="BW613" s="70">
        <v>0</v>
      </c>
      <c r="BX613" s="70">
        <v>0</v>
      </c>
      <c r="BY613" s="70">
        <v>0</v>
      </c>
      <c r="BZ613" s="70">
        <v>0</v>
      </c>
      <c r="CA613" s="70">
        <v>0</v>
      </c>
      <c r="CB613" s="70">
        <v>0</v>
      </c>
      <c r="CC613" s="70">
        <v>0</v>
      </c>
      <c r="CD613" s="70">
        <v>0</v>
      </c>
    </row>
    <row r="614" spans="1:82">
      <c r="A614" s="70" t="s">
        <v>2397</v>
      </c>
      <c r="B614" s="70">
        <v>153</v>
      </c>
      <c r="C614" s="70">
        <v>18</v>
      </c>
      <c r="D614" s="70">
        <v>9</v>
      </c>
      <c r="E614" s="70">
        <v>2021</v>
      </c>
      <c r="F614" s="70" t="s">
        <v>160</v>
      </c>
      <c r="G614" s="70" t="s">
        <v>1574</v>
      </c>
      <c r="H614" s="70" t="s">
        <v>1575</v>
      </c>
      <c r="I614" s="148"/>
      <c r="J614" s="71">
        <v>4.6768220632135069</v>
      </c>
      <c r="K614" s="71">
        <v>0.42045742205894565</v>
      </c>
      <c r="L614" s="71">
        <v>2.2613756703387073</v>
      </c>
      <c r="M614" s="71">
        <v>9.4092754869866226</v>
      </c>
      <c r="N614" s="71">
        <v>11.199333626324515</v>
      </c>
      <c r="O614" s="71">
        <v>4.4335005465618273</v>
      </c>
      <c r="P614" s="71">
        <v>6.1428182899521451</v>
      </c>
      <c r="Q614" s="71">
        <v>0.28878263318771802</v>
      </c>
      <c r="R614" s="71">
        <v>0</v>
      </c>
      <c r="S614" s="71">
        <v>0</v>
      </c>
      <c r="T614" s="72"/>
      <c r="U614" s="71">
        <v>223677</v>
      </c>
      <c r="V614" s="71">
        <v>150</v>
      </c>
      <c r="W614" s="71">
        <v>51</v>
      </c>
      <c r="X614" s="71">
        <v>2076</v>
      </c>
      <c r="Y614" s="71">
        <v>2550</v>
      </c>
      <c r="Z614" s="71">
        <v>3262</v>
      </c>
      <c r="AA614" s="71">
        <v>1322</v>
      </c>
      <c r="AB614" s="71">
        <v>4946</v>
      </c>
      <c r="AC614" s="71">
        <v>0</v>
      </c>
      <c r="AD614" s="71">
        <v>0</v>
      </c>
      <c r="AE614" s="72"/>
      <c r="AF614" s="71">
        <v>1713269.5414651111</v>
      </c>
      <c r="AG614" s="71">
        <v>284486.23939671938</v>
      </c>
      <c r="AH614" s="71">
        <v>325801.43684233975</v>
      </c>
      <c r="AI614" s="71">
        <v>13079478.418129411</v>
      </c>
      <c r="AJ614" s="71">
        <v>10200519.837705079</v>
      </c>
      <c r="AK614" s="71">
        <v>0</v>
      </c>
      <c r="AL614" s="71">
        <v>0</v>
      </c>
      <c r="AM614" s="71">
        <v>649231.1890973933</v>
      </c>
      <c r="AN614" s="71">
        <v>0</v>
      </c>
      <c r="AO614" s="71">
        <v>0</v>
      </c>
      <c r="AP614" s="71">
        <v>26252786.662636053</v>
      </c>
      <c r="AQ614" s="72"/>
      <c r="AR614" s="71">
        <v>15</v>
      </c>
      <c r="AS614" s="71">
        <v>1</v>
      </c>
      <c r="AT614" s="71">
        <v>0</v>
      </c>
      <c r="AU614" s="71">
        <v>2</v>
      </c>
      <c r="AV614" s="71">
        <v>0</v>
      </c>
      <c r="AW614" s="71">
        <v>0</v>
      </c>
      <c r="AX614" s="71"/>
      <c r="AY614" s="72"/>
      <c r="AZ614" s="71">
        <v>92.3</v>
      </c>
      <c r="BA614" s="71">
        <v>11.8</v>
      </c>
      <c r="BB614" s="71">
        <v>0</v>
      </c>
      <c r="BC614" s="71">
        <v>15231.2</v>
      </c>
      <c r="BD614" s="71">
        <v>0</v>
      </c>
      <c r="BE614" s="71">
        <v>0</v>
      </c>
      <c r="BF614" s="71"/>
      <c r="BG614" s="72"/>
      <c r="BH614" s="71">
        <v>0</v>
      </c>
      <c r="BI614" s="71">
        <v>0</v>
      </c>
      <c r="BJ614" s="71">
        <v>0</v>
      </c>
      <c r="BK614" s="71">
        <v>0</v>
      </c>
      <c r="BL614" s="71">
        <v>8.92</v>
      </c>
      <c r="BM614" s="71">
        <v>0</v>
      </c>
      <c r="BN614" s="72"/>
      <c r="BO614" s="71">
        <v>0</v>
      </c>
      <c r="BP614" s="71">
        <v>0</v>
      </c>
      <c r="BQ614" s="71">
        <v>0</v>
      </c>
      <c r="BR614" s="71">
        <v>0</v>
      </c>
      <c r="BS614" s="71">
        <v>1</v>
      </c>
      <c r="BT614" s="71">
        <v>0</v>
      </c>
      <c r="BU614"/>
      <c r="BV614" s="70">
        <v>8.92</v>
      </c>
      <c r="BW614" s="70">
        <v>0</v>
      </c>
      <c r="BX614" s="70">
        <v>0</v>
      </c>
      <c r="BY614" s="70">
        <v>0</v>
      </c>
      <c r="BZ614" s="70">
        <v>0</v>
      </c>
      <c r="CA614" s="70">
        <v>0</v>
      </c>
      <c r="CB614" s="70">
        <v>0</v>
      </c>
      <c r="CC614" s="70">
        <v>0</v>
      </c>
      <c r="CD614" s="70">
        <v>0</v>
      </c>
    </row>
    <row r="615" spans="1:82">
      <c r="A615" s="70" t="s">
        <v>1578</v>
      </c>
      <c r="B615" s="70">
        <v>153</v>
      </c>
      <c r="C615" s="70">
        <v>19</v>
      </c>
      <c r="D615" s="70">
        <v>9</v>
      </c>
      <c r="E615" s="70">
        <v>2022</v>
      </c>
      <c r="F615" s="70" t="s">
        <v>161</v>
      </c>
      <c r="G615" s="1064" t="s">
        <v>1574</v>
      </c>
      <c r="H615" s="70" t="s">
        <v>1575</v>
      </c>
      <c r="I615" s="148"/>
      <c r="J615" s="71">
        <v>3.4557527185854449</v>
      </c>
      <c r="K615" s="71">
        <v>0.40219026134012498</v>
      </c>
      <c r="L615" s="71">
        <v>2.0276218615848745</v>
      </c>
      <c r="M615" s="71">
        <v>9.593249703048004</v>
      </c>
      <c r="N615" s="71">
        <v>11.751842205985698</v>
      </c>
      <c r="O615" s="71">
        <v>4.7521432764480505</v>
      </c>
      <c r="P615" s="71">
        <v>6.1787321712723982</v>
      </c>
      <c r="Q615" s="71">
        <v>0.29952975867604476</v>
      </c>
      <c r="R615" s="71">
        <v>0</v>
      </c>
      <c r="S615" s="71">
        <v>0</v>
      </c>
      <c r="T615" s="72"/>
      <c r="U615" s="71">
        <v>203277</v>
      </c>
      <c r="V615" s="71">
        <v>150</v>
      </c>
      <c r="W615" s="71">
        <v>51</v>
      </c>
      <c r="X615" s="71">
        <v>2076</v>
      </c>
      <c r="Y615" s="71">
        <v>2717</v>
      </c>
      <c r="Z615" s="71">
        <v>3322</v>
      </c>
      <c r="AA615" s="71">
        <v>1350</v>
      </c>
      <c r="AB615" s="71">
        <v>5088</v>
      </c>
      <c r="AC615" s="71">
        <v>0</v>
      </c>
      <c r="AD615" s="71">
        <v>0</v>
      </c>
      <c r="AE615" s="72"/>
      <c r="AF615" s="71">
        <v>1388082.2373679574</v>
      </c>
      <c r="AG615" s="71">
        <v>286985.32917637494</v>
      </c>
      <c r="AH615" s="71">
        <v>361642.59004633961</v>
      </c>
      <c r="AI615" s="71">
        <v>12989548.83508864</v>
      </c>
      <c r="AJ615" s="71">
        <v>11063256.345895316</v>
      </c>
      <c r="AK615" s="71">
        <v>0</v>
      </c>
      <c r="AL615" s="71">
        <v>0</v>
      </c>
      <c r="AM615" s="71">
        <v>656999.67394340399</v>
      </c>
      <c r="AN615" s="71">
        <v>0</v>
      </c>
      <c r="AO615" s="71">
        <v>0</v>
      </c>
      <c r="AP615" s="71">
        <v>26746515.011518035</v>
      </c>
      <c r="AQ615" s="72"/>
      <c r="AR615" s="71">
        <v>15</v>
      </c>
      <c r="AS615" s="71">
        <v>1</v>
      </c>
      <c r="AT615" s="71">
        <v>0</v>
      </c>
      <c r="AU615" s="71">
        <v>2</v>
      </c>
      <c r="AV615" s="71">
        <v>0</v>
      </c>
      <c r="AW615" s="71">
        <v>0</v>
      </c>
      <c r="AX615" s="71"/>
      <c r="AY615" s="72"/>
      <c r="AZ615" s="71">
        <v>92.3</v>
      </c>
      <c r="BA615" s="71">
        <v>11.8</v>
      </c>
      <c r="BB615" s="71">
        <v>0</v>
      </c>
      <c r="BC615" s="71">
        <v>15231.2</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2398</v>
      </c>
      <c r="B616" s="70">
        <v>153</v>
      </c>
      <c r="C616" s="70">
        <v>20</v>
      </c>
      <c r="D616" s="70">
        <v>9</v>
      </c>
      <c r="E616" s="70">
        <v>2023</v>
      </c>
      <c r="F616" s="70" t="s">
        <v>1539</v>
      </c>
      <c r="G616" s="1064" t="s">
        <v>1574</v>
      </c>
      <c r="H616" s="70" t="s">
        <v>1575</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16</v>
      </c>
      <c r="AS616" s="71">
        <v>1</v>
      </c>
      <c r="AT616" s="71">
        <v>0</v>
      </c>
      <c r="AU616" s="71">
        <v>2</v>
      </c>
      <c r="AV616" s="71">
        <v>0</v>
      </c>
      <c r="AW616" s="71">
        <v>0</v>
      </c>
      <c r="AX616" s="71"/>
      <c r="AY616" s="72"/>
      <c r="AZ616" s="71">
        <v>101.89999999999999</v>
      </c>
      <c r="BA616" s="71">
        <v>11.8</v>
      </c>
      <c r="BB616" s="71">
        <v>0</v>
      </c>
      <c r="BC616" s="71">
        <v>15231.2</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1573</v>
      </c>
      <c r="B617" s="70">
        <v>153</v>
      </c>
      <c r="C617" s="70">
        <v>21</v>
      </c>
      <c r="D617" s="70">
        <v>9</v>
      </c>
      <c r="E617" s="70">
        <v>2024</v>
      </c>
      <c r="F617" s="70" t="s">
        <v>1554</v>
      </c>
      <c r="G617" s="70" t="s">
        <v>1574</v>
      </c>
      <c r="H617" s="70" t="s">
        <v>1575</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2415</v>
      </c>
      <c r="B618" s="70">
        <v>511</v>
      </c>
      <c r="C618" s="70">
        <v>1</v>
      </c>
      <c r="D618" s="70">
        <v>31</v>
      </c>
      <c r="E618" s="70">
        <v>1990</v>
      </c>
      <c r="F618" s="70" t="s">
        <v>787</v>
      </c>
      <c r="G618" s="70" t="s">
        <v>2416</v>
      </c>
      <c r="H618" s="70" t="s">
        <v>2417</v>
      </c>
      <c r="I618" s="148"/>
      <c r="J618" s="71">
        <v>5340.418016979509</v>
      </c>
      <c r="K618" s="71">
        <v>374.38267491851678</v>
      </c>
      <c r="L618" s="71">
        <v>1145.7241137632379</v>
      </c>
      <c r="M618" s="71">
        <v>1787.293116084644</v>
      </c>
      <c r="N618" s="71">
        <v>1817.486381960535</v>
      </c>
      <c r="O618" s="71">
        <v>1645.8175400788421</v>
      </c>
      <c r="P618" s="71">
        <v>1773.440389159638</v>
      </c>
      <c r="Q618" s="71">
        <v>138.48693010996701</v>
      </c>
      <c r="R618" s="71">
        <v>187.3605991351946</v>
      </c>
      <c r="S618" s="71">
        <v>150.11034000000001</v>
      </c>
      <c r="T618" s="72"/>
      <c r="U618" s="71">
        <v>373302535</v>
      </c>
      <c r="V618" s="71">
        <v>123972</v>
      </c>
      <c r="W618" s="71">
        <v>10057</v>
      </c>
      <c r="X618" s="71">
        <v>733771</v>
      </c>
      <c r="Y618" s="71">
        <v>699740</v>
      </c>
      <c r="Z618" s="71">
        <v>676944</v>
      </c>
      <c r="AA618" s="71">
        <v>430611</v>
      </c>
      <c r="AB618" s="71">
        <v>2248558</v>
      </c>
      <c r="AC618" s="71">
        <v>32451193</v>
      </c>
      <c r="AD618" s="71">
        <v>150.11034000000001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2418</v>
      </c>
      <c r="B619" s="70">
        <v>512</v>
      </c>
      <c r="C619" s="70">
        <v>2</v>
      </c>
      <c r="D619" s="70">
        <v>31</v>
      </c>
      <c r="E619" s="70">
        <v>2005</v>
      </c>
      <c r="F619" s="70" t="s">
        <v>789</v>
      </c>
      <c r="G619" s="70" t="s">
        <v>2416</v>
      </c>
      <c r="H619" s="70" t="s">
        <v>2417</v>
      </c>
      <c r="I619" s="148"/>
      <c r="J619" s="71">
        <v>6160.9751934686874</v>
      </c>
      <c r="K619" s="71">
        <v>268.35062589237748</v>
      </c>
      <c r="L619" s="71">
        <v>718.69998712228664</v>
      </c>
      <c r="M619" s="71">
        <v>3863.3720197638031</v>
      </c>
      <c r="N619" s="71">
        <v>3474.2098884595589</v>
      </c>
      <c r="O619" s="71">
        <v>2486.7109507119958</v>
      </c>
      <c r="P619" s="71">
        <v>1811.3346529209421</v>
      </c>
      <c r="Q619" s="71">
        <v>138.128681154817</v>
      </c>
      <c r="R619" s="71">
        <v>199.12402623289529</v>
      </c>
      <c r="S619" s="71">
        <v>235.559062719</v>
      </c>
      <c r="T619" s="72"/>
      <c r="U619" s="71">
        <v>357023806</v>
      </c>
      <c r="V619" s="71">
        <v>100956</v>
      </c>
      <c r="W619" s="71">
        <v>6055</v>
      </c>
      <c r="X619" s="71">
        <v>688214</v>
      </c>
      <c r="Y619" s="71">
        <v>873867</v>
      </c>
      <c r="Z619" s="71">
        <v>1183590</v>
      </c>
      <c r="AA619" s="71">
        <v>360202</v>
      </c>
      <c r="AB619" s="71">
        <v>2344569</v>
      </c>
      <c r="AC619" s="71">
        <v>35210961</v>
      </c>
      <c r="AD619" s="71">
        <v>235.55906271900011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2419</v>
      </c>
      <c r="B620" s="70">
        <v>513</v>
      </c>
      <c r="C620" s="70">
        <v>3</v>
      </c>
      <c r="D620" s="70">
        <v>31</v>
      </c>
      <c r="E620" s="70">
        <v>2006</v>
      </c>
      <c r="F620" s="70" t="s">
        <v>790</v>
      </c>
      <c r="G620" s="70" t="s">
        <v>2416</v>
      </c>
      <c r="H620" s="70" t="s">
        <v>2417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2420</v>
      </c>
      <c r="B621" s="70">
        <v>514</v>
      </c>
      <c r="C621" s="70">
        <v>4</v>
      </c>
      <c r="D621" s="70">
        <v>31</v>
      </c>
      <c r="E621" s="70">
        <v>2007</v>
      </c>
      <c r="F621" s="70" t="s">
        <v>791</v>
      </c>
      <c r="G621" s="70" t="s">
        <v>2416</v>
      </c>
      <c r="H621" s="70" t="s">
        <v>2417</v>
      </c>
      <c r="I621" s="148"/>
      <c r="J621" s="71">
        <v>6396.146449589708</v>
      </c>
      <c r="K621" s="71">
        <v>227.37988434572361</v>
      </c>
      <c r="L621" s="71">
        <v>713.6161458964383</v>
      </c>
      <c r="M621" s="71">
        <v>3851.1993558661438</v>
      </c>
      <c r="N621" s="71">
        <v>3301.9527218834892</v>
      </c>
      <c r="O621" s="71">
        <v>2405.8689962812882</v>
      </c>
      <c r="P621" s="71">
        <v>1778.579121733834</v>
      </c>
      <c r="Q621" s="71">
        <v>145.23762820455599</v>
      </c>
      <c r="R621" s="71">
        <v>203.6071300553115</v>
      </c>
      <c r="S621" s="71">
        <v>246.59775020663099</v>
      </c>
      <c r="T621" s="72"/>
      <c r="U621" s="71">
        <v>355161646</v>
      </c>
      <c r="V621" s="71">
        <v>92656</v>
      </c>
      <c r="W621" s="71">
        <v>6759</v>
      </c>
      <c r="X621" s="71">
        <v>831360</v>
      </c>
      <c r="Y621" s="71">
        <v>891573</v>
      </c>
      <c r="Z621" s="71">
        <v>1190403</v>
      </c>
      <c r="AA621" s="71">
        <v>348297</v>
      </c>
      <c r="AB621" s="71">
        <v>2334874</v>
      </c>
      <c r="AC621" s="71">
        <v>37036744</v>
      </c>
      <c r="AD621" s="71">
        <v>246.59775020663099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2421</v>
      </c>
      <c r="B622" s="70">
        <v>515</v>
      </c>
      <c r="C622" s="70">
        <v>5</v>
      </c>
      <c r="D622" s="70">
        <v>31</v>
      </c>
      <c r="E622" s="70">
        <v>2008</v>
      </c>
      <c r="F622" s="70" t="s">
        <v>792</v>
      </c>
      <c r="G622" s="70" t="s">
        <v>2416</v>
      </c>
      <c r="H622" s="70" t="s">
        <v>2417</v>
      </c>
      <c r="I622" s="148"/>
      <c r="J622" s="71">
        <v>5985.9220086524629</v>
      </c>
      <c r="K622" s="71">
        <v>170.63445864425731</v>
      </c>
      <c r="L622" s="71">
        <v>597.7707862768392</v>
      </c>
      <c r="M622" s="71">
        <v>3980.6204419243991</v>
      </c>
      <c r="N622" s="71">
        <v>2979.3352004748831</v>
      </c>
      <c r="O622" s="71">
        <v>2332.46959712544</v>
      </c>
      <c r="P622" s="71">
        <v>1725.0097780074821</v>
      </c>
      <c r="Q622" s="71">
        <v>142.64411509129999</v>
      </c>
      <c r="R622" s="71">
        <v>188.66555246101819</v>
      </c>
      <c r="S622" s="71">
        <v>215.14509142515999</v>
      </c>
      <c r="T622" s="72"/>
      <c r="U622" s="71">
        <v>353870019</v>
      </c>
      <c r="V622" s="71">
        <v>92656</v>
      </c>
      <c r="W622" s="71">
        <v>6759</v>
      </c>
      <c r="X622" s="71">
        <v>831360</v>
      </c>
      <c r="Y622" s="71">
        <v>899364</v>
      </c>
      <c r="Z622" s="71">
        <v>1194592</v>
      </c>
      <c r="AA622" s="71">
        <v>338192</v>
      </c>
      <c r="AB622" s="71">
        <v>2330898</v>
      </c>
      <c r="AC622" s="71">
        <v>35636327</v>
      </c>
      <c r="AD622" s="71">
        <v>215.14509142515999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2422</v>
      </c>
      <c r="B623" s="70">
        <v>516</v>
      </c>
      <c r="C623" s="70">
        <v>6</v>
      </c>
      <c r="D623" s="70">
        <v>31</v>
      </c>
      <c r="E623" s="70">
        <v>2009</v>
      </c>
      <c r="F623" s="70" t="s">
        <v>176</v>
      </c>
      <c r="G623" s="70" t="s">
        <v>2416</v>
      </c>
      <c r="H623" s="70" t="s">
        <v>2417</v>
      </c>
      <c r="I623" s="148"/>
      <c r="J623" s="71">
        <v>5711.9893723205696</v>
      </c>
      <c r="K623" s="71">
        <v>172.36399202553639</v>
      </c>
      <c r="L623" s="71">
        <v>697.70822795435708</v>
      </c>
      <c r="M623" s="71">
        <v>4254.3443188900064</v>
      </c>
      <c r="N623" s="71">
        <v>3541.7805881347999</v>
      </c>
      <c r="O623" s="71">
        <v>2377.386616222097</v>
      </c>
      <c r="P623" s="71">
        <v>1645.304495275197</v>
      </c>
      <c r="Q623" s="71">
        <v>135.79460190378299</v>
      </c>
      <c r="R623" s="71">
        <v>174.97389786604541</v>
      </c>
      <c r="S623" s="71">
        <v>199.61027149910541</v>
      </c>
      <c r="T623" s="72"/>
      <c r="U623" s="71">
        <v>294413466</v>
      </c>
      <c r="V623" s="71">
        <v>95382</v>
      </c>
      <c r="W623" s="71">
        <v>9091</v>
      </c>
      <c r="X623" s="71">
        <v>888904</v>
      </c>
      <c r="Y623" s="71">
        <v>906925</v>
      </c>
      <c r="Z623" s="71">
        <v>1201827</v>
      </c>
      <c r="AA623" s="71">
        <v>331150</v>
      </c>
      <c r="AB623" s="71">
        <v>2329344</v>
      </c>
      <c r="AC623" s="71">
        <v>32243082</v>
      </c>
      <c r="AD623" s="71">
        <v>199.61027149910541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4.42</v>
      </c>
      <c r="BI623" s="71">
        <v>3.54</v>
      </c>
      <c r="BJ623" s="71">
        <v>4153.6260000000002</v>
      </c>
      <c r="BK623" s="71">
        <v>69.762</v>
      </c>
      <c r="BL623" s="71">
        <v>638.79399999999998</v>
      </c>
      <c r="BM623" s="71">
        <v>0</v>
      </c>
      <c r="BN623" s="72"/>
      <c r="BO623" s="71">
        <v>1</v>
      </c>
      <c r="BP623" s="71">
        <v>1</v>
      </c>
      <c r="BQ623" s="71">
        <v>129</v>
      </c>
      <c r="BR623" s="71">
        <v>3</v>
      </c>
      <c r="BS623" s="71">
        <v>94</v>
      </c>
      <c r="BT623" s="71">
        <v>0</v>
      </c>
      <c r="BU623"/>
      <c r="BV623" s="70">
        <v>4473.7489999999998</v>
      </c>
      <c r="BW623" s="70">
        <v>137.34</v>
      </c>
      <c r="BX623" s="70">
        <v>124.738</v>
      </c>
      <c r="BY623" s="70">
        <v>5.907</v>
      </c>
      <c r="BZ623" s="70">
        <v>128.40799999999999</v>
      </c>
      <c r="CA623" s="70">
        <v>0</v>
      </c>
      <c r="CB623" s="70">
        <v>0</v>
      </c>
      <c r="CC623" s="70">
        <v>0</v>
      </c>
      <c r="CD623" s="70">
        <v>0</v>
      </c>
    </row>
    <row r="624" spans="1:82">
      <c r="A624" s="70" t="s">
        <v>2423</v>
      </c>
      <c r="B624" s="70">
        <v>517</v>
      </c>
      <c r="C624" s="70">
        <v>7</v>
      </c>
      <c r="D624" s="70">
        <v>31</v>
      </c>
      <c r="E624" s="70">
        <v>2010</v>
      </c>
      <c r="F624" s="70" t="s">
        <v>177</v>
      </c>
      <c r="G624" s="70" t="s">
        <v>2416</v>
      </c>
      <c r="H624" s="70" t="s">
        <v>2417</v>
      </c>
      <c r="I624" s="148"/>
      <c r="J624" s="71">
        <v>5303.5319475260903</v>
      </c>
      <c r="K624" s="71">
        <v>174.81849500028841</v>
      </c>
      <c r="L624" s="71">
        <v>607.36581129109891</v>
      </c>
      <c r="M624" s="71">
        <v>4138.4378451954854</v>
      </c>
      <c r="N624" s="71">
        <v>3306.9460979160422</v>
      </c>
      <c r="O624" s="71">
        <v>2375.6998789712779</v>
      </c>
      <c r="P624" s="71">
        <v>1658.5892160728049</v>
      </c>
      <c r="Q624" s="71">
        <v>141.08288570569599</v>
      </c>
      <c r="R624" s="71">
        <v>183.1787991646558</v>
      </c>
      <c r="S624" s="71">
        <v>209.51906572047</v>
      </c>
      <c r="T624" s="72"/>
      <c r="U624" s="71">
        <v>356546549</v>
      </c>
      <c r="V624" s="71">
        <v>95382</v>
      </c>
      <c r="W624" s="71">
        <v>9091</v>
      </c>
      <c r="X624" s="71">
        <v>888904</v>
      </c>
      <c r="Y624" s="71">
        <v>912225</v>
      </c>
      <c r="Z624" s="71">
        <v>1206555</v>
      </c>
      <c r="AA624" s="71">
        <v>325487</v>
      </c>
      <c r="AB624" s="71">
        <v>2318956</v>
      </c>
      <c r="AC624" s="71">
        <v>31988251</v>
      </c>
      <c r="AD624" s="71">
        <v>209.51906572047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4.17</v>
      </c>
      <c r="BI624" s="71">
        <v>3.0739999999999998</v>
      </c>
      <c r="BJ624" s="71">
        <v>3734.0549999999998</v>
      </c>
      <c r="BK624" s="71">
        <v>1140.4459999999999</v>
      </c>
      <c r="BL624" s="71">
        <v>565.65499999999997</v>
      </c>
      <c r="BM624" s="71">
        <v>0</v>
      </c>
      <c r="BN624" s="72"/>
      <c r="BO624" s="71">
        <v>1</v>
      </c>
      <c r="BP624" s="71">
        <v>1</v>
      </c>
      <c r="BQ624" s="71">
        <v>120</v>
      </c>
      <c r="BR624" s="71">
        <v>4</v>
      </c>
      <c r="BS624" s="71">
        <v>90</v>
      </c>
      <c r="BT624" s="71">
        <v>0</v>
      </c>
      <c r="BU624"/>
      <c r="BV624" s="70">
        <v>4950.9080000000004</v>
      </c>
      <c r="BW624" s="70">
        <v>145.52000000000001</v>
      </c>
      <c r="BX624" s="70">
        <v>76.858999999999995</v>
      </c>
      <c r="BY624" s="70">
        <v>6.2080000000000002</v>
      </c>
      <c r="BZ624" s="70">
        <v>91.754999999999995</v>
      </c>
      <c r="CA624" s="70">
        <v>4.7</v>
      </c>
      <c r="CB624" s="70">
        <v>127.45</v>
      </c>
      <c r="CC624" s="70">
        <v>44</v>
      </c>
      <c r="CD624" s="70">
        <v>0</v>
      </c>
    </row>
    <row r="625" spans="1:82">
      <c r="A625" s="70" t="s">
        <v>2424</v>
      </c>
      <c r="B625" s="70">
        <v>518</v>
      </c>
      <c r="C625" s="70">
        <v>8</v>
      </c>
      <c r="D625" s="70">
        <v>31</v>
      </c>
      <c r="E625" s="70">
        <v>2011</v>
      </c>
      <c r="F625" s="70" t="s">
        <v>178</v>
      </c>
      <c r="G625" s="70" t="s">
        <v>2416</v>
      </c>
      <c r="H625" s="70" t="s">
        <v>2417</v>
      </c>
      <c r="I625" s="148"/>
      <c r="J625" s="71">
        <v>3601.120485758111</v>
      </c>
      <c r="K625" s="71">
        <v>242.81248708460299</v>
      </c>
      <c r="L625" s="71">
        <v>513.16406175877773</v>
      </c>
      <c r="M625" s="71">
        <v>4366.4641946520314</v>
      </c>
      <c r="N625" s="71">
        <v>3997.4516792519512</v>
      </c>
      <c r="O625" s="71">
        <v>2371.9874500568872</v>
      </c>
      <c r="P625" s="71">
        <v>1621.4265078695944</v>
      </c>
      <c r="Q625" s="71">
        <v>161.597095223504</v>
      </c>
      <c r="R625" s="71">
        <v>146.60253164603111</v>
      </c>
      <c r="S625" s="71">
        <v>227.86526346017001</v>
      </c>
      <c r="T625" s="72"/>
      <c r="U625" s="71">
        <v>276534544</v>
      </c>
      <c r="V625" s="71">
        <v>95382</v>
      </c>
      <c r="W625" s="71">
        <v>9091</v>
      </c>
      <c r="X625" s="71">
        <v>888904</v>
      </c>
      <c r="Y625" s="71">
        <v>918304</v>
      </c>
      <c r="Z625" s="71">
        <v>1230841</v>
      </c>
      <c r="AA625" s="71">
        <v>327663</v>
      </c>
      <c r="AB625" s="71">
        <v>2302706</v>
      </c>
      <c r="AC625" s="71">
        <v>25558649</v>
      </c>
      <c r="AD625" s="71">
        <v>227.8652634601699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6.3579999999999997</v>
      </c>
      <c r="BI625" s="71">
        <v>7.8360000000000003</v>
      </c>
      <c r="BJ625" s="71">
        <v>2503.252</v>
      </c>
      <c r="BK625" s="71">
        <v>175.89599999999999</v>
      </c>
      <c r="BL625" s="71">
        <v>687.24700000000007</v>
      </c>
      <c r="BM625" s="71">
        <v>0</v>
      </c>
      <c r="BN625" s="72"/>
      <c r="BO625" s="71">
        <v>2</v>
      </c>
      <c r="BP625" s="71">
        <v>2</v>
      </c>
      <c r="BQ625" s="71">
        <v>117</v>
      </c>
      <c r="BR625" s="71">
        <v>5</v>
      </c>
      <c r="BS625" s="71">
        <v>95</v>
      </c>
      <c r="BT625" s="71">
        <v>0</v>
      </c>
      <c r="BU625"/>
      <c r="BV625" s="70">
        <v>2880.623</v>
      </c>
      <c r="BW625" s="70">
        <v>115.795</v>
      </c>
      <c r="BX625" s="70">
        <v>211.12200000000001</v>
      </c>
      <c r="BY625" s="70">
        <v>74.369</v>
      </c>
      <c r="BZ625" s="70">
        <v>90.501000000000005</v>
      </c>
      <c r="CA625" s="70">
        <v>0</v>
      </c>
      <c r="CB625" s="70">
        <v>8.1790000000000003</v>
      </c>
      <c r="CC625" s="70">
        <v>0</v>
      </c>
      <c r="CD625" s="70">
        <v>0</v>
      </c>
    </row>
    <row r="626" spans="1:82">
      <c r="A626" s="70" t="s">
        <v>2425</v>
      </c>
      <c r="B626" s="70">
        <v>519</v>
      </c>
      <c r="C626" s="70">
        <v>9</v>
      </c>
      <c r="D626" s="70">
        <v>31</v>
      </c>
      <c r="E626" s="70">
        <v>2012</v>
      </c>
      <c r="F626" s="70" t="s">
        <v>179</v>
      </c>
      <c r="G626" s="70" t="s">
        <v>2416</v>
      </c>
      <c r="H626" s="70" t="s">
        <v>2417</v>
      </c>
      <c r="I626" s="148"/>
      <c r="J626" s="71">
        <v>5472.7621905303049</v>
      </c>
      <c r="K626" s="71">
        <v>227.3839505696512</v>
      </c>
      <c r="L626" s="71">
        <v>511.79590722488581</v>
      </c>
      <c r="M626" s="71">
        <v>4895.1562874980409</v>
      </c>
      <c r="N626" s="71">
        <v>4284.6254964271466</v>
      </c>
      <c r="O626" s="71">
        <v>2409.667454276565</v>
      </c>
      <c r="P626" s="71">
        <v>1664.4527697190213</v>
      </c>
      <c r="Q626" s="71">
        <v>176.79085540703801</v>
      </c>
      <c r="R626" s="71">
        <v>199.8701700693945</v>
      </c>
      <c r="S626" s="71">
        <v>246.29004772545119</v>
      </c>
      <c r="T626" s="72"/>
      <c r="U626" s="71">
        <v>342067914</v>
      </c>
      <c r="V626" s="71">
        <v>95382</v>
      </c>
      <c r="W626" s="71">
        <v>9091</v>
      </c>
      <c r="X626" s="71">
        <v>888904</v>
      </c>
      <c r="Y626" s="71">
        <v>937269</v>
      </c>
      <c r="Z626" s="71">
        <v>1260311</v>
      </c>
      <c r="AA626" s="71">
        <v>334455</v>
      </c>
      <c r="AB626" s="71">
        <v>2318692</v>
      </c>
      <c r="AC626" s="71">
        <v>33942794</v>
      </c>
      <c r="AD626" s="71">
        <v>246.29004772545119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10.363</v>
      </c>
      <c r="BI626" s="71">
        <v>9.0969999999999995</v>
      </c>
      <c r="BJ626" s="71">
        <v>3732.1480000000001</v>
      </c>
      <c r="BK626" s="71">
        <v>1258.97</v>
      </c>
      <c r="BL626" s="71">
        <v>929.88800000000003</v>
      </c>
      <c r="BM626" s="71">
        <v>0</v>
      </c>
      <c r="BN626" s="72"/>
      <c r="BO626" s="71">
        <v>2</v>
      </c>
      <c r="BP626" s="71">
        <v>2</v>
      </c>
      <c r="BQ626" s="71">
        <v>126</v>
      </c>
      <c r="BR626" s="71">
        <v>5</v>
      </c>
      <c r="BS626" s="71">
        <v>100</v>
      </c>
      <c r="BT626" s="71">
        <v>0</v>
      </c>
      <c r="BU626"/>
      <c r="BV626" s="70">
        <v>5263.92</v>
      </c>
      <c r="BW626" s="70">
        <v>140.93100000000001</v>
      </c>
      <c r="BX626" s="70">
        <v>308.09399999999999</v>
      </c>
      <c r="BY626" s="70">
        <v>98.463999999999999</v>
      </c>
      <c r="BZ626" s="70">
        <v>113.423</v>
      </c>
      <c r="CA626" s="70">
        <v>0</v>
      </c>
      <c r="CB626" s="70">
        <v>8.9659999999999993</v>
      </c>
      <c r="CC626" s="70">
        <v>6.6680000000000001</v>
      </c>
      <c r="CD626" s="70">
        <v>0</v>
      </c>
    </row>
    <row r="627" spans="1:82">
      <c r="A627" s="70" t="s">
        <v>2426</v>
      </c>
      <c r="B627" s="70">
        <v>520</v>
      </c>
      <c r="C627" s="70">
        <v>10</v>
      </c>
      <c r="D627" s="70">
        <v>31</v>
      </c>
      <c r="E627" s="70">
        <v>2013</v>
      </c>
      <c r="F627" s="70" t="s">
        <v>180</v>
      </c>
      <c r="G627" s="70" t="s">
        <v>2416</v>
      </c>
      <c r="H627" s="70" t="s">
        <v>2417</v>
      </c>
      <c r="I627" s="148"/>
      <c r="J627" s="71">
        <v>5787.888067113081</v>
      </c>
      <c r="K627" s="71">
        <v>205.1966850340948</v>
      </c>
      <c r="L627" s="71">
        <v>361.99335609952652</v>
      </c>
      <c r="M627" s="71">
        <v>4800.1396568088239</v>
      </c>
      <c r="N627" s="71">
        <v>4268.6569518797169</v>
      </c>
      <c r="O627" s="71">
        <v>2354.2648925306412</v>
      </c>
      <c r="P627" s="71">
        <v>1692.32439341551</v>
      </c>
      <c r="Q627" s="71">
        <v>180.193506453922</v>
      </c>
      <c r="R627" s="71">
        <v>211.81247316842999</v>
      </c>
      <c r="S627" s="71">
        <v>253.47184518386001</v>
      </c>
      <c r="T627" s="72"/>
      <c r="U627" s="71">
        <v>372311428</v>
      </c>
      <c r="V627" s="71">
        <v>95382</v>
      </c>
      <c r="W627" s="71">
        <v>9091</v>
      </c>
      <c r="X627" s="71">
        <v>888904</v>
      </c>
      <c r="Y627" s="71">
        <v>950570</v>
      </c>
      <c r="Z627" s="71">
        <v>1286311</v>
      </c>
      <c r="AA627" s="71">
        <v>338779</v>
      </c>
      <c r="AB627" s="71">
        <v>2329439</v>
      </c>
      <c r="AC627" s="71">
        <v>35112537</v>
      </c>
      <c r="AD627" s="71">
        <v>253.47184518386001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11.23</v>
      </c>
      <c r="BI627" s="71">
        <v>9.7650000000000006</v>
      </c>
      <c r="BJ627" s="71">
        <v>4069.634</v>
      </c>
      <c r="BK627" s="71">
        <v>1173.202</v>
      </c>
      <c r="BL627" s="71">
        <v>879.22300000000007</v>
      </c>
      <c r="BM627" s="71">
        <v>0</v>
      </c>
      <c r="BN627" s="72"/>
      <c r="BO627" s="71">
        <v>2</v>
      </c>
      <c r="BP627" s="71">
        <v>2</v>
      </c>
      <c r="BQ627" s="71">
        <v>135</v>
      </c>
      <c r="BR627" s="71">
        <v>6</v>
      </c>
      <c r="BS627" s="71">
        <v>96</v>
      </c>
      <c r="BT627" s="71">
        <v>0</v>
      </c>
      <c r="BU627"/>
      <c r="BV627" s="70">
        <v>5565.5259999999998</v>
      </c>
      <c r="BW627" s="70">
        <v>155.298</v>
      </c>
      <c r="BX627" s="70">
        <v>293.13499999999999</v>
      </c>
      <c r="BY627" s="70">
        <v>7.98</v>
      </c>
      <c r="BZ627" s="70">
        <v>108.003</v>
      </c>
      <c r="CA627" s="70">
        <v>0</v>
      </c>
      <c r="CB627" s="70">
        <v>8.81</v>
      </c>
      <c r="CC627" s="70">
        <v>4.3019999999999996</v>
      </c>
      <c r="CD627" s="70">
        <v>0</v>
      </c>
    </row>
    <row r="628" spans="1:82">
      <c r="A628" s="70" t="s">
        <v>2427</v>
      </c>
      <c r="B628" s="70">
        <v>521</v>
      </c>
      <c r="C628" s="70">
        <v>11</v>
      </c>
      <c r="D628" s="70">
        <v>31</v>
      </c>
      <c r="E628" s="70">
        <v>2014</v>
      </c>
      <c r="F628" s="70" t="s">
        <v>181</v>
      </c>
      <c r="G628" s="70" t="s">
        <v>2416</v>
      </c>
      <c r="H628" s="70" t="s">
        <v>2417</v>
      </c>
      <c r="I628" s="148"/>
      <c r="J628" s="71">
        <v>5584.8941340039482</v>
      </c>
      <c r="K628" s="71">
        <v>212.22257697287469</v>
      </c>
      <c r="L628" s="71">
        <v>365.97450362282501</v>
      </c>
      <c r="M628" s="71">
        <v>4607.9417960834689</v>
      </c>
      <c r="N628" s="71">
        <v>3730.071136101024</v>
      </c>
      <c r="O628" s="71">
        <v>2263.9801339838432</v>
      </c>
      <c r="P628" s="71">
        <v>1700.9752186026849</v>
      </c>
      <c r="Q628" s="71">
        <v>172.78800858035399</v>
      </c>
      <c r="R628" s="71">
        <v>209.37218502397039</v>
      </c>
      <c r="S628" s="71">
        <v>272.40519207546407</v>
      </c>
      <c r="T628" s="72"/>
      <c r="U628" s="71">
        <v>396883807</v>
      </c>
      <c r="V628" s="71">
        <v>99810</v>
      </c>
      <c r="W628" s="71">
        <v>7367</v>
      </c>
      <c r="X628" s="71">
        <v>873202</v>
      </c>
      <c r="Y628" s="71">
        <v>961409</v>
      </c>
      <c r="Z628" s="71">
        <v>1302817</v>
      </c>
      <c r="AA628" s="71">
        <v>338750</v>
      </c>
      <c r="AB628" s="71">
        <v>2328133</v>
      </c>
      <c r="AC628" s="71">
        <v>34817141</v>
      </c>
      <c r="AD628" s="71">
        <v>272.40519207546402</v>
      </c>
      <c r="AE628" s="72"/>
      <c r="AF628" s="71"/>
      <c r="AG628" s="71"/>
      <c r="AH628" s="71"/>
      <c r="AI628" s="71"/>
      <c r="AJ628" s="71"/>
      <c r="AK628" s="71"/>
      <c r="AL628" s="71"/>
      <c r="AM628" s="71"/>
      <c r="AN628" s="71"/>
      <c r="AO628" s="71"/>
      <c r="AP628" s="71"/>
      <c r="AQ628" s="72"/>
      <c r="AR628" s="71">
        <v>38088</v>
      </c>
      <c r="AS628" s="71">
        <v>3677</v>
      </c>
      <c r="AT628" s="71">
        <v>0</v>
      </c>
      <c r="AU628" s="71">
        <v>4</v>
      </c>
      <c r="AV628" s="71">
        <v>0</v>
      </c>
      <c r="AW628" s="71">
        <v>5</v>
      </c>
      <c r="AX628" s="71"/>
      <c r="AY628" s="72"/>
      <c r="AZ628" s="71">
        <v>155985.29999999999</v>
      </c>
      <c r="BA628" s="71">
        <v>239601.6</v>
      </c>
      <c r="BB628" s="71">
        <v>0</v>
      </c>
      <c r="BC628" s="71">
        <v>1279.5</v>
      </c>
      <c r="BD628" s="71">
        <v>0</v>
      </c>
      <c r="BE628" s="71">
        <v>14172</v>
      </c>
      <c r="BF628" s="71"/>
      <c r="BG628" s="72"/>
      <c r="BH628" s="71">
        <v>10.832000000000001</v>
      </c>
      <c r="BI628" s="71">
        <v>9.3919999999999995</v>
      </c>
      <c r="BJ628" s="71">
        <v>3867.7849999999999</v>
      </c>
      <c r="BK628" s="71">
        <v>1256.808</v>
      </c>
      <c r="BL628" s="71">
        <v>819.11599999999987</v>
      </c>
      <c r="BM628" s="71">
        <v>0</v>
      </c>
      <c r="BN628" s="72"/>
      <c r="BO628" s="71">
        <v>2</v>
      </c>
      <c r="BP628" s="71">
        <v>2</v>
      </c>
      <c r="BQ628" s="71">
        <v>132</v>
      </c>
      <c r="BR628" s="71">
        <v>6</v>
      </c>
      <c r="BS628" s="71">
        <v>95</v>
      </c>
      <c r="BT628" s="71">
        <v>0</v>
      </c>
      <c r="BU628"/>
      <c r="BV628" s="70">
        <v>5434.5709999999999</v>
      </c>
      <c r="BW628" s="70">
        <v>164.89500000000001</v>
      </c>
      <c r="BX628" s="70">
        <v>234.46</v>
      </c>
      <c r="BY628" s="70">
        <v>10.425000000000001</v>
      </c>
      <c r="BZ628" s="70">
        <v>108.343</v>
      </c>
      <c r="CA628" s="70">
        <v>0</v>
      </c>
      <c r="CB628" s="70">
        <v>5.8620000000000001</v>
      </c>
      <c r="CC628" s="70">
        <v>5.3769999999999998</v>
      </c>
      <c r="CD628" s="70">
        <v>0</v>
      </c>
    </row>
    <row r="629" spans="1:82">
      <c r="A629" s="70" t="s">
        <v>2428</v>
      </c>
      <c r="B629" s="70">
        <v>522</v>
      </c>
      <c r="C629" s="70">
        <v>12</v>
      </c>
      <c r="D629" s="70">
        <v>31</v>
      </c>
      <c r="E629" s="70">
        <v>2015</v>
      </c>
      <c r="F629" s="70" t="s">
        <v>182</v>
      </c>
      <c r="G629" s="70" t="s">
        <v>2416</v>
      </c>
      <c r="H629" s="70" t="s">
        <v>2417</v>
      </c>
      <c r="I629" s="148"/>
      <c r="J629" s="71">
        <v>5208.5845025922717</v>
      </c>
      <c r="K629" s="71">
        <v>237.36639387327759</v>
      </c>
      <c r="L629" s="71">
        <v>473.27831847350922</v>
      </c>
      <c r="M629" s="71">
        <v>4410.7714811616952</v>
      </c>
      <c r="N629" s="71">
        <v>3240.4497247202999</v>
      </c>
      <c r="O629" s="71">
        <v>2261.3325915771998</v>
      </c>
      <c r="P629" s="71">
        <v>1694.7208405664653</v>
      </c>
      <c r="Q629" s="71">
        <v>168.88190196260601</v>
      </c>
      <c r="R629" s="71">
        <v>206.42979400368611</v>
      </c>
      <c r="S629" s="71">
        <v>250.059124091006</v>
      </c>
      <c r="T629" s="72"/>
      <c r="U629" s="71">
        <v>401707044</v>
      </c>
      <c r="V629" s="71">
        <v>99810</v>
      </c>
      <c r="W629" s="71">
        <v>7367</v>
      </c>
      <c r="X629" s="71">
        <v>873202</v>
      </c>
      <c r="Y629" s="71">
        <v>971642</v>
      </c>
      <c r="Z629" s="71">
        <v>1313817</v>
      </c>
      <c r="AA629" s="71">
        <v>337238</v>
      </c>
      <c r="AB629" s="71">
        <v>2324466</v>
      </c>
      <c r="AC629" s="71">
        <v>35285805</v>
      </c>
      <c r="AD629" s="71">
        <v>250.059124091006</v>
      </c>
      <c r="AE629" s="72"/>
      <c r="AF629" s="71">
        <v>2939260845.1220632</v>
      </c>
      <c r="AG629" s="71">
        <v>180029055.872293</v>
      </c>
      <c r="AH629" s="71">
        <v>70384868.415173039</v>
      </c>
      <c r="AI629" s="71">
        <v>5390770152.9271593</v>
      </c>
      <c r="AJ629" s="71">
        <v>4203818272.607224</v>
      </c>
      <c r="AK629" s="71"/>
      <c r="AL629" s="71"/>
      <c r="AM629" s="71">
        <v>318558314.53186351</v>
      </c>
      <c r="AN629" s="71"/>
      <c r="AO629" s="71"/>
      <c r="AP629" s="71">
        <v>13102821509.475777</v>
      </c>
      <c r="AQ629" s="72"/>
      <c r="AR629" s="71">
        <v>43211</v>
      </c>
      <c r="AS629" s="71">
        <v>5657</v>
      </c>
      <c r="AT629" s="71">
        <v>3</v>
      </c>
      <c r="AU629" s="71">
        <v>7</v>
      </c>
      <c r="AV629" s="71">
        <v>0</v>
      </c>
      <c r="AW629" s="71">
        <v>6</v>
      </c>
      <c r="AX629" s="71"/>
      <c r="AY629" s="72"/>
      <c r="AZ629" s="71">
        <v>180446.00000000009</v>
      </c>
      <c r="BA629" s="71">
        <v>399958.90000000008</v>
      </c>
      <c r="BB629" s="71">
        <v>12.8</v>
      </c>
      <c r="BC629" s="71">
        <v>1503.6</v>
      </c>
      <c r="BD629" s="71">
        <v>0</v>
      </c>
      <c r="BE629" s="71">
        <v>15167</v>
      </c>
      <c r="BF629" s="71"/>
      <c r="BG629" s="72"/>
      <c r="BH629" s="71">
        <v>10.78</v>
      </c>
      <c r="BI629" s="71">
        <v>8.7509999999999994</v>
      </c>
      <c r="BJ629" s="71">
        <v>3817.72</v>
      </c>
      <c r="BK629" s="71">
        <v>1116.8720000000001</v>
      </c>
      <c r="BL629" s="71">
        <v>764.06100000000015</v>
      </c>
      <c r="BM629" s="71">
        <v>0</v>
      </c>
      <c r="BN629" s="72"/>
      <c r="BO629" s="71">
        <v>2</v>
      </c>
      <c r="BP629" s="71">
        <v>2</v>
      </c>
      <c r="BQ629" s="71">
        <v>130</v>
      </c>
      <c r="BR629" s="71">
        <v>6</v>
      </c>
      <c r="BS629" s="71">
        <v>91</v>
      </c>
      <c r="BT629" s="71">
        <v>0</v>
      </c>
      <c r="BU629"/>
      <c r="BV629" s="70">
        <v>5206.3590000000004</v>
      </c>
      <c r="BW629" s="70">
        <v>163.488</v>
      </c>
      <c r="BX629" s="70">
        <v>201.65</v>
      </c>
      <c r="BY629" s="70">
        <v>8.09</v>
      </c>
      <c r="BZ629" s="70">
        <v>105.67400000000001</v>
      </c>
      <c r="CA629" s="70">
        <v>0</v>
      </c>
      <c r="CB629" s="70">
        <v>8.5839999999999996</v>
      </c>
      <c r="CC629" s="70">
        <v>6.258</v>
      </c>
      <c r="CD629" s="70">
        <v>18.081</v>
      </c>
    </row>
    <row r="630" spans="1:82">
      <c r="A630" s="70" t="s">
        <v>2429</v>
      </c>
      <c r="B630" s="70">
        <v>523</v>
      </c>
      <c r="C630" s="70">
        <v>13</v>
      </c>
      <c r="D630" s="70">
        <v>31</v>
      </c>
      <c r="E630" s="70">
        <v>2016</v>
      </c>
      <c r="F630" s="70" t="s">
        <v>155</v>
      </c>
      <c r="G630" s="70" t="s">
        <v>2416</v>
      </c>
      <c r="H630" s="70" t="s">
        <v>2417</v>
      </c>
      <c r="I630" s="148"/>
      <c r="J630" s="71">
        <v>5402.3338065958105</v>
      </c>
      <c r="K630" s="71">
        <v>239.89301750778944</v>
      </c>
      <c r="L630" s="71">
        <v>413.13422786413076</v>
      </c>
      <c r="M630" s="71">
        <v>3631.1318373147028</v>
      </c>
      <c r="N630" s="71">
        <v>3254.1676905861418</v>
      </c>
      <c r="O630" s="71">
        <v>2255.0288715248726</v>
      </c>
      <c r="P630" s="71">
        <v>1645.979512157882</v>
      </c>
      <c r="Q630" s="71">
        <v>163.82660941537765</v>
      </c>
      <c r="R630" s="71">
        <v>213.52957712743165</v>
      </c>
      <c r="S630" s="71">
        <v>313.10350354841603</v>
      </c>
      <c r="T630" s="72"/>
      <c r="U630" s="71">
        <v>411283205</v>
      </c>
      <c r="V630" s="71">
        <v>99810</v>
      </c>
      <c r="W630" s="71">
        <v>7367</v>
      </c>
      <c r="X630" s="71">
        <v>873202</v>
      </c>
      <c r="Y630" s="71">
        <v>980808</v>
      </c>
      <c r="Z630" s="71">
        <v>1326260</v>
      </c>
      <c r="AA630" s="71">
        <v>338768</v>
      </c>
      <c r="AB630" s="71">
        <v>2319438</v>
      </c>
      <c r="AC630" s="71">
        <v>36468749.899233326</v>
      </c>
      <c r="AD630" s="71">
        <v>313.10350354841597</v>
      </c>
      <c r="AE630" s="72"/>
      <c r="AF630" s="71">
        <v>3034782435.1959381</v>
      </c>
      <c r="AG630" s="71">
        <v>174169624.6358749</v>
      </c>
      <c r="AH630" s="71">
        <v>47813662.728024162</v>
      </c>
      <c r="AI630" s="71">
        <v>5070939814.0698509</v>
      </c>
      <c r="AJ630" s="71">
        <v>3875725380.3697309</v>
      </c>
      <c r="AK630" s="71"/>
      <c r="AL630" s="71"/>
      <c r="AM630" s="71">
        <v>318116201.44034868</v>
      </c>
      <c r="AN630" s="71"/>
      <c r="AO630" s="71"/>
      <c r="AP630" s="71">
        <v>12521547118.43977</v>
      </c>
      <c r="AQ630" s="72"/>
      <c r="AR630" s="71">
        <v>47841</v>
      </c>
      <c r="AS630" s="71">
        <v>6815</v>
      </c>
      <c r="AT630" s="71">
        <v>6</v>
      </c>
      <c r="AU630" s="71">
        <v>7</v>
      </c>
      <c r="AV630" s="71">
        <v>0</v>
      </c>
      <c r="AW630" s="71">
        <v>8</v>
      </c>
      <c r="AX630" s="71"/>
      <c r="AY630" s="72"/>
      <c r="AZ630" s="71">
        <v>202617.1</v>
      </c>
      <c r="BA630" s="71">
        <v>526763.20000000019</v>
      </c>
      <c r="BB630" s="71">
        <v>7531.6</v>
      </c>
      <c r="BC630" s="71">
        <v>1555.7</v>
      </c>
      <c r="BD630" s="71">
        <v>0</v>
      </c>
      <c r="BE630" s="71">
        <v>15256</v>
      </c>
      <c r="BF630" s="71"/>
      <c r="BG630" s="72"/>
      <c r="BH630" s="71">
        <v>10.33</v>
      </c>
      <c r="BI630" s="71">
        <v>8.5540000000000003</v>
      </c>
      <c r="BJ630" s="71">
        <v>3993.13</v>
      </c>
      <c r="BK630" s="71">
        <v>1400.6120000000001</v>
      </c>
      <c r="BL630" s="71">
        <v>768.35900000000004</v>
      </c>
      <c r="BM630" s="71">
        <v>0</v>
      </c>
      <c r="BN630" s="72"/>
      <c r="BO630" s="71">
        <v>2</v>
      </c>
      <c r="BP630" s="71">
        <v>2</v>
      </c>
      <c r="BQ630" s="71">
        <v>135</v>
      </c>
      <c r="BR630" s="71">
        <v>6</v>
      </c>
      <c r="BS630" s="71">
        <v>91</v>
      </c>
      <c r="BT630" s="71">
        <v>0</v>
      </c>
      <c r="BU630"/>
      <c r="BV630" s="70">
        <v>5559.3440000000001</v>
      </c>
      <c r="BW630" s="70">
        <v>160.97800000000001</v>
      </c>
      <c r="BX630" s="70">
        <v>210.762</v>
      </c>
      <c r="BY630" s="70">
        <v>8.6920000000000002</v>
      </c>
      <c r="BZ630" s="70">
        <v>103.1</v>
      </c>
      <c r="CA630" s="70">
        <v>0</v>
      </c>
      <c r="CB630" s="70">
        <v>10.191000000000001</v>
      </c>
      <c r="CC630" s="70">
        <v>110.58</v>
      </c>
      <c r="CD630" s="70">
        <v>17.338000000000001</v>
      </c>
    </row>
    <row r="631" spans="1:82">
      <c r="A631" s="70" t="s">
        <v>2430</v>
      </c>
      <c r="B631" s="70">
        <v>524</v>
      </c>
      <c r="C631" s="70">
        <v>14</v>
      </c>
      <c r="D631" s="70">
        <v>31</v>
      </c>
      <c r="E631" s="70">
        <v>2017</v>
      </c>
      <c r="F631" s="70" t="s">
        <v>156</v>
      </c>
      <c r="G631" s="70" t="s">
        <v>2416</v>
      </c>
      <c r="H631" s="70" t="s">
        <v>2417</v>
      </c>
      <c r="I631" s="148"/>
      <c r="J631" s="71">
        <v>5391.0219836622236</v>
      </c>
      <c r="K631" s="71">
        <v>245.40035589671746</v>
      </c>
      <c r="L631" s="71">
        <v>439.99955194281534</v>
      </c>
      <c r="M631" s="71">
        <v>3525.9692305237145</v>
      </c>
      <c r="N631" s="71">
        <v>3550.224882622198</v>
      </c>
      <c r="O631" s="71">
        <v>2229.2007366706825</v>
      </c>
      <c r="P631" s="71">
        <v>1620.6537855543768</v>
      </c>
      <c r="Q631" s="71">
        <v>157.92140633652701</v>
      </c>
      <c r="R631" s="71">
        <v>209.28750501605657</v>
      </c>
      <c r="S631" s="71">
        <v>334.95863775284647</v>
      </c>
      <c r="T631" s="72"/>
      <c r="U631" s="71">
        <v>446964935</v>
      </c>
      <c r="V631" s="71">
        <v>99810</v>
      </c>
      <c r="W631" s="71">
        <v>7367</v>
      </c>
      <c r="X631" s="71">
        <v>873202</v>
      </c>
      <c r="Y631" s="71">
        <v>989296</v>
      </c>
      <c r="Z631" s="71">
        <v>1332818</v>
      </c>
      <c r="AA631" s="71">
        <v>335682</v>
      </c>
      <c r="AB631" s="71">
        <v>2312080</v>
      </c>
      <c r="AC631" s="71">
        <v>36453485.999999993</v>
      </c>
      <c r="AD631" s="71">
        <v>334.95863775284653</v>
      </c>
      <c r="AE631" s="72"/>
      <c r="AF631" s="71">
        <v>3195395316.5594401</v>
      </c>
      <c r="AG631" s="71">
        <v>176804735.24568051</v>
      </c>
      <c r="AH631" s="71">
        <v>71365175.65123722</v>
      </c>
      <c r="AI631" s="71">
        <v>5180685559.4325085</v>
      </c>
      <c r="AJ631" s="71">
        <v>4451951184.66257</v>
      </c>
      <c r="AK631" s="71"/>
      <c r="AL631" s="71"/>
      <c r="AM631" s="71">
        <v>317603220.94016588</v>
      </c>
      <c r="AN631" s="71"/>
      <c r="AO631" s="71"/>
      <c r="AP631" s="71">
        <v>13393805192.491604</v>
      </c>
      <c r="AQ631" s="72"/>
      <c r="AR631" s="71">
        <v>51396</v>
      </c>
      <c r="AS631" s="71">
        <v>7606</v>
      </c>
      <c r="AT631" s="71">
        <v>8</v>
      </c>
      <c r="AU631" s="71">
        <v>7</v>
      </c>
      <c r="AV631" s="71">
        <v>0</v>
      </c>
      <c r="AW631" s="71">
        <v>10</v>
      </c>
      <c r="AX631" s="71"/>
      <c r="AY631" s="72"/>
      <c r="AZ631" s="71">
        <v>220034.8</v>
      </c>
      <c r="BA631" s="71">
        <v>664270.29999999993</v>
      </c>
      <c r="BB631" s="71">
        <v>7570.9000000000005</v>
      </c>
      <c r="BC631" s="71">
        <v>1555.7</v>
      </c>
      <c r="BD631" s="71">
        <v>0</v>
      </c>
      <c r="BE631" s="71">
        <v>42227.72</v>
      </c>
      <c r="BF631" s="71"/>
      <c r="BG631" s="72"/>
      <c r="BH631" s="71">
        <v>9.8699999999999992</v>
      </c>
      <c r="BI631" s="71">
        <v>5.2670000000000003</v>
      </c>
      <c r="BJ631" s="71">
        <v>3958.7420000000002</v>
      </c>
      <c r="BK631" s="71">
        <v>1620.7950000000001</v>
      </c>
      <c r="BL631" s="71">
        <v>766.11099999999999</v>
      </c>
      <c r="BM631" s="71">
        <v>0</v>
      </c>
      <c r="BN631" s="72"/>
      <c r="BO631" s="71">
        <v>2</v>
      </c>
      <c r="BP631" s="71">
        <v>1</v>
      </c>
      <c r="BQ631" s="71">
        <v>131</v>
      </c>
      <c r="BR631" s="71">
        <v>8</v>
      </c>
      <c r="BS631" s="71">
        <v>86</v>
      </c>
      <c r="BT631" s="71">
        <v>0</v>
      </c>
      <c r="BU631"/>
      <c r="BV631" s="70">
        <v>5707.317</v>
      </c>
      <c r="BW631" s="70">
        <v>165.81700000000001</v>
      </c>
      <c r="BX631" s="70">
        <v>239.71</v>
      </c>
      <c r="BY631" s="70">
        <v>7.3929999999999998</v>
      </c>
      <c r="BZ631" s="70">
        <v>106.117</v>
      </c>
      <c r="CA631" s="70">
        <v>0</v>
      </c>
      <c r="CB631" s="70">
        <v>10.305</v>
      </c>
      <c r="CC631" s="70">
        <v>107.16</v>
      </c>
      <c r="CD631" s="70">
        <v>16.966000000000001</v>
      </c>
    </row>
    <row r="632" spans="1:82">
      <c r="A632" s="70" t="s">
        <v>2431</v>
      </c>
      <c r="B632" s="70">
        <v>525</v>
      </c>
      <c r="C632" s="70">
        <v>15</v>
      </c>
      <c r="D632" s="70">
        <v>31</v>
      </c>
      <c r="E632" s="70">
        <v>2018</v>
      </c>
      <c r="F632" s="70" t="s">
        <v>183</v>
      </c>
      <c r="G632" s="70" t="s">
        <v>2416</v>
      </c>
      <c r="H632" s="70" t="s">
        <v>2417</v>
      </c>
      <c r="I632" s="148"/>
      <c r="J632" s="71">
        <v>5287.7284783086134</v>
      </c>
      <c r="K632" s="71">
        <v>227.67239681206675</v>
      </c>
      <c r="L632" s="71">
        <v>407.57727131069299</v>
      </c>
      <c r="M632" s="71">
        <v>3759.7398862088266</v>
      </c>
      <c r="N632" s="71">
        <v>3340.2115051919936</v>
      </c>
      <c r="O632" s="71">
        <v>2196.3483813431599</v>
      </c>
      <c r="P632" s="71">
        <v>1595.4396312796503</v>
      </c>
      <c r="Q632" s="71">
        <v>145.97227059626999</v>
      </c>
      <c r="R632" s="71">
        <v>215.67134088835397</v>
      </c>
      <c r="S632" s="71">
        <v>299.0151297100989</v>
      </c>
      <c r="T632" s="72"/>
      <c r="U632" s="71">
        <v>466555338</v>
      </c>
      <c r="V632" s="71">
        <v>99810</v>
      </c>
      <c r="W632" s="71">
        <v>7367</v>
      </c>
      <c r="X632" s="71">
        <v>873202</v>
      </c>
      <c r="Y632" s="71">
        <v>997384</v>
      </c>
      <c r="Z632" s="71">
        <v>1338320</v>
      </c>
      <c r="AA632" s="71">
        <v>333782</v>
      </c>
      <c r="AB632" s="71">
        <v>2303098</v>
      </c>
      <c r="AC632" s="71">
        <v>37418192</v>
      </c>
      <c r="AD632" s="71">
        <v>299.0151297100989</v>
      </c>
      <c r="AE632" s="72"/>
      <c r="AF632" s="71">
        <v>3001688052.9979649</v>
      </c>
      <c r="AG632" s="71">
        <v>156057523.1080426</v>
      </c>
      <c r="AH632" s="71">
        <v>67037602.895299442</v>
      </c>
      <c r="AI632" s="71">
        <v>4930102831.7157583</v>
      </c>
      <c r="AJ632" s="71">
        <v>4334755588.3253593</v>
      </c>
      <c r="AK632" s="71"/>
      <c r="AL632" s="71"/>
      <c r="AM632" s="71">
        <v>317023997.77777708</v>
      </c>
      <c r="AN632" s="71"/>
      <c r="AO632" s="71"/>
      <c r="AP632" s="71">
        <v>12806665596.820202</v>
      </c>
      <c r="AQ632" s="72"/>
      <c r="AR632" s="71">
        <v>55416</v>
      </c>
      <c r="AS632" s="71">
        <v>8490</v>
      </c>
      <c r="AT632" s="71">
        <v>11</v>
      </c>
      <c r="AU632" s="71">
        <v>10</v>
      </c>
      <c r="AV632" s="71">
        <v>1</v>
      </c>
      <c r="AW632" s="71">
        <v>12</v>
      </c>
      <c r="AX632" s="71"/>
      <c r="AY632" s="72"/>
      <c r="AZ632" s="71">
        <v>239626.30000000104</v>
      </c>
      <c r="BA632" s="71">
        <v>1020127.7</v>
      </c>
      <c r="BB632" s="71">
        <v>7629</v>
      </c>
      <c r="BC632" s="71">
        <v>1667</v>
      </c>
      <c r="BD632" s="71">
        <v>50</v>
      </c>
      <c r="BE632" s="71">
        <v>81478.84</v>
      </c>
      <c r="BF632" s="71"/>
      <c r="BG632" s="72"/>
      <c r="BH632" s="71">
        <v>9.0779999999999994</v>
      </c>
      <c r="BI632" s="71">
        <v>5.3250000000000002</v>
      </c>
      <c r="BJ632" s="71">
        <v>3651.0439999999999</v>
      </c>
      <c r="BK632" s="71">
        <v>1516.26</v>
      </c>
      <c r="BL632" s="71">
        <v>748.59699999999987</v>
      </c>
      <c r="BM632" s="71">
        <v>0</v>
      </c>
      <c r="BN632" s="72"/>
      <c r="BO632" s="71">
        <v>2</v>
      </c>
      <c r="BP632" s="71">
        <v>1</v>
      </c>
      <c r="BQ632" s="71">
        <v>127</v>
      </c>
      <c r="BR632" s="71">
        <v>8</v>
      </c>
      <c r="BS632" s="71">
        <v>84</v>
      </c>
      <c r="BT632" s="71">
        <v>0</v>
      </c>
      <c r="BU632"/>
      <c r="BV632" s="70">
        <v>5386.6549999999997</v>
      </c>
      <c r="BW632" s="70">
        <v>166.96600000000001</v>
      </c>
      <c r="BX632" s="70">
        <v>229.94800000000001</v>
      </c>
      <c r="BY632" s="70">
        <v>5.6429999999999998</v>
      </c>
      <c r="BZ632" s="70">
        <v>107.959</v>
      </c>
      <c r="CA632" s="70">
        <v>3.746</v>
      </c>
      <c r="CB632" s="70">
        <v>10.786</v>
      </c>
      <c r="CC632" s="70">
        <v>2.5000000000000001E-2</v>
      </c>
      <c r="CD632" s="70">
        <v>18.576000000000001</v>
      </c>
    </row>
    <row r="633" spans="1:82">
      <c r="A633" s="70" t="s">
        <v>2432</v>
      </c>
      <c r="B633" s="70">
        <v>526</v>
      </c>
      <c r="C633" s="70">
        <v>16</v>
      </c>
      <c r="D633" s="70">
        <v>31</v>
      </c>
      <c r="E633" s="70">
        <v>2019</v>
      </c>
      <c r="F633" s="70" t="s">
        <v>158</v>
      </c>
      <c r="G633" s="70" t="s">
        <v>2416</v>
      </c>
      <c r="H633" s="70" t="s">
        <v>2417</v>
      </c>
      <c r="I633" s="148"/>
      <c r="J633" s="71">
        <v>4994.6643910013763</v>
      </c>
      <c r="K633" s="71">
        <v>212.00563050901164</v>
      </c>
      <c r="L633" s="71">
        <v>412.00731818077338</v>
      </c>
      <c r="M633" s="71">
        <v>3594.8578168731324</v>
      </c>
      <c r="N633" s="71">
        <v>2943.6219169099518</v>
      </c>
      <c r="O633" s="71">
        <v>2139.5712745460073</v>
      </c>
      <c r="P633" s="71">
        <v>1576.6256200373575</v>
      </c>
      <c r="Q633" s="71">
        <v>141.46358162931301</v>
      </c>
      <c r="R633" s="71">
        <v>208.69764156548331</v>
      </c>
      <c r="S633" s="71">
        <v>325.5394506582208</v>
      </c>
      <c r="T633" s="72"/>
      <c r="U633" s="71">
        <v>453356515</v>
      </c>
      <c r="V633" s="71">
        <v>99810</v>
      </c>
      <c r="W633" s="71">
        <v>7367</v>
      </c>
      <c r="X633" s="71">
        <v>873202</v>
      </c>
      <c r="Y633" s="71">
        <v>1006676</v>
      </c>
      <c r="Z633" s="71">
        <v>1339515</v>
      </c>
      <c r="AA633" s="71">
        <v>327377</v>
      </c>
      <c r="AB633" s="71">
        <v>2292385</v>
      </c>
      <c r="AC633" s="71">
        <v>36801329</v>
      </c>
      <c r="AD633" s="71">
        <v>325.53945065822091</v>
      </c>
      <c r="AE633" s="72"/>
      <c r="AF633" s="71">
        <v>2951665685.0727983</v>
      </c>
      <c r="AG633" s="71">
        <v>152217349.59256801</v>
      </c>
      <c r="AH633" s="71">
        <v>72733312.481835648</v>
      </c>
      <c r="AI633" s="71">
        <v>4922351752.8045979</v>
      </c>
      <c r="AJ633" s="71">
        <v>3915247228.1355491</v>
      </c>
      <c r="AK633" s="71">
        <v>0</v>
      </c>
      <c r="AL633" s="71">
        <v>0</v>
      </c>
      <c r="AM633" s="71">
        <v>312205579.93495923</v>
      </c>
      <c r="AN633" s="71">
        <v>0</v>
      </c>
      <c r="AO633" s="71">
        <v>0</v>
      </c>
      <c r="AP633" s="71">
        <v>12326420908.022308</v>
      </c>
      <c r="AQ633" s="72"/>
      <c r="AR633" s="71">
        <v>59086</v>
      </c>
      <c r="AS633" s="71">
        <v>9253</v>
      </c>
      <c r="AT633" s="71">
        <v>13</v>
      </c>
      <c r="AU633" s="71">
        <v>10</v>
      </c>
      <c r="AV633" s="71">
        <v>1</v>
      </c>
      <c r="AW633" s="71">
        <v>14</v>
      </c>
      <c r="AX633" s="71"/>
      <c r="AY633" s="72"/>
      <c r="AZ633" s="71">
        <v>258102.7000000003</v>
      </c>
      <c r="BA633" s="71">
        <v>1212178.8</v>
      </c>
      <c r="BB633" s="71">
        <v>28049</v>
      </c>
      <c r="BC633" s="71">
        <v>1666.7</v>
      </c>
      <c r="BD633" s="71">
        <v>49.5</v>
      </c>
      <c r="BE633" s="71">
        <v>81785.10500000001</v>
      </c>
      <c r="BF633" s="71"/>
      <c r="BG633" s="72"/>
      <c r="BH633" s="71">
        <v>9.2970000000000006</v>
      </c>
      <c r="BI633" s="71">
        <v>4.4809999999999999</v>
      </c>
      <c r="BJ633" s="71">
        <v>3542.3229999999999</v>
      </c>
      <c r="BK633" s="71">
        <v>1222.4939999999999</v>
      </c>
      <c r="BL633" s="71">
        <v>777.19200000000001</v>
      </c>
      <c r="BM633" s="71">
        <v>0</v>
      </c>
      <c r="BN633" s="72"/>
      <c r="BO633" s="71">
        <v>2</v>
      </c>
      <c r="BP633" s="71">
        <v>1</v>
      </c>
      <c r="BQ633" s="71">
        <v>128</v>
      </c>
      <c r="BR633" s="71">
        <v>8</v>
      </c>
      <c r="BS633" s="71">
        <v>83</v>
      </c>
      <c r="BT633" s="71">
        <v>0</v>
      </c>
      <c r="BU633"/>
      <c r="BV633" s="70">
        <v>5026.9170000000004</v>
      </c>
      <c r="BW633" s="70">
        <v>157.196</v>
      </c>
      <c r="BX633" s="70">
        <v>242.69499999999999</v>
      </c>
      <c r="BY633" s="70">
        <v>3.948</v>
      </c>
      <c r="BZ633" s="70">
        <v>102.711</v>
      </c>
      <c r="CA633" s="70">
        <v>3.7389999999999999</v>
      </c>
      <c r="CB633" s="70">
        <v>8.7579999999999991</v>
      </c>
      <c r="CC633" s="70">
        <v>2.5000000000000001E-2</v>
      </c>
      <c r="CD633" s="70">
        <v>9.798</v>
      </c>
    </row>
    <row r="634" spans="1:82">
      <c r="A634" s="70" t="s">
        <v>2433</v>
      </c>
      <c r="B634" s="70">
        <v>527</v>
      </c>
      <c r="C634" s="70">
        <v>17</v>
      </c>
      <c r="D634" s="70">
        <v>31</v>
      </c>
      <c r="E634" s="70">
        <v>2020</v>
      </c>
      <c r="F634" s="70" t="s">
        <v>159</v>
      </c>
      <c r="G634" s="1064" t="s">
        <v>2416</v>
      </c>
      <c r="H634" s="70" t="s">
        <v>2417</v>
      </c>
      <c r="I634" s="148"/>
      <c r="J634" s="71">
        <v>4467.0127726715264</v>
      </c>
      <c r="K634" s="71">
        <v>215.70115769944368</v>
      </c>
      <c r="L634" s="71">
        <v>468.28937130558512</v>
      </c>
      <c r="M634" s="71">
        <v>3135.0796043106907</v>
      </c>
      <c r="N634" s="71">
        <v>3058.9057825409759</v>
      </c>
      <c r="O634" s="71">
        <v>1879.9617653505984</v>
      </c>
      <c r="P634" s="71">
        <v>1478.0126014919363</v>
      </c>
      <c r="Q634" s="71">
        <v>134.55462063301499</v>
      </c>
      <c r="R634" s="71">
        <v>200.62906202551073</v>
      </c>
      <c r="S634" s="71">
        <v>308.395746068878</v>
      </c>
      <c r="T634" s="72"/>
      <c r="U634" s="71">
        <v>435799851</v>
      </c>
      <c r="V634" s="71">
        <v>97512</v>
      </c>
      <c r="W634" s="71">
        <v>11516</v>
      </c>
      <c r="X634" s="71">
        <v>893781</v>
      </c>
      <c r="Y634" s="71">
        <v>1016612</v>
      </c>
      <c r="Z634" s="71">
        <v>1343370</v>
      </c>
      <c r="AA634" s="71">
        <v>326203</v>
      </c>
      <c r="AB634" s="71">
        <v>2282106</v>
      </c>
      <c r="AC634" s="71">
        <v>35565466.999999993</v>
      </c>
      <c r="AD634" s="71">
        <v>308.395746068878</v>
      </c>
      <c r="AE634" s="72"/>
      <c r="AF634" s="71">
        <v>2739240039.2827392</v>
      </c>
      <c r="AG634" s="71">
        <v>150769557.18171871</v>
      </c>
      <c r="AH634" s="71">
        <v>89141027.165365234</v>
      </c>
      <c r="AI634" s="71">
        <v>4533093077.1712246</v>
      </c>
      <c r="AJ634" s="71">
        <v>4201178846.2103581</v>
      </c>
      <c r="AK634" s="71">
        <v>0</v>
      </c>
      <c r="AL634" s="71">
        <v>0</v>
      </c>
      <c r="AM634" s="71">
        <v>297840187.72648466</v>
      </c>
      <c r="AN634" s="71">
        <v>0</v>
      </c>
      <c r="AO634" s="71">
        <v>0</v>
      </c>
      <c r="AP634" s="71">
        <v>12011262734.73789</v>
      </c>
      <c r="AQ634" s="72"/>
      <c r="AR634" s="71">
        <v>62051</v>
      </c>
      <c r="AS634" s="71">
        <v>9871</v>
      </c>
      <c r="AT634" s="71">
        <v>18</v>
      </c>
      <c r="AU634" s="71">
        <v>10</v>
      </c>
      <c r="AV634" s="71">
        <v>1</v>
      </c>
      <c r="AW634" s="71">
        <v>15</v>
      </c>
      <c r="AX634" s="71"/>
      <c r="AY634" s="72"/>
      <c r="AZ634" s="71">
        <v>273425.90000000061</v>
      </c>
      <c r="BA634" s="71">
        <v>1620095.8</v>
      </c>
      <c r="BB634" s="71">
        <v>28148</v>
      </c>
      <c r="BC634" s="71">
        <v>1666.7</v>
      </c>
      <c r="BD634" s="71">
        <v>49.5</v>
      </c>
      <c r="BE634" s="71">
        <v>122885.105</v>
      </c>
      <c r="BF634" s="71"/>
      <c r="BG634" s="72"/>
      <c r="BH634" s="71">
        <v>8.702</v>
      </c>
      <c r="BI634" s="71">
        <v>3.6890000000000001</v>
      </c>
      <c r="BJ634" s="71">
        <v>3369.4490000000001</v>
      </c>
      <c r="BK634" s="71">
        <v>1067.73</v>
      </c>
      <c r="BL634" s="71">
        <v>724.40200000000004</v>
      </c>
      <c r="BM634" s="71">
        <v>0</v>
      </c>
      <c r="BN634" s="72"/>
      <c r="BO634" s="71">
        <v>2</v>
      </c>
      <c r="BP634" s="71">
        <v>1</v>
      </c>
      <c r="BQ634" s="71">
        <v>130</v>
      </c>
      <c r="BR634" s="71">
        <v>8</v>
      </c>
      <c r="BS634" s="71">
        <v>81</v>
      </c>
      <c r="BT634" s="71">
        <v>0</v>
      </c>
      <c r="BU634"/>
      <c r="BV634" s="70">
        <v>4677.9260000000004</v>
      </c>
      <c r="BW634" s="70">
        <v>136.58500000000001</v>
      </c>
      <c r="BX634" s="70">
        <v>237.375</v>
      </c>
      <c r="BY634" s="70">
        <v>3.6230000000000002</v>
      </c>
      <c r="BZ634" s="70">
        <v>92.150999999999996</v>
      </c>
      <c r="CA634" s="70">
        <v>5.3849999999999998</v>
      </c>
      <c r="CB634" s="70">
        <v>9.2379999999999995</v>
      </c>
      <c r="CC634" s="70">
        <v>2.5000000000000001E-2</v>
      </c>
      <c r="CD634" s="70">
        <v>11.664</v>
      </c>
    </row>
    <row r="635" spans="1:82">
      <c r="A635" s="70" t="s">
        <v>2434</v>
      </c>
      <c r="B635" s="70">
        <v>527</v>
      </c>
      <c r="C635" s="70">
        <v>18</v>
      </c>
      <c r="D635" s="70">
        <v>31</v>
      </c>
      <c r="E635" s="70">
        <v>2021</v>
      </c>
      <c r="F635" s="70" t="s">
        <v>160</v>
      </c>
      <c r="G635" s="1064" t="s">
        <v>2416</v>
      </c>
      <c r="H635" s="70" t="s">
        <v>2417</v>
      </c>
      <c r="I635" s="148"/>
      <c r="J635" s="71">
        <v>4865.3414440276028</v>
      </c>
      <c r="K635" s="71">
        <v>230.77752733831696</v>
      </c>
      <c r="L635" s="71">
        <v>467.03111090919765</v>
      </c>
      <c r="M635" s="71">
        <v>3552.3470637073674</v>
      </c>
      <c r="N635" s="71">
        <v>2957.4726614855404</v>
      </c>
      <c r="O635" s="71">
        <v>1826.522036179105</v>
      </c>
      <c r="P635" s="71">
        <v>1506.7747792405009</v>
      </c>
      <c r="Q635" s="71">
        <v>132.442687000511</v>
      </c>
      <c r="R635" s="71">
        <v>197.11892846205347</v>
      </c>
      <c r="S635" s="71">
        <v>281.32578009386515</v>
      </c>
      <c r="T635" s="72"/>
      <c r="U635" s="71">
        <v>500337912</v>
      </c>
      <c r="V635" s="71">
        <v>97512</v>
      </c>
      <c r="W635" s="71">
        <v>11516</v>
      </c>
      <c r="X635" s="71">
        <v>893781</v>
      </c>
      <c r="Y635" s="71">
        <v>1023972</v>
      </c>
      <c r="Z635" s="71">
        <v>1343885</v>
      </c>
      <c r="AA635" s="71">
        <v>324274</v>
      </c>
      <c r="AB635" s="71">
        <v>2268355</v>
      </c>
      <c r="AC635" s="71">
        <v>33899028</v>
      </c>
      <c r="AD635" s="71">
        <v>281.32578009386515</v>
      </c>
      <c r="AE635" s="72"/>
      <c r="AF635" s="71">
        <v>3127755922.2238269</v>
      </c>
      <c r="AG635" s="71">
        <v>160363524.08015507</v>
      </c>
      <c r="AH635" s="71">
        <v>74715496.413447976</v>
      </c>
      <c r="AI635" s="71">
        <v>5226281910.8993244</v>
      </c>
      <c r="AJ635" s="71">
        <v>3954421091.4792681</v>
      </c>
      <c r="AK635" s="71">
        <v>0</v>
      </c>
      <c r="AL635" s="71">
        <v>0</v>
      </c>
      <c r="AM635" s="71">
        <v>297753096.2282688</v>
      </c>
      <c r="AN635" s="71">
        <v>0</v>
      </c>
      <c r="AO635" s="71">
        <v>0</v>
      </c>
      <c r="AP635" s="71">
        <v>12841291041.324293</v>
      </c>
      <c r="AQ635" s="72"/>
      <c r="AR635" s="71">
        <v>65385</v>
      </c>
      <c r="AS635" s="71">
        <v>10405</v>
      </c>
      <c r="AT635" s="71">
        <v>18</v>
      </c>
      <c r="AU635" s="71">
        <v>13</v>
      </c>
      <c r="AV635" s="71">
        <v>1</v>
      </c>
      <c r="AW635" s="71">
        <v>18</v>
      </c>
      <c r="AX635" s="71"/>
      <c r="AY635" s="72"/>
      <c r="AZ635" s="71">
        <v>290947.79999998963</v>
      </c>
      <c r="BA635" s="71">
        <v>1773835.599999991</v>
      </c>
      <c r="BB635" s="71">
        <v>28148</v>
      </c>
      <c r="BC635" s="71">
        <v>4669.3</v>
      </c>
      <c r="BD635" s="71">
        <v>49.5</v>
      </c>
      <c r="BE635" s="71">
        <v>125331.931</v>
      </c>
      <c r="BF635" s="71"/>
      <c r="BG635" s="72"/>
      <c r="BH635" s="71">
        <v>7.351</v>
      </c>
      <c r="BI635" s="71">
        <v>3.4830000000000001</v>
      </c>
      <c r="BJ635" s="71">
        <v>3412.2689999999998</v>
      </c>
      <c r="BK635" s="71">
        <v>1122.1500000000001</v>
      </c>
      <c r="BL635" s="71">
        <v>697.16899999999987</v>
      </c>
      <c r="BM635" s="71">
        <v>0</v>
      </c>
      <c r="BN635" s="72"/>
      <c r="BO635" s="71">
        <v>2</v>
      </c>
      <c r="BP635" s="71">
        <v>1</v>
      </c>
      <c r="BQ635" s="71">
        <v>127</v>
      </c>
      <c r="BR635" s="71">
        <v>9</v>
      </c>
      <c r="BS635" s="71">
        <v>78</v>
      </c>
      <c r="BT635" s="71">
        <v>0</v>
      </c>
      <c r="BU635"/>
      <c r="BV635" s="70">
        <v>4690.8130000000001</v>
      </c>
      <c r="BW635" s="70">
        <v>147.10599999999999</v>
      </c>
      <c r="BX635" s="70">
        <v>275.08999999999997</v>
      </c>
      <c r="BY635" s="70">
        <v>3.9529999999999998</v>
      </c>
      <c r="BZ635" s="70">
        <v>87.768000000000001</v>
      </c>
      <c r="CA635" s="70">
        <v>5.49</v>
      </c>
      <c r="CB635" s="70">
        <v>10.619</v>
      </c>
      <c r="CC635" s="70">
        <v>8.5969999999999995</v>
      </c>
      <c r="CD635" s="70">
        <v>12.986000000000001</v>
      </c>
    </row>
    <row r="636" spans="1:82">
      <c r="A636" s="70" t="s">
        <v>2435</v>
      </c>
      <c r="B636" s="70">
        <v>527</v>
      </c>
      <c r="C636" s="70">
        <v>19</v>
      </c>
      <c r="D636" s="70">
        <v>31</v>
      </c>
      <c r="E636" s="70">
        <v>2022</v>
      </c>
      <c r="F636" s="70" t="s">
        <v>161</v>
      </c>
      <c r="G636" s="70" t="s">
        <v>2416</v>
      </c>
      <c r="H636" s="70" t="s">
        <v>2417</v>
      </c>
      <c r="I636" s="148"/>
      <c r="J636" s="71">
        <v>4735.7164330489677</v>
      </c>
      <c r="K636" s="71">
        <v>210.78473234172785</v>
      </c>
      <c r="L636" s="71">
        <v>473.63836366558877</v>
      </c>
      <c r="M636" s="71">
        <v>3280.6313750680115</v>
      </c>
      <c r="N636" s="71">
        <v>3080.3282760411262</v>
      </c>
      <c r="O636" s="71">
        <v>1927.9883007601697</v>
      </c>
      <c r="P636" s="71">
        <v>1480.3830366890579</v>
      </c>
      <c r="Q636" s="71">
        <v>132.89702110415251</v>
      </c>
      <c r="R636" s="71">
        <v>209.14057239309071</v>
      </c>
      <c r="S636" s="71">
        <v>282.46601854241266</v>
      </c>
      <c r="T636" s="72"/>
      <c r="U636" s="71">
        <v>548294887</v>
      </c>
      <c r="V636" s="71">
        <v>97512</v>
      </c>
      <c r="W636" s="71">
        <v>11516</v>
      </c>
      <c r="X636" s="71">
        <v>893781</v>
      </c>
      <c r="Y636" s="71">
        <v>1035949</v>
      </c>
      <c r="Z636" s="71">
        <v>1347766</v>
      </c>
      <c r="AA636" s="71">
        <v>323451</v>
      </c>
      <c r="AB636" s="71">
        <v>2257472</v>
      </c>
      <c r="AC636" s="71">
        <v>36418138</v>
      </c>
      <c r="AD636" s="71">
        <v>282.46601854241266</v>
      </c>
      <c r="AE636" s="72"/>
      <c r="AF636" s="71">
        <v>3082388772.8535509</v>
      </c>
      <c r="AG636" s="71">
        <v>157544215.7021445</v>
      </c>
      <c r="AH636" s="71">
        <v>106363839.28282981</v>
      </c>
      <c r="AI636" s="71">
        <v>4988024511.8301983</v>
      </c>
      <c r="AJ636" s="71">
        <v>4492660536.5387087</v>
      </c>
      <c r="AK636" s="71">
        <v>0</v>
      </c>
      <c r="AL636" s="71">
        <v>0</v>
      </c>
      <c r="AM636" s="71">
        <v>291501251.55981994</v>
      </c>
      <c r="AN636" s="71">
        <v>0</v>
      </c>
      <c r="AO636" s="71">
        <v>0</v>
      </c>
      <c r="AP636" s="71">
        <v>13118483127.767252</v>
      </c>
      <c r="AQ636" s="72"/>
      <c r="AR636" s="71">
        <v>69523</v>
      </c>
      <c r="AS636" s="71">
        <v>10767</v>
      </c>
      <c r="AT636" s="71">
        <v>18</v>
      </c>
      <c r="AU636" s="71">
        <v>13</v>
      </c>
      <c r="AV636" s="71">
        <v>1</v>
      </c>
      <c r="AW636" s="71">
        <v>18</v>
      </c>
      <c r="AX636" s="71"/>
      <c r="AY636" s="72"/>
      <c r="AZ636" s="71">
        <v>314046.1999999847</v>
      </c>
      <c r="BA636" s="71">
        <v>1832921.9999999914</v>
      </c>
      <c r="BB636" s="71">
        <v>28148</v>
      </c>
      <c r="BC636" s="71">
        <v>4669.3</v>
      </c>
      <c r="BD636" s="71">
        <v>49.5</v>
      </c>
      <c r="BE636" s="71">
        <v>125331.93100000001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2436</v>
      </c>
      <c r="B637" s="70">
        <v>527</v>
      </c>
      <c r="C637" s="70">
        <v>20</v>
      </c>
      <c r="D637" s="70">
        <v>31</v>
      </c>
      <c r="E637" s="70">
        <v>2023</v>
      </c>
      <c r="F637" s="70" t="s">
        <v>1539</v>
      </c>
      <c r="G637" s="70" t="s">
        <v>2416</v>
      </c>
      <c r="H637" s="70" t="s">
        <v>2417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73757</v>
      </c>
      <c r="AS637" s="71">
        <v>10970</v>
      </c>
      <c r="AT637" s="71">
        <v>18</v>
      </c>
      <c r="AU637" s="71">
        <v>14</v>
      </c>
      <c r="AV637" s="71">
        <v>2</v>
      </c>
      <c r="AW637" s="71">
        <v>21</v>
      </c>
      <c r="AX637" s="71"/>
      <c r="AY637" s="72"/>
      <c r="AZ637" s="71">
        <v>336063.89999997773</v>
      </c>
      <c r="BA637" s="71">
        <v>2043005.2999999914</v>
      </c>
      <c r="BB637" s="71">
        <v>28147.4</v>
      </c>
      <c r="BC637" s="71">
        <v>4719.2</v>
      </c>
      <c r="BD637" s="71">
        <v>14949.5</v>
      </c>
      <c r="BE637" s="71">
        <v>273914.11499999999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2437</v>
      </c>
      <c r="B638" s="70">
        <v>527</v>
      </c>
      <c r="C638" s="70">
        <v>21</v>
      </c>
      <c r="D638" s="70">
        <v>31</v>
      </c>
      <c r="E638" s="70">
        <v>2024</v>
      </c>
      <c r="F638" s="70" t="s">
        <v>1554</v>
      </c>
      <c r="G638" s="70" t="s">
        <v>2416</v>
      </c>
      <c r="H638" s="70" t="s">
        <v>2417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2223</v>
      </c>
      <c r="B9" s="70">
        <v>1</v>
      </c>
      <c r="C9" s="70">
        <v>1</v>
      </c>
      <c r="D9" s="70">
        <v>1</v>
      </c>
      <c r="E9" s="70">
        <v>1990</v>
      </c>
      <c r="F9" s="70" t="s">
        <v>787</v>
      </c>
      <c r="G9" s="1073" t="s">
        <v>2224</v>
      </c>
      <c r="H9" s="70" t="s">
        <v>2225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2226</v>
      </c>
      <c r="B10" s="70">
        <v>2</v>
      </c>
      <c r="C10" s="70">
        <v>2</v>
      </c>
      <c r="D10" s="70">
        <v>1</v>
      </c>
      <c r="E10" s="70">
        <v>2005</v>
      </c>
      <c r="F10" s="70" t="s">
        <v>789</v>
      </c>
      <c r="G10" s="1073" t="s">
        <v>2224</v>
      </c>
      <c r="H10" s="70" t="s">
        <v>2225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2227</v>
      </c>
      <c r="B11" s="70">
        <v>3</v>
      </c>
      <c r="C11" s="70">
        <v>3</v>
      </c>
      <c r="D11" s="70">
        <v>1</v>
      </c>
      <c r="E11" s="70">
        <v>2006</v>
      </c>
      <c r="F11" s="70" t="s">
        <v>790</v>
      </c>
      <c r="G11" s="1073" t="s">
        <v>2224</v>
      </c>
      <c r="H11" s="70" t="s">
        <v>2225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2228</v>
      </c>
      <c r="B12" s="70">
        <v>4</v>
      </c>
      <c r="C12" s="70">
        <v>4</v>
      </c>
      <c r="D12" s="70">
        <v>1</v>
      </c>
      <c r="E12" s="70">
        <v>2007</v>
      </c>
      <c r="F12" s="70" t="s">
        <v>791</v>
      </c>
      <c r="G12" s="1073" t="s">
        <v>2224</v>
      </c>
      <c r="H12" s="70" t="s">
        <v>2225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2229</v>
      </c>
      <c r="B13" s="70">
        <v>5</v>
      </c>
      <c r="C13" s="70">
        <v>5</v>
      </c>
      <c r="D13" s="70">
        <v>1</v>
      </c>
      <c r="E13" s="70">
        <v>2008</v>
      </c>
      <c r="F13" s="70" t="s">
        <v>792</v>
      </c>
      <c r="G13" s="1073" t="s">
        <v>2224</v>
      </c>
      <c r="H13" s="70" t="s">
        <v>2225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2230</v>
      </c>
      <c r="B14" s="70">
        <v>6</v>
      </c>
      <c r="C14" s="70">
        <v>6</v>
      </c>
      <c r="D14" s="70">
        <v>1</v>
      </c>
      <c r="E14" s="70">
        <v>2009</v>
      </c>
      <c r="F14" s="70" t="s">
        <v>176</v>
      </c>
      <c r="G14" s="1073" t="s">
        <v>2224</v>
      </c>
      <c r="H14" s="70" t="s">
        <v>2225</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8.0500000000000007</v>
      </c>
      <c r="AF14" s="73">
        <v>11.7</v>
      </c>
      <c r="AG14" s="73">
        <v>0</v>
      </c>
      <c r="AH14" s="73">
        <v>0</v>
      </c>
      <c r="AI14" s="73">
        <v>0</v>
      </c>
      <c r="AJ14" s="73">
        <v>0</v>
      </c>
      <c r="AK14" s="73">
        <v>82.05</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8.0500000000000007</v>
      </c>
      <c r="EG14" s="73">
        <v>11.7</v>
      </c>
      <c r="EH14" s="73">
        <v>0</v>
      </c>
      <c r="EI14" s="73">
        <v>0</v>
      </c>
      <c r="EJ14" s="73">
        <v>0</v>
      </c>
      <c r="EK14" s="73">
        <v>0</v>
      </c>
      <c r="EL14" s="73">
        <v>82.05</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101.8</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101.8</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1</v>
      </c>
      <c r="JS14" s="71">
        <v>1</v>
      </c>
      <c r="JT14" s="71">
        <v>0</v>
      </c>
      <c r="JU14" s="71">
        <v>0</v>
      </c>
      <c r="JV14" s="71">
        <v>0</v>
      </c>
      <c r="JW14" s="71">
        <v>0</v>
      </c>
      <c r="JX14" s="71">
        <v>1</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1</v>
      </c>
      <c r="NT14" s="71">
        <v>1</v>
      </c>
      <c r="NU14" s="71">
        <v>0</v>
      </c>
      <c r="NV14" s="71">
        <v>0</v>
      </c>
      <c r="NW14" s="71">
        <v>0</v>
      </c>
      <c r="NX14" s="71">
        <v>0</v>
      </c>
      <c r="NY14" s="71">
        <v>1</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3</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3</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2231</v>
      </c>
      <c r="B15" s="70">
        <v>7</v>
      </c>
      <c r="C15" s="70">
        <v>7</v>
      </c>
      <c r="D15" s="70">
        <v>1</v>
      </c>
      <c r="E15" s="70">
        <v>2010</v>
      </c>
      <c r="F15" s="70" t="s">
        <v>177</v>
      </c>
      <c r="G15" s="1073" t="s">
        <v>2224</v>
      </c>
      <c r="H15" s="70" t="s">
        <v>2225</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9.7889999999999997</v>
      </c>
      <c r="AF15" s="73">
        <v>12.303000000000001</v>
      </c>
      <c r="AG15" s="73">
        <v>0</v>
      </c>
      <c r="AH15" s="73">
        <v>0</v>
      </c>
      <c r="AI15" s="73">
        <v>0</v>
      </c>
      <c r="AJ15" s="73">
        <v>0</v>
      </c>
      <c r="AK15" s="73">
        <v>82.748999999999995</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9.7889999999999997</v>
      </c>
      <c r="EG15" s="73">
        <v>12.303000000000001</v>
      </c>
      <c r="EH15" s="73">
        <v>0</v>
      </c>
      <c r="EI15" s="73">
        <v>0</v>
      </c>
      <c r="EJ15" s="73">
        <v>0</v>
      </c>
      <c r="EK15" s="73">
        <v>0</v>
      </c>
      <c r="EL15" s="73">
        <v>82.748999999999995</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104.84099999999999</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104.84099999999999</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1</v>
      </c>
      <c r="JS15" s="71">
        <v>1</v>
      </c>
      <c r="JT15" s="71">
        <v>0</v>
      </c>
      <c r="JU15" s="71">
        <v>0</v>
      </c>
      <c r="JV15" s="71">
        <v>0</v>
      </c>
      <c r="JW15" s="71">
        <v>0</v>
      </c>
      <c r="JX15" s="71">
        <v>1</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1</v>
      </c>
      <c r="NT15" s="71">
        <v>1</v>
      </c>
      <c r="NU15" s="71">
        <v>0</v>
      </c>
      <c r="NV15" s="71">
        <v>0</v>
      </c>
      <c r="NW15" s="71">
        <v>0</v>
      </c>
      <c r="NX15" s="71">
        <v>0</v>
      </c>
      <c r="NY15" s="71">
        <v>1</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3</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3</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2232</v>
      </c>
      <c r="B16" s="70">
        <v>8</v>
      </c>
      <c r="C16" s="70">
        <v>8</v>
      </c>
      <c r="D16" s="70">
        <v>1</v>
      </c>
      <c r="E16" s="70">
        <v>2011</v>
      </c>
      <c r="F16" s="70" t="s">
        <v>178</v>
      </c>
      <c r="G16" s="1073" t="s">
        <v>2224</v>
      </c>
      <c r="H16" s="70" t="s">
        <v>2225</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10.099</v>
      </c>
      <c r="AF16" s="73">
        <v>9.66</v>
      </c>
      <c r="AG16" s="73">
        <v>0</v>
      </c>
      <c r="AH16" s="73">
        <v>0</v>
      </c>
      <c r="AI16" s="73">
        <v>0</v>
      </c>
      <c r="AJ16" s="73">
        <v>0</v>
      </c>
      <c r="AK16" s="73">
        <v>75.284000000000006</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10.099</v>
      </c>
      <c r="EG16" s="73">
        <v>9.66</v>
      </c>
      <c r="EH16" s="73">
        <v>0</v>
      </c>
      <c r="EI16" s="73">
        <v>0</v>
      </c>
      <c r="EJ16" s="73">
        <v>0</v>
      </c>
      <c r="EK16" s="73">
        <v>0</v>
      </c>
      <c r="EL16" s="73">
        <v>75.284000000000006</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95.043000000000006</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95.043000000000006</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1</v>
      </c>
      <c r="JS16" s="71">
        <v>1</v>
      </c>
      <c r="JT16" s="71">
        <v>0</v>
      </c>
      <c r="JU16" s="71">
        <v>0</v>
      </c>
      <c r="JV16" s="71">
        <v>0</v>
      </c>
      <c r="JW16" s="71">
        <v>0</v>
      </c>
      <c r="JX16" s="71">
        <v>1</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1</v>
      </c>
      <c r="NT16" s="71">
        <v>1</v>
      </c>
      <c r="NU16" s="71">
        <v>0</v>
      </c>
      <c r="NV16" s="71">
        <v>0</v>
      </c>
      <c r="NW16" s="71">
        <v>0</v>
      </c>
      <c r="NX16" s="71">
        <v>0</v>
      </c>
      <c r="NY16" s="71">
        <v>1</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3</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3</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2233</v>
      </c>
      <c r="B17" s="70">
        <v>9</v>
      </c>
      <c r="C17" s="70">
        <v>9</v>
      </c>
      <c r="D17" s="70">
        <v>1</v>
      </c>
      <c r="E17" s="70">
        <v>2012</v>
      </c>
      <c r="F17" s="70" t="s">
        <v>179</v>
      </c>
      <c r="G17" s="1073" t="s">
        <v>2224</v>
      </c>
      <c r="H17" s="70" t="s">
        <v>2225</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10.79</v>
      </c>
      <c r="AF17" s="73">
        <v>11.288</v>
      </c>
      <c r="AG17" s="73">
        <v>0</v>
      </c>
      <c r="AH17" s="73">
        <v>0</v>
      </c>
      <c r="AI17" s="73">
        <v>0</v>
      </c>
      <c r="AJ17" s="73">
        <v>0</v>
      </c>
      <c r="AK17" s="73">
        <v>81.204999999999998</v>
      </c>
      <c r="AL17" s="73">
        <v>0</v>
      </c>
      <c r="AM17" s="73">
        <v>0</v>
      </c>
      <c r="AN17" s="73">
        <v>18.003</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10.79</v>
      </c>
      <c r="EG17" s="73">
        <v>11.288</v>
      </c>
      <c r="EH17" s="73">
        <v>0</v>
      </c>
      <c r="EI17" s="73">
        <v>0</v>
      </c>
      <c r="EJ17" s="73">
        <v>0</v>
      </c>
      <c r="EK17" s="73">
        <v>0</v>
      </c>
      <c r="EL17" s="73">
        <v>81.204999999999998</v>
      </c>
      <c r="EM17" s="73">
        <v>0</v>
      </c>
      <c r="EN17" s="73">
        <v>0</v>
      </c>
      <c r="EO17" s="73">
        <v>18.003</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121.286</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121.286</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1</v>
      </c>
      <c r="JS17" s="71">
        <v>1</v>
      </c>
      <c r="JT17" s="71">
        <v>0</v>
      </c>
      <c r="JU17" s="71">
        <v>0</v>
      </c>
      <c r="JV17" s="71">
        <v>0</v>
      </c>
      <c r="JW17" s="71">
        <v>0</v>
      </c>
      <c r="JX17" s="71">
        <v>1</v>
      </c>
      <c r="JY17" s="71">
        <v>0</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1</v>
      </c>
      <c r="NT17" s="71">
        <v>1</v>
      </c>
      <c r="NU17" s="71">
        <v>0</v>
      </c>
      <c r="NV17" s="71">
        <v>0</v>
      </c>
      <c r="NW17" s="71">
        <v>0</v>
      </c>
      <c r="NX17" s="71">
        <v>0</v>
      </c>
      <c r="NY17" s="71">
        <v>1</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4</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4</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2234</v>
      </c>
      <c r="B18" s="70">
        <v>10</v>
      </c>
      <c r="C18" s="70">
        <v>10</v>
      </c>
      <c r="D18" s="70">
        <v>1</v>
      </c>
      <c r="E18" s="70">
        <v>2013</v>
      </c>
      <c r="F18" s="70" t="s">
        <v>180</v>
      </c>
      <c r="G18" s="1073" t="s">
        <v>2224</v>
      </c>
      <c r="H18" s="70" t="s">
        <v>2225</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4.4800000000000004</v>
      </c>
      <c r="AA18" s="73">
        <v>0</v>
      </c>
      <c r="AB18" s="73">
        <v>0</v>
      </c>
      <c r="AC18" s="73">
        <v>0</v>
      </c>
      <c r="AD18" s="73">
        <v>0</v>
      </c>
      <c r="AE18" s="73">
        <v>12</v>
      </c>
      <c r="AF18" s="73">
        <v>11.048999999999999</v>
      </c>
      <c r="AG18" s="73">
        <v>0</v>
      </c>
      <c r="AH18" s="73">
        <v>0</v>
      </c>
      <c r="AI18" s="73">
        <v>0</v>
      </c>
      <c r="AJ18" s="73">
        <v>0</v>
      </c>
      <c r="AK18" s="73">
        <v>83.447999999999993</v>
      </c>
      <c r="AL18" s="73">
        <v>0</v>
      </c>
      <c r="AM18" s="73">
        <v>0</v>
      </c>
      <c r="AN18" s="73">
        <v>51.825000000000003</v>
      </c>
      <c r="AO18" s="73">
        <v>0</v>
      </c>
      <c r="AP18" s="73">
        <v>0.41899999999999998</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0.41899999999999998</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4.4800000000000004</v>
      </c>
      <c r="EB18" s="73">
        <v>0</v>
      </c>
      <c r="EC18" s="73">
        <v>0</v>
      </c>
      <c r="ED18" s="73">
        <v>0</v>
      </c>
      <c r="EE18" s="73">
        <v>0</v>
      </c>
      <c r="EF18" s="73">
        <v>12</v>
      </c>
      <c r="EG18" s="73">
        <v>11.048999999999999</v>
      </c>
      <c r="EH18" s="73">
        <v>0</v>
      </c>
      <c r="EI18" s="73">
        <v>0</v>
      </c>
      <c r="EJ18" s="73">
        <v>0</v>
      </c>
      <c r="EK18" s="73">
        <v>0</v>
      </c>
      <c r="EL18" s="73">
        <v>83.447999999999993</v>
      </c>
      <c r="EM18" s="73">
        <v>0</v>
      </c>
      <c r="EN18" s="73">
        <v>0</v>
      </c>
      <c r="EO18" s="73">
        <v>51.825000000000003</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0.41899999999999998</v>
      </c>
      <c r="HG18" s="73">
        <v>0</v>
      </c>
      <c r="HH18" s="73">
        <v>0</v>
      </c>
      <c r="HI18" s="73">
        <v>0</v>
      </c>
      <c r="HJ18" s="73">
        <v>0</v>
      </c>
      <c r="HK18" s="73">
        <v>162.80199999999999</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0.41899999999999998</v>
      </c>
      <c r="IB18" s="73">
        <v>0</v>
      </c>
      <c r="IC18" s="73">
        <v>0</v>
      </c>
      <c r="ID18" s="73">
        <v>0</v>
      </c>
      <c r="IE18" s="73">
        <v>0</v>
      </c>
      <c r="IF18" s="73">
        <v>162.80199999999999</v>
      </c>
      <c r="IG18" s="73">
        <v>0.41899999999999998</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2</v>
      </c>
      <c r="JN18" s="71">
        <v>0</v>
      </c>
      <c r="JO18" s="71">
        <v>0</v>
      </c>
      <c r="JP18" s="71">
        <v>0</v>
      </c>
      <c r="JQ18" s="71">
        <v>0</v>
      </c>
      <c r="JR18" s="71">
        <v>1</v>
      </c>
      <c r="JS18" s="71">
        <v>1</v>
      </c>
      <c r="JT18" s="71">
        <v>0</v>
      </c>
      <c r="JU18" s="71">
        <v>0</v>
      </c>
      <c r="JV18" s="71">
        <v>0</v>
      </c>
      <c r="JW18" s="71">
        <v>0</v>
      </c>
      <c r="JX18" s="71">
        <v>1</v>
      </c>
      <c r="JY18" s="71">
        <v>0</v>
      </c>
      <c r="JZ18" s="71">
        <v>0</v>
      </c>
      <c r="KA18" s="71">
        <v>2</v>
      </c>
      <c r="KB18" s="71">
        <v>0</v>
      </c>
      <c r="KC18" s="71">
        <v>1</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1</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2</v>
      </c>
      <c r="NO18" s="71">
        <v>0</v>
      </c>
      <c r="NP18" s="71">
        <v>0</v>
      </c>
      <c r="NQ18" s="71">
        <v>0</v>
      </c>
      <c r="NR18" s="71">
        <v>0</v>
      </c>
      <c r="NS18" s="71">
        <v>1</v>
      </c>
      <c r="NT18" s="71">
        <v>1</v>
      </c>
      <c r="NU18" s="71">
        <v>0</v>
      </c>
      <c r="NV18" s="71">
        <v>0</v>
      </c>
      <c r="NW18" s="71">
        <v>0</v>
      </c>
      <c r="NX18" s="71">
        <v>0</v>
      </c>
      <c r="NY18" s="71">
        <v>1</v>
      </c>
      <c r="NZ18" s="71">
        <v>0</v>
      </c>
      <c r="OA18" s="71">
        <v>0</v>
      </c>
      <c r="OB18" s="71">
        <v>2</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7</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1</v>
      </c>
      <c r="RO18" s="71">
        <v>0</v>
      </c>
      <c r="RP18" s="71">
        <v>0</v>
      </c>
      <c r="RQ18" s="71">
        <v>0</v>
      </c>
      <c r="RR18" s="71">
        <v>0</v>
      </c>
      <c r="RS18" s="71">
        <v>7</v>
      </c>
      <c r="RT18" s="71">
        <v>1</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2235</v>
      </c>
      <c r="B19" s="70">
        <v>11</v>
      </c>
      <c r="C19" s="70">
        <v>11</v>
      </c>
      <c r="D19" s="70">
        <v>1</v>
      </c>
      <c r="E19" s="70">
        <v>2014</v>
      </c>
      <c r="F19" s="70" t="s">
        <v>181</v>
      </c>
      <c r="G19" s="1073" t="s">
        <v>2224</v>
      </c>
      <c r="H19" s="70" t="s">
        <v>2225</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2.6139999999999999</v>
      </c>
      <c r="AA19" s="73">
        <v>0</v>
      </c>
      <c r="AB19" s="73">
        <v>0</v>
      </c>
      <c r="AC19" s="73">
        <v>0</v>
      </c>
      <c r="AD19" s="73">
        <v>0</v>
      </c>
      <c r="AE19" s="73">
        <v>10.965</v>
      </c>
      <c r="AF19" s="73">
        <v>13.675000000000001</v>
      </c>
      <c r="AG19" s="73">
        <v>0</v>
      </c>
      <c r="AH19" s="73">
        <v>0</v>
      </c>
      <c r="AI19" s="73">
        <v>0</v>
      </c>
      <c r="AJ19" s="73">
        <v>0</v>
      </c>
      <c r="AK19" s="73">
        <v>82.563999999999993</v>
      </c>
      <c r="AL19" s="73">
        <v>0</v>
      </c>
      <c r="AM19" s="73">
        <v>0</v>
      </c>
      <c r="AN19" s="73">
        <v>52.145000000000003</v>
      </c>
      <c r="AO19" s="73">
        <v>0</v>
      </c>
      <c r="AP19" s="73">
        <v>0.40100000000000002</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0.40100000000000002</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2.6139999999999999</v>
      </c>
      <c r="EB19" s="73">
        <v>0</v>
      </c>
      <c r="EC19" s="73">
        <v>0</v>
      </c>
      <c r="ED19" s="73">
        <v>0</v>
      </c>
      <c r="EE19" s="73">
        <v>0</v>
      </c>
      <c r="EF19" s="73">
        <v>10.965</v>
      </c>
      <c r="EG19" s="73">
        <v>13.675000000000001</v>
      </c>
      <c r="EH19" s="73">
        <v>0</v>
      </c>
      <c r="EI19" s="73">
        <v>0</v>
      </c>
      <c r="EJ19" s="73">
        <v>0</v>
      </c>
      <c r="EK19" s="73">
        <v>0</v>
      </c>
      <c r="EL19" s="73">
        <v>82.563999999999993</v>
      </c>
      <c r="EM19" s="73">
        <v>0</v>
      </c>
      <c r="EN19" s="73">
        <v>0</v>
      </c>
      <c r="EO19" s="73">
        <v>52.145000000000003</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0.40100000000000002</v>
      </c>
      <c r="HG19" s="73">
        <v>0</v>
      </c>
      <c r="HH19" s="73">
        <v>0</v>
      </c>
      <c r="HI19" s="73">
        <v>0</v>
      </c>
      <c r="HJ19" s="73">
        <v>0</v>
      </c>
      <c r="HK19" s="73">
        <v>161.96299999999999</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0.40100000000000002</v>
      </c>
      <c r="IB19" s="73">
        <v>0</v>
      </c>
      <c r="IC19" s="73">
        <v>0</v>
      </c>
      <c r="ID19" s="73">
        <v>0</v>
      </c>
      <c r="IE19" s="73">
        <v>0</v>
      </c>
      <c r="IF19" s="73">
        <v>161.96299999999999</v>
      </c>
      <c r="IG19" s="73">
        <v>0.40100000000000002</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1</v>
      </c>
      <c r="JN19" s="71">
        <v>0</v>
      </c>
      <c r="JO19" s="71">
        <v>0</v>
      </c>
      <c r="JP19" s="71">
        <v>0</v>
      </c>
      <c r="JQ19" s="71">
        <v>0</v>
      </c>
      <c r="JR19" s="71">
        <v>1</v>
      </c>
      <c r="JS19" s="71">
        <v>1</v>
      </c>
      <c r="JT19" s="71">
        <v>0</v>
      </c>
      <c r="JU19" s="71">
        <v>0</v>
      </c>
      <c r="JV19" s="71">
        <v>0</v>
      </c>
      <c r="JW19" s="71">
        <v>0</v>
      </c>
      <c r="JX19" s="71">
        <v>1</v>
      </c>
      <c r="JY19" s="71">
        <v>0</v>
      </c>
      <c r="JZ19" s="71">
        <v>0</v>
      </c>
      <c r="KA19" s="71">
        <v>3</v>
      </c>
      <c r="KB19" s="71">
        <v>0</v>
      </c>
      <c r="KC19" s="71">
        <v>1</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1</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1</v>
      </c>
      <c r="NO19" s="71">
        <v>0</v>
      </c>
      <c r="NP19" s="71">
        <v>0</v>
      </c>
      <c r="NQ19" s="71">
        <v>0</v>
      </c>
      <c r="NR19" s="71">
        <v>0</v>
      </c>
      <c r="NS19" s="71">
        <v>1</v>
      </c>
      <c r="NT19" s="71">
        <v>1</v>
      </c>
      <c r="NU19" s="71">
        <v>0</v>
      </c>
      <c r="NV19" s="71">
        <v>0</v>
      </c>
      <c r="NW19" s="71">
        <v>0</v>
      </c>
      <c r="NX19" s="71">
        <v>0</v>
      </c>
      <c r="NY19" s="71">
        <v>1</v>
      </c>
      <c r="NZ19" s="71">
        <v>0</v>
      </c>
      <c r="OA19" s="71">
        <v>0</v>
      </c>
      <c r="OB19" s="71">
        <v>3</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0</v>
      </c>
      <c r="QX19" s="71">
        <v>7</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1</v>
      </c>
      <c r="RO19" s="71">
        <v>0</v>
      </c>
      <c r="RP19" s="71">
        <v>0</v>
      </c>
      <c r="RQ19" s="71">
        <v>0</v>
      </c>
      <c r="RR19" s="71">
        <v>0</v>
      </c>
      <c r="RS19" s="71">
        <v>7</v>
      </c>
      <c r="RT19" s="71">
        <v>1</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2236</v>
      </c>
      <c r="B20" s="70">
        <v>12</v>
      </c>
      <c r="C20" s="70">
        <v>12</v>
      </c>
      <c r="D20" s="70">
        <v>1</v>
      </c>
      <c r="E20" s="70">
        <v>2015</v>
      </c>
      <c r="F20" s="70" t="s">
        <v>182</v>
      </c>
      <c r="G20" s="1073" t="s">
        <v>2224</v>
      </c>
      <c r="H20" s="70" t="s">
        <v>2225</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2.105</v>
      </c>
      <c r="AA20" s="73">
        <v>0</v>
      </c>
      <c r="AB20" s="73">
        <v>0</v>
      </c>
      <c r="AC20" s="73">
        <v>0</v>
      </c>
      <c r="AD20" s="73">
        <v>0</v>
      </c>
      <c r="AE20" s="73">
        <v>9.1120000000000001</v>
      </c>
      <c r="AF20" s="73">
        <v>13.673999999999999</v>
      </c>
      <c r="AG20" s="73">
        <v>0</v>
      </c>
      <c r="AH20" s="73">
        <v>0</v>
      </c>
      <c r="AI20" s="73">
        <v>0</v>
      </c>
      <c r="AJ20" s="73">
        <v>0</v>
      </c>
      <c r="AK20" s="73">
        <v>108.95399999999999</v>
      </c>
      <c r="AL20" s="73">
        <v>0</v>
      </c>
      <c r="AM20" s="73">
        <v>0</v>
      </c>
      <c r="AN20" s="73">
        <v>52.904000000000003</v>
      </c>
      <c r="AO20" s="73">
        <v>0</v>
      </c>
      <c r="AP20" s="73">
        <v>0.434</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0.434</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2.105</v>
      </c>
      <c r="EB20" s="73">
        <v>0</v>
      </c>
      <c r="EC20" s="73">
        <v>0</v>
      </c>
      <c r="ED20" s="73">
        <v>0</v>
      </c>
      <c r="EE20" s="73">
        <v>0</v>
      </c>
      <c r="EF20" s="73">
        <v>9.1120000000000001</v>
      </c>
      <c r="EG20" s="73">
        <v>13.673999999999999</v>
      </c>
      <c r="EH20" s="73">
        <v>0</v>
      </c>
      <c r="EI20" s="73">
        <v>0</v>
      </c>
      <c r="EJ20" s="73">
        <v>0</v>
      </c>
      <c r="EK20" s="73">
        <v>0</v>
      </c>
      <c r="EL20" s="73">
        <v>108.95399999999999</v>
      </c>
      <c r="EM20" s="73">
        <v>0</v>
      </c>
      <c r="EN20" s="73">
        <v>0</v>
      </c>
      <c r="EO20" s="73">
        <v>52.904000000000003</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0.434</v>
      </c>
      <c r="HG20" s="73">
        <v>0</v>
      </c>
      <c r="HH20" s="73">
        <v>0</v>
      </c>
      <c r="HI20" s="73">
        <v>0</v>
      </c>
      <c r="HJ20" s="73">
        <v>0</v>
      </c>
      <c r="HK20" s="73">
        <v>186.749</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0.434</v>
      </c>
      <c r="IB20" s="73">
        <v>0</v>
      </c>
      <c r="IC20" s="73">
        <v>0</v>
      </c>
      <c r="ID20" s="73">
        <v>0</v>
      </c>
      <c r="IE20" s="73">
        <v>0</v>
      </c>
      <c r="IF20" s="73">
        <v>186.749</v>
      </c>
      <c r="IG20" s="73">
        <v>0.434</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1</v>
      </c>
      <c r="JN20" s="71">
        <v>0</v>
      </c>
      <c r="JO20" s="71">
        <v>0</v>
      </c>
      <c r="JP20" s="71">
        <v>0</v>
      </c>
      <c r="JQ20" s="71">
        <v>0</v>
      </c>
      <c r="JR20" s="71">
        <v>1</v>
      </c>
      <c r="JS20" s="71">
        <v>1</v>
      </c>
      <c r="JT20" s="71">
        <v>0</v>
      </c>
      <c r="JU20" s="71">
        <v>0</v>
      </c>
      <c r="JV20" s="71">
        <v>0</v>
      </c>
      <c r="JW20" s="71">
        <v>0</v>
      </c>
      <c r="JX20" s="71">
        <v>1</v>
      </c>
      <c r="JY20" s="71">
        <v>0</v>
      </c>
      <c r="JZ20" s="71">
        <v>0</v>
      </c>
      <c r="KA20" s="71">
        <v>3</v>
      </c>
      <c r="KB20" s="71">
        <v>0</v>
      </c>
      <c r="KC20" s="71">
        <v>1</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1</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1</v>
      </c>
      <c r="NO20" s="71">
        <v>0</v>
      </c>
      <c r="NP20" s="71">
        <v>0</v>
      </c>
      <c r="NQ20" s="71">
        <v>0</v>
      </c>
      <c r="NR20" s="71">
        <v>0</v>
      </c>
      <c r="NS20" s="71">
        <v>1</v>
      </c>
      <c r="NT20" s="71">
        <v>1</v>
      </c>
      <c r="NU20" s="71">
        <v>0</v>
      </c>
      <c r="NV20" s="71">
        <v>0</v>
      </c>
      <c r="NW20" s="71">
        <v>0</v>
      </c>
      <c r="NX20" s="71">
        <v>0</v>
      </c>
      <c r="NY20" s="71">
        <v>1</v>
      </c>
      <c r="NZ20" s="71">
        <v>0</v>
      </c>
      <c r="OA20" s="71">
        <v>0</v>
      </c>
      <c r="OB20" s="71">
        <v>3</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7</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1</v>
      </c>
      <c r="RO20" s="71">
        <v>0</v>
      </c>
      <c r="RP20" s="71">
        <v>0</v>
      </c>
      <c r="RQ20" s="71">
        <v>0</v>
      </c>
      <c r="RR20" s="71">
        <v>0</v>
      </c>
      <c r="RS20" s="71">
        <v>7</v>
      </c>
      <c r="RT20" s="71">
        <v>1</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2237</v>
      </c>
      <c r="B21" s="70">
        <v>13</v>
      </c>
      <c r="C21" s="70">
        <v>13</v>
      </c>
      <c r="D21" s="70">
        <v>1</v>
      </c>
      <c r="E21" s="70">
        <v>2016</v>
      </c>
      <c r="F21" s="70" t="s">
        <v>155</v>
      </c>
      <c r="G21" s="1073" t="s">
        <v>2224</v>
      </c>
      <c r="H21" s="70" t="s">
        <v>2225</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8.3409999999999993</v>
      </c>
      <c r="AF21" s="73">
        <v>13.215</v>
      </c>
      <c r="AG21" s="73">
        <v>0</v>
      </c>
      <c r="AH21" s="73">
        <v>0</v>
      </c>
      <c r="AI21" s="73">
        <v>0</v>
      </c>
      <c r="AJ21" s="73">
        <v>0</v>
      </c>
      <c r="AK21" s="73">
        <v>110.801</v>
      </c>
      <c r="AL21" s="73">
        <v>12.534000000000001</v>
      </c>
      <c r="AM21" s="73">
        <v>0</v>
      </c>
      <c r="AN21" s="73">
        <v>54.087000000000003</v>
      </c>
      <c r="AO21" s="73">
        <v>0</v>
      </c>
      <c r="AP21" s="73">
        <v>0.432</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0.432</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8.3409999999999993</v>
      </c>
      <c r="EG21" s="73">
        <v>13.215</v>
      </c>
      <c r="EH21" s="73">
        <v>0</v>
      </c>
      <c r="EI21" s="73">
        <v>0</v>
      </c>
      <c r="EJ21" s="73">
        <v>0</v>
      </c>
      <c r="EK21" s="73">
        <v>0</v>
      </c>
      <c r="EL21" s="73">
        <v>110.801</v>
      </c>
      <c r="EM21" s="73">
        <v>12.534000000000001</v>
      </c>
      <c r="EN21" s="73">
        <v>0</v>
      </c>
      <c r="EO21" s="73">
        <v>54.087000000000003</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0.432</v>
      </c>
      <c r="HG21" s="73">
        <v>0</v>
      </c>
      <c r="HH21" s="73">
        <v>0</v>
      </c>
      <c r="HI21" s="73">
        <v>0</v>
      </c>
      <c r="HJ21" s="73">
        <v>0</v>
      </c>
      <c r="HK21" s="73">
        <v>198.97800000000001</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0.432</v>
      </c>
      <c r="IB21" s="73">
        <v>0</v>
      </c>
      <c r="IC21" s="73">
        <v>0</v>
      </c>
      <c r="ID21" s="73">
        <v>0</v>
      </c>
      <c r="IE21" s="73">
        <v>0</v>
      </c>
      <c r="IF21" s="73">
        <v>198.97800000000001</v>
      </c>
      <c r="IG21" s="73">
        <v>0.432</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1</v>
      </c>
      <c r="JS21" s="71">
        <v>1</v>
      </c>
      <c r="JT21" s="71">
        <v>0</v>
      </c>
      <c r="JU21" s="71">
        <v>0</v>
      </c>
      <c r="JV21" s="71">
        <v>0</v>
      </c>
      <c r="JW21" s="71">
        <v>0</v>
      </c>
      <c r="JX21" s="71">
        <v>1</v>
      </c>
      <c r="JY21" s="71">
        <v>1</v>
      </c>
      <c r="JZ21" s="71">
        <v>0</v>
      </c>
      <c r="KA21" s="71">
        <v>3</v>
      </c>
      <c r="KB21" s="71">
        <v>0</v>
      </c>
      <c r="KC21" s="71">
        <v>1</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1</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1</v>
      </c>
      <c r="NT21" s="71">
        <v>1</v>
      </c>
      <c r="NU21" s="71">
        <v>0</v>
      </c>
      <c r="NV21" s="71">
        <v>0</v>
      </c>
      <c r="NW21" s="71">
        <v>0</v>
      </c>
      <c r="NX21" s="71">
        <v>0</v>
      </c>
      <c r="NY21" s="71">
        <v>1</v>
      </c>
      <c r="NZ21" s="71">
        <v>1</v>
      </c>
      <c r="OA21" s="71">
        <v>0</v>
      </c>
      <c r="OB21" s="71">
        <v>3</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1</v>
      </c>
      <c r="QT21" s="71">
        <v>0</v>
      </c>
      <c r="QU21" s="71">
        <v>0</v>
      </c>
      <c r="QV21" s="71">
        <v>0</v>
      </c>
      <c r="QW21" s="71">
        <v>0</v>
      </c>
      <c r="QX21" s="71">
        <v>7</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1</v>
      </c>
      <c r="RO21" s="71">
        <v>0</v>
      </c>
      <c r="RP21" s="71">
        <v>0</v>
      </c>
      <c r="RQ21" s="71">
        <v>0</v>
      </c>
      <c r="RR21" s="71">
        <v>0</v>
      </c>
      <c r="RS21" s="71">
        <v>7</v>
      </c>
      <c r="RT21" s="71">
        <v>1</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2238</v>
      </c>
      <c r="B22" s="70">
        <v>14</v>
      </c>
      <c r="C22" s="70">
        <v>14</v>
      </c>
      <c r="D22" s="70">
        <v>1</v>
      </c>
      <c r="E22" s="70">
        <v>2017</v>
      </c>
      <c r="F22" s="70" t="s">
        <v>156</v>
      </c>
      <c r="G22" s="1073" t="s">
        <v>2224</v>
      </c>
      <c r="H22" s="70" t="s">
        <v>2225</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9.2919999999999998</v>
      </c>
      <c r="AF22" s="73">
        <v>14.098000000000001</v>
      </c>
      <c r="AG22" s="73">
        <v>0</v>
      </c>
      <c r="AH22" s="73">
        <v>0</v>
      </c>
      <c r="AI22" s="73">
        <v>0</v>
      </c>
      <c r="AJ22" s="73">
        <v>0</v>
      </c>
      <c r="AK22" s="73">
        <v>109.261</v>
      </c>
      <c r="AL22" s="73">
        <v>6.0720000000000001</v>
      </c>
      <c r="AM22" s="73">
        <v>0</v>
      </c>
      <c r="AN22" s="73">
        <v>29.917000000000002</v>
      </c>
      <c r="AO22" s="73">
        <v>0</v>
      </c>
      <c r="AP22" s="73">
        <v>0.43099999999999999</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0.43099999999999999</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9.2919999999999998</v>
      </c>
      <c r="EG22" s="73">
        <v>14.098000000000001</v>
      </c>
      <c r="EH22" s="73">
        <v>0</v>
      </c>
      <c r="EI22" s="73">
        <v>0</v>
      </c>
      <c r="EJ22" s="73">
        <v>0</v>
      </c>
      <c r="EK22" s="73">
        <v>0</v>
      </c>
      <c r="EL22" s="73">
        <v>109.261</v>
      </c>
      <c r="EM22" s="73">
        <v>6.0720000000000001</v>
      </c>
      <c r="EN22" s="73">
        <v>0</v>
      </c>
      <c r="EO22" s="73">
        <v>29.917000000000002</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0.43099999999999999</v>
      </c>
      <c r="HG22" s="73">
        <v>0</v>
      </c>
      <c r="HH22" s="73">
        <v>0</v>
      </c>
      <c r="HI22" s="73">
        <v>0</v>
      </c>
      <c r="HJ22" s="73">
        <v>0</v>
      </c>
      <c r="HK22" s="73">
        <v>168.64</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0.43099999999999999</v>
      </c>
      <c r="IB22" s="73">
        <v>0</v>
      </c>
      <c r="IC22" s="73">
        <v>0</v>
      </c>
      <c r="ID22" s="73">
        <v>0</v>
      </c>
      <c r="IE22" s="73">
        <v>0</v>
      </c>
      <c r="IF22" s="73">
        <v>168.64</v>
      </c>
      <c r="IG22" s="73">
        <v>0.43099999999999999</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1</v>
      </c>
      <c r="JS22" s="71">
        <v>1</v>
      </c>
      <c r="JT22" s="71">
        <v>0</v>
      </c>
      <c r="JU22" s="71">
        <v>0</v>
      </c>
      <c r="JV22" s="71">
        <v>0</v>
      </c>
      <c r="JW22" s="71">
        <v>0</v>
      </c>
      <c r="JX22" s="71">
        <v>1</v>
      </c>
      <c r="JY22" s="71">
        <v>1</v>
      </c>
      <c r="JZ22" s="71">
        <v>0</v>
      </c>
      <c r="KA22" s="71">
        <v>3</v>
      </c>
      <c r="KB22" s="71">
        <v>0</v>
      </c>
      <c r="KC22" s="71">
        <v>1</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1</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1</v>
      </c>
      <c r="NT22" s="71">
        <v>1</v>
      </c>
      <c r="NU22" s="71">
        <v>0</v>
      </c>
      <c r="NV22" s="71">
        <v>0</v>
      </c>
      <c r="NW22" s="71">
        <v>0</v>
      </c>
      <c r="NX22" s="71">
        <v>0</v>
      </c>
      <c r="NY22" s="71">
        <v>1</v>
      </c>
      <c r="NZ22" s="71">
        <v>1</v>
      </c>
      <c r="OA22" s="71">
        <v>0</v>
      </c>
      <c r="OB22" s="71">
        <v>3</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7</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1</v>
      </c>
      <c r="RO22" s="71">
        <v>0</v>
      </c>
      <c r="RP22" s="71">
        <v>0</v>
      </c>
      <c r="RQ22" s="71">
        <v>0</v>
      </c>
      <c r="RR22" s="71">
        <v>0</v>
      </c>
      <c r="RS22" s="71">
        <v>7</v>
      </c>
      <c r="RT22" s="71">
        <v>1</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2239</v>
      </c>
      <c r="B23" s="70">
        <v>15</v>
      </c>
      <c r="C23" s="70">
        <v>15</v>
      </c>
      <c r="D23" s="70">
        <v>1</v>
      </c>
      <c r="E23" s="70">
        <v>2018</v>
      </c>
      <c r="F23" s="70" t="s">
        <v>183</v>
      </c>
      <c r="G23" s="1073" t="s">
        <v>2224</v>
      </c>
      <c r="H23" s="70" t="s">
        <v>2225</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8.766</v>
      </c>
      <c r="AF23" s="73">
        <v>12.672000000000001</v>
      </c>
      <c r="AG23" s="73">
        <v>0</v>
      </c>
      <c r="AH23" s="73">
        <v>0</v>
      </c>
      <c r="AI23" s="73">
        <v>0</v>
      </c>
      <c r="AJ23" s="73">
        <v>0</v>
      </c>
      <c r="AK23" s="73">
        <v>110.414</v>
      </c>
      <c r="AL23" s="73">
        <v>3.7690000000000001</v>
      </c>
      <c r="AM23" s="73">
        <v>0</v>
      </c>
      <c r="AN23" s="73">
        <v>37.018000000000001</v>
      </c>
      <c r="AO23" s="73">
        <v>0</v>
      </c>
      <c r="AP23" s="73">
        <v>0.432</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0.432</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8.766</v>
      </c>
      <c r="EG23" s="73">
        <v>12.672000000000001</v>
      </c>
      <c r="EH23" s="73">
        <v>0</v>
      </c>
      <c r="EI23" s="73">
        <v>0</v>
      </c>
      <c r="EJ23" s="73">
        <v>0</v>
      </c>
      <c r="EK23" s="73">
        <v>0</v>
      </c>
      <c r="EL23" s="73">
        <v>110.414</v>
      </c>
      <c r="EM23" s="73">
        <v>3.7690000000000001</v>
      </c>
      <c r="EN23" s="73">
        <v>0</v>
      </c>
      <c r="EO23" s="73">
        <v>37.018000000000001</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0.432</v>
      </c>
      <c r="HG23" s="73">
        <v>0</v>
      </c>
      <c r="HH23" s="73">
        <v>0</v>
      </c>
      <c r="HI23" s="73">
        <v>0</v>
      </c>
      <c r="HJ23" s="73">
        <v>0</v>
      </c>
      <c r="HK23" s="73">
        <v>172.63900000000001</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0.432</v>
      </c>
      <c r="IB23" s="73">
        <v>0</v>
      </c>
      <c r="IC23" s="73">
        <v>0</v>
      </c>
      <c r="ID23" s="73">
        <v>0</v>
      </c>
      <c r="IE23" s="73">
        <v>0</v>
      </c>
      <c r="IF23" s="73">
        <v>172.63900000000001</v>
      </c>
      <c r="IG23" s="73">
        <v>0.432</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1</v>
      </c>
      <c r="JS23" s="71">
        <v>1</v>
      </c>
      <c r="JT23" s="71">
        <v>0</v>
      </c>
      <c r="JU23" s="71">
        <v>0</v>
      </c>
      <c r="JV23" s="71">
        <v>0</v>
      </c>
      <c r="JW23" s="71">
        <v>0</v>
      </c>
      <c r="JX23" s="71">
        <v>1</v>
      </c>
      <c r="JY23" s="71">
        <v>1</v>
      </c>
      <c r="JZ23" s="71">
        <v>0</v>
      </c>
      <c r="KA23" s="71">
        <v>3</v>
      </c>
      <c r="KB23" s="71">
        <v>0</v>
      </c>
      <c r="KC23" s="71">
        <v>1</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1</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1</v>
      </c>
      <c r="NT23" s="71">
        <v>1</v>
      </c>
      <c r="NU23" s="71">
        <v>0</v>
      </c>
      <c r="NV23" s="71">
        <v>0</v>
      </c>
      <c r="NW23" s="71">
        <v>0</v>
      </c>
      <c r="NX23" s="71">
        <v>0</v>
      </c>
      <c r="NY23" s="71">
        <v>1</v>
      </c>
      <c r="NZ23" s="71">
        <v>1</v>
      </c>
      <c r="OA23" s="71">
        <v>0</v>
      </c>
      <c r="OB23" s="71">
        <v>3</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7</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1</v>
      </c>
      <c r="RO23" s="71">
        <v>0</v>
      </c>
      <c r="RP23" s="71">
        <v>0</v>
      </c>
      <c r="RQ23" s="71">
        <v>0</v>
      </c>
      <c r="RR23" s="71">
        <v>0</v>
      </c>
      <c r="RS23" s="71">
        <v>7</v>
      </c>
      <c r="RT23" s="71">
        <v>1</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2240</v>
      </c>
      <c r="B24" s="70">
        <v>16</v>
      </c>
      <c r="C24" s="70">
        <v>16</v>
      </c>
      <c r="D24" s="70">
        <v>1</v>
      </c>
      <c r="E24" s="70">
        <v>2019</v>
      </c>
      <c r="F24" s="70" t="s">
        <v>158</v>
      </c>
      <c r="G24" s="1073" t="s">
        <v>2224</v>
      </c>
      <c r="H24" s="70" t="s">
        <v>2225</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7.5590000000000002</v>
      </c>
      <c r="AF24" s="73">
        <v>12.811</v>
      </c>
      <c r="AG24" s="73">
        <v>0</v>
      </c>
      <c r="AH24" s="73">
        <v>0</v>
      </c>
      <c r="AI24" s="73">
        <v>0</v>
      </c>
      <c r="AJ24" s="73">
        <v>0</v>
      </c>
      <c r="AK24" s="73">
        <v>98.765000000000001</v>
      </c>
      <c r="AL24" s="73">
        <v>6.3460000000000001</v>
      </c>
      <c r="AM24" s="73">
        <v>0</v>
      </c>
      <c r="AN24" s="73">
        <v>55.37</v>
      </c>
      <c r="AO24" s="73">
        <v>0</v>
      </c>
      <c r="AP24" s="73">
        <v>0.433</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0.433</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7.5590000000000002</v>
      </c>
      <c r="EG24" s="73">
        <v>12.811</v>
      </c>
      <c r="EH24" s="73">
        <v>0</v>
      </c>
      <c r="EI24" s="73">
        <v>0</v>
      </c>
      <c r="EJ24" s="73">
        <v>0</v>
      </c>
      <c r="EK24" s="73">
        <v>0</v>
      </c>
      <c r="EL24" s="73">
        <v>98.765000000000001</v>
      </c>
      <c r="EM24" s="73">
        <v>6.3460000000000001</v>
      </c>
      <c r="EN24" s="73">
        <v>0</v>
      </c>
      <c r="EO24" s="73">
        <v>55.37</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0.433</v>
      </c>
      <c r="HG24" s="73">
        <v>0</v>
      </c>
      <c r="HH24" s="73">
        <v>0</v>
      </c>
      <c r="HI24" s="73">
        <v>0</v>
      </c>
      <c r="HJ24" s="73">
        <v>0</v>
      </c>
      <c r="HK24" s="73">
        <v>180.851</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0.433</v>
      </c>
      <c r="IB24" s="73">
        <v>0</v>
      </c>
      <c r="IC24" s="73">
        <v>0</v>
      </c>
      <c r="ID24" s="73">
        <v>0</v>
      </c>
      <c r="IE24" s="73">
        <v>0</v>
      </c>
      <c r="IF24" s="73">
        <v>180.851</v>
      </c>
      <c r="IG24" s="73">
        <v>0.433</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1</v>
      </c>
      <c r="JS24" s="71">
        <v>1</v>
      </c>
      <c r="JT24" s="71">
        <v>0</v>
      </c>
      <c r="JU24" s="71">
        <v>0</v>
      </c>
      <c r="JV24" s="71">
        <v>0</v>
      </c>
      <c r="JW24" s="71">
        <v>0</v>
      </c>
      <c r="JX24" s="71">
        <v>1</v>
      </c>
      <c r="JY24" s="71">
        <v>1</v>
      </c>
      <c r="JZ24" s="71">
        <v>0</v>
      </c>
      <c r="KA24" s="71">
        <v>3</v>
      </c>
      <c r="KB24" s="71">
        <v>0</v>
      </c>
      <c r="KC24" s="71">
        <v>1</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1</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1</v>
      </c>
      <c r="NT24" s="71">
        <v>1</v>
      </c>
      <c r="NU24" s="71">
        <v>0</v>
      </c>
      <c r="NV24" s="71">
        <v>0</v>
      </c>
      <c r="NW24" s="71">
        <v>0</v>
      </c>
      <c r="NX24" s="71">
        <v>0</v>
      </c>
      <c r="NY24" s="71">
        <v>1</v>
      </c>
      <c r="NZ24" s="71">
        <v>1</v>
      </c>
      <c r="OA24" s="71">
        <v>0</v>
      </c>
      <c r="OB24" s="71">
        <v>3</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1</v>
      </c>
      <c r="QT24" s="71">
        <v>0</v>
      </c>
      <c r="QU24" s="71">
        <v>0</v>
      </c>
      <c r="QV24" s="71">
        <v>0</v>
      </c>
      <c r="QW24" s="71">
        <v>0</v>
      </c>
      <c r="QX24" s="71">
        <v>7</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1</v>
      </c>
      <c r="RO24" s="71">
        <v>0</v>
      </c>
      <c r="RP24" s="71">
        <v>0</v>
      </c>
      <c r="RQ24" s="71">
        <v>0</v>
      </c>
      <c r="RR24" s="71">
        <v>0</v>
      </c>
      <c r="RS24" s="71">
        <v>7</v>
      </c>
      <c r="RT24" s="71">
        <v>1</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2241</v>
      </c>
      <c r="B25" s="70">
        <v>17</v>
      </c>
      <c r="C25" s="70">
        <v>17</v>
      </c>
      <c r="D25" s="70">
        <v>1</v>
      </c>
      <c r="E25" s="70">
        <v>2020</v>
      </c>
      <c r="F25" s="70" t="s">
        <v>159</v>
      </c>
      <c r="G25" s="1073" t="s">
        <v>2224</v>
      </c>
      <c r="H25" s="70" t="s">
        <v>2225</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6.0119999999999996</v>
      </c>
      <c r="AF25" s="73">
        <v>14.087</v>
      </c>
      <c r="AG25" s="73">
        <v>0</v>
      </c>
      <c r="AH25" s="73">
        <v>3.9119999999999999</v>
      </c>
      <c r="AI25" s="73">
        <v>0</v>
      </c>
      <c r="AJ25" s="73">
        <v>0</v>
      </c>
      <c r="AK25" s="73">
        <v>100.252</v>
      </c>
      <c r="AL25" s="73">
        <v>5.4059999999999997</v>
      </c>
      <c r="AM25" s="73">
        <v>0</v>
      </c>
      <c r="AN25" s="73">
        <v>58.420999999999999</v>
      </c>
      <c r="AO25" s="73">
        <v>0</v>
      </c>
      <c r="AP25" s="73">
        <v>0.433</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0.433</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6.0119999999999996</v>
      </c>
      <c r="EG25" s="73">
        <v>14.087</v>
      </c>
      <c r="EH25" s="73">
        <v>0</v>
      </c>
      <c r="EI25" s="73">
        <v>3.9119999999999999</v>
      </c>
      <c r="EJ25" s="73">
        <v>0</v>
      </c>
      <c r="EK25" s="73">
        <v>0</v>
      </c>
      <c r="EL25" s="73">
        <v>100.252</v>
      </c>
      <c r="EM25" s="73">
        <v>5.4059999999999997</v>
      </c>
      <c r="EN25" s="73">
        <v>0</v>
      </c>
      <c r="EO25" s="73">
        <v>58.420999999999999</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0.433</v>
      </c>
      <c r="HG25" s="73">
        <v>0</v>
      </c>
      <c r="HH25" s="73">
        <v>0</v>
      </c>
      <c r="HI25" s="73">
        <v>0</v>
      </c>
      <c r="HJ25" s="73">
        <v>0</v>
      </c>
      <c r="HK25" s="73">
        <v>188.09</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0.433</v>
      </c>
      <c r="IB25" s="73">
        <v>0</v>
      </c>
      <c r="IC25" s="73">
        <v>0</v>
      </c>
      <c r="ID25" s="73">
        <v>0</v>
      </c>
      <c r="IE25" s="73">
        <v>0</v>
      </c>
      <c r="IF25" s="73">
        <v>188.09</v>
      </c>
      <c r="IG25" s="73">
        <v>0.433</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1</v>
      </c>
      <c r="JS25" s="71">
        <v>1</v>
      </c>
      <c r="JT25" s="71">
        <v>0</v>
      </c>
      <c r="JU25" s="71">
        <v>1</v>
      </c>
      <c r="JV25" s="71">
        <v>0</v>
      </c>
      <c r="JW25" s="71">
        <v>0</v>
      </c>
      <c r="JX25" s="71">
        <v>1</v>
      </c>
      <c r="JY25" s="71">
        <v>1</v>
      </c>
      <c r="JZ25" s="71">
        <v>0</v>
      </c>
      <c r="KA25" s="71">
        <v>3</v>
      </c>
      <c r="KB25" s="71">
        <v>0</v>
      </c>
      <c r="KC25" s="71">
        <v>1</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1</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1</v>
      </c>
      <c r="NT25" s="71">
        <v>1</v>
      </c>
      <c r="NU25" s="71">
        <v>0</v>
      </c>
      <c r="NV25" s="71">
        <v>1</v>
      </c>
      <c r="NW25" s="71">
        <v>0</v>
      </c>
      <c r="NX25" s="71">
        <v>0</v>
      </c>
      <c r="NY25" s="71">
        <v>1</v>
      </c>
      <c r="NZ25" s="71">
        <v>1</v>
      </c>
      <c r="OA25" s="71">
        <v>0</v>
      </c>
      <c r="OB25" s="71">
        <v>3</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1</v>
      </c>
      <c r="QT25" s="71">
        <v>0</v>
      </c>
      <c r="QU25" s="71">
        <v>0</v>
      </c>
      <c r="QV25" s="71">
        <v>0</v>
      </c>
      <c r="QW25" s="71">
        <v>0</v>
      </c>
      <c r="QX25" s="71">
        <v>8</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1</v>
      </c>
      <c r="RO25" s="71">
        <v>0</v>
      </c>
      <c r="RP25" s="71">
        <v>0</v>
      </c>
      <c r="RQ25" s="71">
        <v>0</v>
      </c>
      <c r="RR25" s="71">
        <v>0</v>
      </c>
      <c r="RS25" s="71">
        <v>8</v>
      </c>
      <c r="RT25" s="71">
        <v>1</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2242</v>
      </c>
      <c r="B26" s="70">
        <v>18</v>
      </c>
      <c r="C26" s="70">
        <v>18</v>
      </c>
      <c r="D26" s="70">
        <v>1</v>
      </c>
      <c r="E26" s="70">
        <v>2021</v>
      </c>
      <c r="F26" s="70" t="s">
        <v>160</v>
      </c>
      <c r="G26" s="1073" t="s">
        <v>2224</v>
      </c>
      <c r="H26" s="70" t="s">
        <v>2225</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7.14</v>
      </c>
      <c r="AF26" s="73">
        <v>14.849</v>
      </c>
      <c r="AG26" s="73">
        <v>0</v>
      </c>
      <c r="AH26" s="73">
        <v>4.1920000000000002</v>
      </c>
      <c r="AI26" s="73">
        <v>0</v>
      </c>
      <c r="AJ26" s="73">
        <v>0</v>
      </c>
      <c r="AK26" s="73">
        <v>99.497</v>
      </c>
      <c r="AL26" s="73">
        <v>3.0289999999999999</v>
      </c>
      <c r="AM26" s="73">
        <v>0</v>
      </c>
      <c r="AN26" s="73">
        <v>45.082000000000001</v>
      </c>
      <c r="AO26" s="73">
        <v>0</v>
      </c>
      <c r="AP26" s="73">
        <v>0.39</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0.39</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7.14</v>
      </c>
      <c r="EG26" s="73">
        <v>14.849</v>
      </c>
      <c r="EH26" s="73">
        <v>0</v>
      </c>
      <c r="EI26" s="73">
        <v>4.1920000000000002</v>
      </c>
      <c r="EJ26" s="73">
        <v>0</v>
      </c>
      <c r="EK26" s="73">
        <v>0</v>
      </c>
      <c r="EL26" s="73">
        <v>99.497</v>
      </c>
      <c r="EM26" s="73">
        <v>3.0289999999999999</v>
      </c>
      <c r="EN26" s="73">
        <v>0</v>
      </c>
      <c r="EO26" s="73">
        <v>45.082000000000001</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0.39</v>
      </c>
      <c r="HG26" s="73">
        <v>0</v>
      </c>
      <c r="HH26" s="73">
        <v>0</v>
      </c>
      <c r="HI26" s="73">
        <v>0</v>
      </c>
      <c r="HJ26" s="73">
        <v>0</v>
      </c>
      <c r="HK26" s="73">
        <v>173.78899999999999</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0.39</v>
      </c>
      <c r="IB26" s="73">
        <v>0</v>
      </c>
      <c r="IC26" s="73">
        <v>0</v>
      </c>
      <c r="ID26" s="73">
        <v>0</v>
      </c>
      <c r="IE26" s="73">
        <v>0</v>
      </c>
      <c r="IF26" s="73">
        <v>173.78899999999999</v>
      </c>
      <c r="IG26" s="73">
        <v>0.39</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1</v>
      </c>
      <c r="JS26" s="71">
        <v>1</v>
      </c>
      <c r="JT26" s="71">
        <v>0</v>
      </c>
      <c r="JU26" s="71">
        <v>1</v>
      </c>
      <c r="JV26" s="71">
        <v>0</v>
      </c>
      <c r="JW26" s="71">
        <v>0</v>
      </c>
      <c r="JX26" s="71">
        <v>1</v>
      </c>
      <c r="JY26" s="71">
        <v>1</v>
      </c>
      <c r="JZ26" s="71">
        <v>0</v>
      </c>
      <c r="KA26" s="71">
        <v>3</v>
      </c>
      <c r="KB26" s="71">
        <v>0</v>
      </c>
      <c r="KC26" s="71">
        <v>1</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1</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1</v>
      </c>
      <c r="NT26" s="71">
        <v>1</v>
      </c>
      <c r="NU26" s="71">
        <v>0</v>
      </c>
      <c r="NV26" s="71">
        <v>1</v>
      </c>
      <c r="NW26" s="71">
        <v>0</v>
      </c>
      <c r="NX26" s="71">
        <v>0</v>
      </c>
      <c r="NY26" s="71">
        <v>1</v>
      </c>
      <c r="NZ26" s="71">
        <v>1</v>
      </c>
      <c r="OA26" s="71">
        <v>0</v>
      </c>
      <c r="OB26" s="71">
        <v>3</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1</v>
      </c>
      <c r="QT26" s="71">
        <v>0</v>
      </c>
      <c r="QU26" s="71">
        <v>0</v>
      </c>
      <c r="QV26" s="71">
        <v>0</v>
      </c>
      <c r="QW26" s="71">
        <v>0</v>
      </c>
      <c r="QX26" s="71">
        <v>8</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1</v>
      </c>
      <c r="RO26" s="71">
        <v>0</v>
      </c>
      <c r="RP26" s="71">
        <v>0</v>
      </c>
      <c r="RQ26" s="71">
        <v>0</v>
      </c>
      <c r="RR26" s="71">
        <v>0</v>
      </c>
      <c r="RS26" s="71">
        <v>8</v>
      </c>
      <c r="RT26" s="71">
        <v>1</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2243</v>
      </c>
      <c r="B27" s="70">
        <v>19</v>
      </c>
      <c r="C27" s="70">
        <v>19</v>
      </c>
      <c r="D27" s="70">
        <v>1</v>
      </c>
      <c r="E27" s="70">
        <v>2022</v>
      </c>
      <c r="F27" s="70" t="s">
        <v>161</v>
      </c>
      <c r="G27" s="1073" t="s">
        <v>2224</v>
      </c>
      <c r="H27" s="70" t="s">
        <v>2225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2244</v>
      </c>
      <c r="B28" s="70">
        <v>20</v>
      </c>
      <c r="C28" s="70">
        <v>20</v>
      </c>
      <c r="D28" s="70">
        <v>1</v>
      </c>
      <c r="E28" s="70">
        <v>2023</v>
      </c>
      <c r="F28" s="70" t="s">
        <v>1539</v>
      </c>
      <c r="G28" s="1073" t="s">
        <v>2224</v>
      </c>
      <c r="H28" s="70" t="s">
        <v>2225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2245</v>
      </c>
      <c r="B29" s="70">
        <v>21</v>
      </c>
      <c r="C29" s="70">
        <v>21</v>
      </c>
      <c r="D29" s="70">
        <v>1</v>
      </c>
      <c r="E29" s="70">
        <v>2024</v>
      </c>
      <c r="F29" s="70" t="s">
        <v>1554</v>
      </c>
      <c r="G29" s="1073" t="s">
        <v>2224</v>
      </c>
      <c r="H29" s="70" t="s">
        <v>2225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2450</v>
      </c>
      <c r="B30" s="70">
        <v>22</v>
      </c>
      <c r="C30" s="70">
        <v>22</v>
      </c>
      <c r="D30" s="70">
        <v>1</v>
      </c>
      <c r="E30" s="70">
        <v>2025</v>
      </c>
      <c r="F30" s="70" t="s">
        <v>1560</v>
      </c>
      <c r="G30" s="1073" t="s">
        <v>2224</v>
      </c>
      <c r="H30" s="70" t="s">
        <v>2225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2451</v>
      </c>
      <c r="B31" s="70">
        <v>23</v>
      </c>
      <c r="C31" s="70">
        <v>23</v>
      </c>
      <c r="D31" s="70">
        <v>1</v>
      </c>
      <c r="E31" s="70">
        <v>2026</v>
      </c>
      <c r="F31" s="70" t="s">
        <v>1561</v>
      </c>
      <c r="G31" s="1073" t="s">
        <v>2224</v>
      </c>
      <c r="H31" s="70" t="s">
        <v>2225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2452</v>
      </c>
      <c r="B32" s="70">
        <v>24</v>
      </c>
      <c r="C32" s="70">
        <v>24</v>
      </c>
      <c r="D32" s="70">
        <v>1</v>
      </c>
      <c r="E32" s="70">
        <v>2027</v>
      </c>
      <c r="F32" s="70" t="s">
        <v>1562</v>
      </c>
      <c r="G32" s="1073" t="s">
        <v>2224</v>
      </c>
      <c r="H32" s="70" t="s">
        <v>2225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2453</v>
      </c>
      <c r="B33" s="70">
        <v>25</v>
      </c>
      <c r="C33" s="70">
        <v>25</v>
      </c>
      <c r="D33" s="70">
        <v>1</v>
      </c>
      <c r="E33" s="70">
        <v>2028</v>
      </c>
      <c r="F33" s="70" t="s">
        <v>1563</v>
      </c>
      <c r="G33" s="1073" t="s">
        <v>2224</v>
      </c>
      <c r="H33" s="70" t="s">
        <v>2225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2454</v>
      </c>
      <c r="B34" s="70">
        <v>26</v>
      </c>
      <c r="C34" s="70">
        <v>26</v>
      </c>
      <c r="D34" s="70">
        <v>1</v>
      </c>
      <c r="E34" s="70">
        <v>2029</v>
      </c>
      <c r="F34" s="70" t="s">
        <v>1564</v>
      </c>
      <c r="G34" s="1073" t="s">
        <v>2224</v>
      </c>
      <c r="H34" s="70" t="s">
        <v>2225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2455</v>
      </c>
      <c r="B35" s="70">
        <v>27</v>
      </c>
      <c r="C35" s="70">
        <v>27</v>
      </c>
      <c r="D35" s="70">
        <v>1</v>
      </c>
      <c r="E35" s="70">
        <v>2030</v>
      </c>
      <c r="F35" s="70" t="s">
        <v>1565</v>
      </c>
      <c r="G35" s="1073" t="s">
        <v>2224</v>
      </c>
      <c r="H35" s="70" t="s">
        <v>2225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1675</v>
      </c>
      <c r="B10" s="70">
        <v>2</v>
      </c>
      <c r="C10" s="70">
        <v>18</v>
      </c>
      <c r="D10" s="70">
        <v>2</v>
      </c>
      <c r="E10" s="70">
        <v>2024</v>
      </c>
      <c r="F10" s="70" t="s">
        <v>1554</v>
      </c>
      <c r="G10" s="1073" t="s">
        <v>1672</v>
      </c>
      <c r="H10" s="70" t="s">
        <v>1673</v>
      </c>
      <c r="I10" s="1066"/>
      <c r="J10" s="73">
        <v>674017</v>
      </c>
      <c r="K10" s="71">
        <v>906806931</v>
      </c>
      <c r="L10" s="71">
        <v>578683</v>
      </c>
      <c r="M10" s="71">
        <v>774149504</v>
      </c>
      <c r="N10" s="71">
        <v>601000</v>
      </c>
      <c r="O10" s="71">
        <v>1854366987</v>
      </c>
      <c r="P10" s="71">
        <v>195</v>
      </c>
      <c r="Q10" s="71">
        <v>1212289.9999999998</v>
      </c>
      <c r="R10" s="71">
        <v>0</v>
      </c>
      <c r="S10" s="71">
        <v>0</v>
      </c>
      <c r="T10" s="71">
        <v>0</v>
      </c>
      <c r="U10" s="71">
        <v>0</v>
      </c>
      <c r="V10" s="71">
        <v>0</v>
      </c>
      <c r="W10" s="71">
        <v>0</v>
      </c>
      <c r="X10" s="71">
        <v>0</v>
      </c>
      <c r="Y10" s="71">
        <v>0</v>
      </c>
      <c r="Z10" s="71">
        <v>3536535712</v>
      </c>
      <c r="AA10" s="71">
        <v>1300177161</v>
      </c>
      <c r="AB10" s="71">
        <v>7471216025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1719</v>
      </c>
      <c r="B11" s="70">
        <v>3</v>
      </c>
      <c r="C11" s="70">
        <v>18</v>
      </c>
      <c r="D11" s="70">
        <v>3</v>
      </c>
      <c r="E11" s="70">
        <v>2024</v>
      </c>
      <c r="F11" s="70" t="s">
        <v>1554</v>
      </c>
      <c r="G11" s="1073" t="s">
        <v>1716</v>
      </c>
      <c r="H11" s="70" t="s">
        <v>1717</v>
      </c>
      <c r="I11" s="1066"/>
      <c r="J11" s="73">
        <v>175662</v>
      </c>
      <c r="K11" s="71">
        <v>226140910</v>
      </c>
      <c r="L11" s="71">
        <v>102444</v>
      </c>
      <c r="M11" s="71">
        <v>131280821</v>
      </c>
      <c r="N11" s="71">
        <v>6000</v>
      </c>
      <c r="O11" s="71">
        <v>12540376</v>
      </c>
      <c r="P11" s="71">
        <v>0</v>
      </c>
      <c r="Q11" s="71">
        <v>0</v>
      </c>
      <c r="R11" s="71">
        <v>0</v>
      </c>
      <c r="S11" s="71">
        <v>0</v>
      </c>
      <c r="T11" s="71">
        <v>0</v>
      </c>
      <c r="U11" s="71">
        <v>0</v>
      </c>
      <c r="V11" s="71">
        <v>0</v>
      </c>
      <c r="W11" s="71">
        <v>0</v>
      </c>
      <c r="X11" s="71">
        <v>0</v>
      </c>
      <c r="Y11" s="71">
        <v>0</v>
      </c>
      <c r="Z11" s="71">
        <v>369962107</v>
      </c>
      <c r="AA11" s="71">
        <v>477206141</v>
      </c>
      <c r="AB11" s="71">
        <v>2218538199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1695</v>
      </c>
      <c r="B12" s="70">
        <v>4</v>
      </c>
      <c r="C12" s="70">
        <v>18</v>
      </c>
      <c r="D12" s="70">
        <v>4</v>
      </c>
      <c r="E12" s="70">
        <v>2024</v>
      </c>
      <c r="F12" s="70" t="s">
        <v>1554</v>
      </c>
      <c r="G12" s="1073" t="s">
        <v>1692</v>
      </c>
      <c r="H12" s="70" t="s">
        <v>1693</v>
      </c>
      <c r="I12" s="1066"/>
      <c r="J12" s="73">
        <v>96679</v>
      </c>
      <c r="K12" s="71">
        <v>122976948</v>
      </c>
      <c r="L12" s="71">
        <v>100316</v>
      </c>
      <c r="M12" s="71">
        <v>126967525.99999999</v>
      </c>
      <c r="N12" s="71">
        <v>0</v>
      </c>
      <c r="O12" s="71">
        <v>0</v>
      </c>
      <c r="P12" s="71">
        <v>0</v>
      </c>
      <c r="Q12" s="71">
        <v>0</v>
      </c>
      <c r="R12" s="71">
        <v>0</v>
      </c>
      <c r="S12" s="71">
        <v>0</v>
      </c>
      <c r="T12" s="71">
        <v>0</v>
      </c>
      <c r="U12" s="71">
        <v>0</v>
      </c>
      <c r="V12" s="71">
        <v>0</v>
      </c>
      <c r="W12" s="71">
        <v>0</v>
      </c>
      <c r="X12" s="71">
        <v>0</v>
      </c>
      <c r="Y12" s="71">
        <v>0</v>
      </c>
      <c r="Z12" s="71">
        <v>249944474.00000003</v>
      </c>
      <c r="AA12" s="71">
        <v>242642766.99999997</v>
      </c>
      <c r="AB12" s="71">
        <v>1255651471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1679</v>
      </c>
      <c r="B13" s="70">
        <v>5</v>
      </c>
      <c r="C13" s="70">
        <v>18</v>
      </c>
      <c r="D13" s="70">
        <v>5</v>
      </c>
      <c r="E13" s="70">
        <v>2024</v>
      </c>
      <c r="F13" s="70" t="s">
        <v>1554</v>
      </c>
      <c r="G13" s="1073" t="s">
        <v>1676</v>
      </c>
      <c r="H13" s="70" t="s">
        <v>1677</v>
      </c>
      <c r="I13" s="1066"/>
      <c r="J13" s="73">
        <v>788261</v>
      </c>
      <c r="K13" s="71">
        <v>993484228</v>
      </c>
      <c r="L13" s="71">
        <v>2548728</v>
      </c>
      <c r="M13" s="71">
        <v>3200311185</v>
      </c>
      <c r="N13" s="71">
        <v>779400</v>
      </c>
      <c r="O13" s="71">
        <v>2310989573</v>
      </c>
      <c r="P13" s="71">
        <v>10490</v>
      </c>
      <c r="Q13" s="71">
        <v>64988911</v>
      </c>
      <c r="R13" s="71">
        <v>791</v>
      </c>
      <c r="S13" s="71">
        <v>4115965</v>
      </c>
      <c r="T13" s="71">
        <v>98159</v>
      </c>
      <c r="U13" s="71">
        <v>3123</v>
      </c>
      <c r="V13" s="71">
        <v>1219</v>
      </c>
      <c r="W13" s="71">
        <v>682773086</v>
      </c>
      <c r="X13" s="71">
        <v>19151708</v>
      </c>
      <c r="Y13" s="71">
        <v>7475889</v>
      </c>
      <c r="Z13" s="71">
        <v>7283290545.1839705</v>
      </c>
      <c r="AA13" s="71">
        <v>1905919633</v>
      </c>
      <c r="AB13" s="71">
        <v>8372034044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1691</v>
      </c>
      <c r="B14" s="70">
        <v>6</v>
      </c>
      <c r="C14" s="70">
        <v>18</v>
      </c>
      <c r="D14" s="70">
        <v>6</v>
      </c>
      <c r="E14" s="70">
        <v>2024</v>
      </c>
      <c r="F14" s="70" t="s">
        <v>1554</v>
      </c>
      <c r="G14" s="1073" t="s">
        <v>1688</v>
      </c>
      <c r="H14" s="70" t="s">
        <v>1689</v>
      </c>
      <c r="I14" s="1066"/>
      <c r="J14" s="73">
        <v>68266</v>
      </c>
      <c r="K14" s="71">
        <v>89290035</v>
      </c>
      <c r="L14" s="71">
        <v>213911</v>
      </c>
      <c r="M14" s="71">
        <v>278810124.00000006</v>
      </c>
      <c r="N14" s="71">
        <v>22600</v>
      </c>
      <c r="O14" s="71">
        <v>48462052</v>
      </c>
      <c r="P14" s="71">
        <v>0</v>
      </c>
      <c r="Q14" s="71">
        <v>0</v>
      </c>
      <c r="R14" s="71">
        <v>0</v>
      </c>
      <c r="S14" s="71">
        <v>0</v>
      </c>
      <c r="T14" s="71">
        <v>0</v>
      </c>
      <c r="U14" s="71">
        <v>0</v>
      </c>
      <c r="V14" s="71">
        <v>0</v>
      </c>
      <c r="W14" s="71">
        <v>0</v>
      </c>
      <c r="X14" s="71">
        <v>0</v>
      </c>
      <c r="Y14" s="71">
        <v>0</v>
      </c>
      <c r="Z14" s="71">
        <v>416562211.00000006</v>
      </c>
      <c r="AA14" s="71">
        <v>43217789</v>
      </c>
      <c r="AB14" s="71">
        <v>510877611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2245</v>
      </c>
      <c r="B15" s="70">
        <v>7</v>
      </c>
      <c r="C15" s="70">
        <v>18</v>
      </c>
      <c r="D15" s="70">
        <v>7</v>
      </c>
      <c r="E15" s="70">
        <v>2024</v>
      </c>
      <c r="F15" s="70" t="s">
        <v>1554</v>
      </c>
      <c r="G15" s="1073" t="s">
        <v>2224</v>
      </c>
      <c r="H15" s="70" t="s">
        <v>2225</v>
      </c>
      <c r="I15" s="1066"/>
      <c r="J15" s="73">
        <v>66090</v>
      </c>
      <c r="K15" s="71">
        <v>83317329</v>
      </c>
      <c r="L15" s="71">
        <v>250582</v>
      </c>
      <c r="M15" s="71">
        <v>314989704</v>
      </c>
      <c r="N15" s="71">
        <v>82700</v>
      </c>
      <c r="O15" s="71">
        <v>203725758.99999997</v>
      </c>
      <c r="P15" s="71">
        <v>0</v>
      </c>
      <c r="Q15" s="71">
        <v>0</v>
      </c>
      <c r="R15" s="71">
        <v>0</v>
      </c>
      <c r="S15" s="71">
        <v>0</v>
      </c>
      <c r="T15" s="71">
        <v>0</v>
      </c>
      <c r="U15" s="71">
        <v>0</v>
      </c>
      <c r="V15" s="71">
        <v>0</v>
      </c>
      <c r="W15" s="71">
        <v>0</v>
      </c>
      <c r="X15" s="71">
        <v>0</v>
      </c>
      <c r="Y15" s="71">
        <v>0</v>
      </c>
      <c r="Z15" s="71">
        <v>602032792</v>
      </c>
      <c r="AA15" s="71">
        <v>44346969</v>
      </c>
      <c r="AB15" s="71">
        <v>430196757.00000006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1927</v>
      </c>
      <c r="B16" s="70">
        <v>8</v>
      </c>
      <c r="C16" s="70">
        <v>18</v>
      </c>
      <c r="D16" s="70">
        <v>8</v>
      </c>
      <c r="E16" s="70">
        <v>2024</v>
      </c>
      <c r="F16" s="70" t="s">
        <v>1554</v>
      </c>
      <c r="G16" s="1073" t="s">
        <v>1906</v>
      </c>
      <c r="H16" s="70" t="s">
        <v>1907</v>
      </c>
      <c r="I16" s="1066"/>
      <c r="J16" s="73">
        <v>29759</v>
      </c>
      <c r="K16" s="71">
        <v>40222093</v>
      </c>
      <c r="L16" s="71">
        <v>1004.9999999999999</v>
      </c>
      <c r="M16" s="71">
        <v>1350611</v>
      </c>
      <c r="N16" s="71">
        <v>111500</v>
      </c>
      <c r="O16" s="71">
        <v>343817769</v>
      </c>
      <c r="P16" s="71">
        <v>90</v>
      </c>
      <c r="Q16" s="71">
        <v>562732</v>
      </c>
      <c r="R16" s="71">
        <v>0</v>
      </c>
      <c r="S16" s="71">
        <v>0</v>
      </c>
      <c r="T16" s="71">
        <v>0</v>
      </c>
      <c r="U16" s="71">
        <v>0</v>
      </c>
      <c r="V16" s="71">
        <v>0</v>
      </c>
      <c r="W16" s="71">
        <v>0</v>
      </c>
      <c r="X16" s="71">
        <v>0</v>
      </c>
      <c r="Y16" s="71">
        <v>0</v>
      </c>
      <c r="Z16" s="71">
        <v>385953204.99999994</v>
      </c>
      <c r="AA16" s="71">
        <v>30960737</v>
      </c>
      <c r="AB16" s="71">
        <v>512162239.99999994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1731</v>
      </c>
      <c r="B17" s="70">
        <v>9</v>
      </c>
      <c r="C17" s="70">
        <v>18</v>
      </c>
      <c r="D17" s="70">
        <v>9</v>
      </c>
      <c r="E17" s="70">
        <v>2024</v>
      </c>
      <c r="F17" s="70" t="s">
        <v>1554</v>
      </c>
      <c r="G17" s="1073" t="s">
        <v>1728</v>
      </c>
      <c r="H17" s="70" t="s">
        <v>1729</v>
      </c>
      <c r="I17" s="1066"/>
      <c r="J17" s="73">
        <v>182400</v>
      </c>
      <c r="K17" s="71">
        <v>236925204</v>
      </c>
      <c r="L17" s="71">
        <v>311588</v>
      </c>
      <c r="M17" s="71">
        <v>402761626</v>
      </c>
      <c r="N17" s="71">
        <v>19700</v>
      </c>
      <c r="O17" s="71">
        <v>47094063.999999993</v>
      </c>
      <c r="P17" s="71">
        <v>270</v>
      </c>
      <c r="Q17" s="71">
        <v>1597885</v>
      </c>
      <c r="R17" s="71">
        <v>0</v>
      </c>
      <c r="S17" s="71">
        <v>0</v>
      </c>
      <c r="T17" s="71">
        <v>0</v>
      </c>
      <c r="U17" s="71">
        <v>0</v>
      </c>
      <c r="V17" s="71">
        <v>0</v>
      </c>
      <c r="W17" s="71">
        <v>0</v>
      </c>
      <c r="X17" s="71">
        <v>0</v>
      </c>
      <c r="Y17" s="71">
        <v>0</v>
      </c>
      <c r="Z17" s="71">
        <v>688378779</v>
      </c>
      <c r="AA17" s="71">
        <v>451449709</v>
      </c>
      <c r="AB17" s="71">
        <v>1985383049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2406</v>
      </c>
      <c r="B18" s="70">
        <v>10</v>
      </c>
      <c r="C18" s="70">
        <v>18</v>
      </c>
      <c r="D18" s="70">
        <v>10</v>
      </c>
      <c r="E18" s="70">
        <v>2024</v>
      </c>
      <c r="F18" s="70" t="s">
        <v>1554</v>
      </c>
      <c r="G18" s="1073" t="s">
        <v>2403</v>
      </c>
      <c r="H18" s="70" t="s">
        <v>2404</v>
      </c>
      <c r="I18" s="1066"/>
      <c r="J18" s="73">
        <v>179799</v>
      </c>
      <c r="K18" s="71">
        <v>225917899</v>
      </c>
      <c r="L18" s="71">
        <v>1519085</v>
      </c>
      <c r="M18" s="71">
        <v>1902765406</v>
      </c>
      <c r="N18" s="71">
        <v>1878800</v>
      </c>
      <c r="O18" s="71">
        <v>6234751867.999999</v>
      </c>
      <c r="P18" s="71">
        <v>13285</v>
      </c>
      <c r="Q18" s="71">
        <v>79419437</v>
      </c>
      <c r="R18" s="71">
        <v>201</v>
      </c>
      <c r="S18" s="71">
        <v>1066386</v>
      </c>
      <c r="T18" s="71">
        <v>0</v>
      </c>
      <c r="U18" s="71">
        <v>0</v>
      </c>
      <c r="V18" s="71">
        <v>24</v>
      </c>
      <c r="W18" s="71">
        <v>0</v>
      </c>
      <c r="X18" s="71">
        <v>0</v>
      </c>
      <c r="Y18" s="71">
        <v>144960</v>
      </c>
      <c r="Z18" s="71">
        <v>8444065955.570569</v>
      </c>
      <c r="AA18" s="71">
        <v>475138438</v>
      </c>
      <c r="AB18" s="71">
        <v>2034065919</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1683</v>
      </c>
      <c r="B19" s="70">
        <v>11</v>
      </c>
      <c r="C19" s="70">
        <v>18</v>
      </c>
      <c r="D19" s="70">
        <v>11</v>
      </c>
      <c r="E19" s="70">
        <v>2024</v>
      </c>
      <c r="F19" s="70" t="s">
        <v>1554</v>
      </c>
      <c r="G19" s="1073" t="s">
        <v>1680</v>
      </c>
      <c r="H19" s="70" t="s">
        <v>1681</v>
      </c>
      <c r="I19" s="1066"/>
      <c r="J19" s="73">
        <v>80156</v>
      </c>
      <c r="K19" s="71">
        <v>97748768</v>
      </c>
      <c r="L19" s="71">
        <v>379475</v>
      </c>
      <c r="M19" s="71">
        <v>461526147</v>
      </c>
      <c r="N19" s="71">
        <v>281900</v>
      </c>
      <c r="O19" s="71">
        <v>757883665.00000012</v>
      </c>
      <c r="P19" s="71">
        <v>9250</v>
      </c>
      <c r="Q19" s="71">
        <v>54095546</v>
      </c>
      <c r="R19" s="71">
        <v>0</v>
      </c>
      <c r="S19" s="71">
        <v>0</v>
      </c>
      <c r="T19" s="71">
        <v>0</v>
      </c>
      <c r="U19" s="71">
        <v>0</v>
      </c>
      <c r="V19" s="71">
        <v>0</v>
      </c>
      <c r="W19" s="71">
        <v>0</v>
      </c>
      <c r="X19" s="71">
        <v>0</v>
      </c>
      <c r="Y19" s="71">
        <v>0</v>
      </c>
      <c r="Z19" s="71">
        <v>1371254126</v>
      </c>
      <c r="AA19" s="71">
        <v>33331388</v>
      </c>
      <c r="AB19" s="71">
        <v>505165454.00000006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2438</v>
      </c>
      <c r="B20" s="70">
        <v>12</v>
      </c>
      <c r="C20" s="70">
        <v>18</v>
      </c>
      <c r="D20" s="70">
        <v>12</v>
      </c>
      <c r="E20" s="70">
        <v>2024</v>
      </c>
      <c r="F20" s="70" t="s">
        <v>1554</v>
      </c>
      <c r="G20" s="1073" t="s">
        <v>2439</v>
      </c>
      <c r="H20" s="70" t="s">
        <v>2440</v>
      </c>
      <c r="I20" s="1066"/>
      <c r="J20" s="73">
        <v>602207</v>
      </c>
      <c r="K20" s="71">
        <v>752086179</v>
      </c>
      <c r="L20" s="71">
        <v>2920682</v>
      </c>
      <c r="M20" s="71">
        <v>3636024182</v>
      </c>
      <c r="N20" s="71">
        <v>701500</v>
      </c>
      <c r="O20" s="71">
        <v>1842356097</v>
      </c>
      <c r="P20" s="71">
        <v>13081</v>
      </c>
      <c r="Q20" s="71">
        <v>79914566.000000015</v>
      </c>
      <c r="R20" s="71">
        <v>1962</v>
      </c>
      <c r="S20" s="71">
        <v>7928185</v>
      </c>
      <c r="T20" s="71">
        <v>0</v>
      </c>
      <c r="U20" s="71">
        <v>4</v>
      </c>
      <c r="V20" s="71">
        <v>207</v>
      </c>
      <c r="W20" s="71">
        <v>0</v>
      </c>
      <c r="X20" s="71">
        <v>27226</v>
      </c>
      <c r="Y20" s="71">
        <v>1267362</v>
      </c>
      <c r="Z20" s="71">
        <v>6319603797.0237503</v>
      </c>
      <c r="AA20" s="71">
        <v>1217648314</v>
      </c>
      <c r="AB20" s="71">
        <v>5677968775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1715</v>
      </c>
      <c r="B21" s="70">
        <v>13</v>
      </c>
      <c r="C21" s="70">
        <v>18</v>
      </c>
      <c r="D21" s="70">
        <v>13</v>
      </c>
      <c r="E21" s="70">
        <v>2024</v>
      </c>
      <c r="F21" s="70" t="s">
        <v>1554</v>
      </c>
      <c r="G21" s="1073" t="s">
        <v>1712</v>
      </c>
      <c r="H21" s="70" t="s">
        <v>1713</v>
      </c>
      <c r="I21" s="1066"/>
      <c r="J21" s="73">
        <v>338410</v>
      </c>
      <c r="K21" s="71">
        <v>436492001</v>
      </c>
      <c r="L21" s="71">
        <v>249083</v>
      </c>
      <c r="M21" s="71">
        <v>319447160</v>
      </c>
      <c r="N21" s="71">
        <v>417400</v>
      </c>
      <c r="O21" s="71">
        <v>1316409068</v>
      </c>
      <c r="P21" s="71">
        <v>4594</v>
      </c>
      <c r="Q21" s="71">
        <v>28367876</v>
      </c>
      <c r="R21" s="71">
        <v>0</v>
      </c>
      <c r="S21" s="71">
        <v>0</v>
      </c>
      <c r="T21" s="71">
        <v>0</v>
      </c>
      <c r="U21" s="71">
        <v>0</v>
      </c>
      <c r="V21" s="71">
        <v>0</v>
      </c>
      <c r="W21" s="71">
        <v>0</v>
      </c>
      <c r="X21" s="71">
        <v>0</v>
      </c>
      <c r="Y21" s="71">
        <v>0</v>
      </c>
      <c r="Z21" s="71">
        <v>2100716105</v>
      </c>
      <c r="AA21" s="71">
        <v>761826610</v>
      </c>
      <c r="AB21" s="71">
        <v>4000089221.0000005</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1671</v>
      </c>
      <c r="B22" s="70">
        <v>14</v>
      </c>
      <c r="C22" s="70">
        <v>18</v>
      </c>
      <c r="D22" s="70">
        <v>14</v>
      </c>
      <c r="E22" s="70">
        <v>2024</v>
      </c>
      <c r="F22" s="70" t="s">
        <v>1554</v>
      </c>
      <c r="G22" s="1073" t="s">
        <v>1668</v>
      </c>
      <c r="H22" s="70" t="s">
        <v>1669</v>
      </c>
      <c r="I22" s="1066"/>
      <c r="J22" s="73">
        <v>121743</v>
      </c>
      <c r="K22" s="71">
        <v>151444356</v>
      </c>
      <c r="L22" s="71">
        <v>469207</v>
      </c>
      <c r="M22" s="71">
        <v>581711151</v>
      </c>
      <c r="N22" s="71">
        <v>95500</v>
      </c>
      <c r="O22" s="71">
        <v>262155721.00000003</v>
      </c>
      <c r="P22" s="71">
        <v>7475</v>
      </c>
      <c r="Q22" s="71">
        <v>44312146</v>
      </c>
      <c r="R22" s="71">
        <v>0</v>
      </c>
      <c r="S22" s="71">
        <v>0</v>
      </c>
      <c r="T22" s="71">
        <v>0</v>
      </c>
      <c r="U22" s="71">
        <v>0</v>
      </c>
      <c r="V22" s="71">
        <v>793</v>
      </c>
      <c r="W22" s="71">
        <v>0</v>
      </c>
      <c r="X22" s="71">
        <v>0</v>
      </c>
      <c r="Y22" s="71">
        <v>4859733</v>
      </c>
      <c r="Z22" s="71">
        <v>1044483107.0000001</v>
      </c>
      <c r="AA22" s="71">
        <v>87249694</v>
      </c>
      <c r="AB22" s="71">
        <v>717878543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2414</v>
      </c>
      <c r="B23" s="70">
        <v>15</v>
      </c>
      <c r="C23" s="70">
        <v>18</v>
      </c>
      <c r="D23" s="70">
        <v>15</v>
      </c>
      <c r="E23" s="70">
        <v>2024</v>
      </c>
      <c r="F23" s="70" t="s">
        <v>1554</v>
      </c>
      <c r="G23" s="1073" t="s">
        <v>2411</v>
      </c>
      <c r="H23" s="70" t="s">
        <v>2412</v>
      </c>
      <c r="I23" s="1066"/>
      <c r="J23" s="73">
        <v>161286</v>
      </c>
      <c r="K23" s="71">
        <v>207858554</v>
      </c>
      <c r="L23" s="71">
        <v>6972</v>
      </c>
      <c r="M23" s="71">
        <v>8921327</v>
      </c>
      <c r="N23" s="71">
        <v>1300</v>
      </c>
      <c r="O23" s="71">
        <v>2743429</v>
      </c>
      <c r="P23" s="71">
        <v>0</v>
      </c>
      <c r="Q23" s="71">
        <v>0</v>
      </c>
      <c r="R23" s="71">
        <v>0</v>
      </c>
      <c r="S23" s="71">
        <v>0</v>
      </c>
      <c r="T23" s="71">
        <v>0</v>
      </c>
      <c r="U23" s="71">
        <v>0</v>
      </c>
      <c r="V23" s="71">
        <v>0</v>
      </c>
      <c r="W23" s="71">
        <v>0</v>
      </c>
      <c r="X23" s="71">
        <v>0</v>
      </c>
      <c r="Y23" s="71">
        <v>0</v>
      </c>
      <c r="Z23" s="71">
        <v>219523309.99999997</v>
      </c>
      <c r="AA23" s="71">
        <v>414166233</v>
      </c>
      <c r="AB23" s="71">
        <v>2859986527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1723</v>
      </c>
      <c r="B24" s="70">
        <v>16</v>
      </c>
      <c r="C24" s="70">
        <v>18</v>
      </c>
      <c r="D24" s="70">
        <v>16</v>
      </c>
      <c r="E24" s="70">
        <v>2024</v>
      </c>
      <c r="F24" s="70" t="s">
        <v>1554</v>
      </c>
      <c r="G24" s="1073" t="s">
        <v>1720</v>
      </c>
      <c r="H24" s="70" t="s">
        <v>1721</v>
      </c>
      <c r="I24" s="1066"/>
      <c r="J24" s="73">
        <v>64706.999999999993</v>
      </c>
      <c r="K24" s="71">
        <v>81327206</v>
      </c>
      <c r="L24" s="71">
        <v>717855</v>
      </c>
      <c r="M24" s="71">
        <v>899916372</v>
      </c>
      <c r="N24" s="71">
        <v>404100</v>
      </c>
      <c r="O24" s="71">
        <v>1473700492.0000002</v>
      </c>
      <c r="P24" s="71">
        <v>7403</v>
      </c>
      <c r="Q24" s="71">
        <v>44257785.000000007</v>
      </c>
      <c r="R24" s="71">
        <v>0</v>
      </c>
      <c r="S24" s="71">
        <v>0</v>
      </c>
      <c r="T24" s="71">
        <v>0</v>
      </c>
      <c r="U24" s="71">
        <v>0</v>
      </c>
      <c r="V24" s="71">
        <v>4</v>
      </c>
      <c r="W24" s="71">
        <v>0</v>
      </c>
      <c r="X24" s="71">
        <v>0</v>
      </c>
      <c r="Y24" s="71">
        <v>26981</v>
      </c>
      <c r="Z24" s="71">
        <v>2499228836</v>
      </c>
      <c r="AA24" s="71">
        <v>178187886</v>
      </c>
      <c r="AB24" s="71">
        <v>710485142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1743</v>
      </c>
      <c r="B25" s="70">
        <v>17</v>
      </c>
      <c r="C25" s="70">
        <v>18</v>
      </c>
      <c r="D25" s="70">
        <v>17</v>
      </c>
      <c r="E25" s="70">
        <v>2024</v>
      </c>
      <c r="F25" s="70" t="s">
        <v>1554</v>
      </c>
      <c r="G25" s="1073" t="s">
        <v>1740</v>
      </c>
      <c r="H25" s="70" t="s">
        <v>1741</v>
      </c>
      <c r="I25" s="1066"/>
      <c r="J25" s="73">
        <v>18730</v>
      </c>
      <c r="K25" s="71">
        <v>22932509</v>
      </c>
      <c r="L25" s="71">
        <v>94440</v>
      </c>
      <c r="M25" s="71">
        <v>115390964.00000001</v>
      </c>
      <c r="N25" s="71">
        <v>534600</v>
      </c>
      <c r="O25" s="71">
        <v>1514736053</v>
      </c>
      <c r="P25" s="71">
        <v>7990</v>
      </c>
      <c r="Q25" s="71">
        <v>47361213.000000007</v>
      </c>
      <c r="R25" s="71">
        <v>0</v>
      </c>
      <c r="S25" s="71">
        <v>0</v>
      </c>
      <c r="T25" s="71">
        <v>0</v>
      </c>
      <c r="U25" s="71">
        <v>0</v>
      </c>
      <c r="V25" s="71">
        <v>25</v>
      </c>
      <c r="W25" s="71">
        <v>0</v>
      </c>
      <c r="X25" s="71">
        <v>0</v>
      </c>
      <c r="Y25" s="71">
        <v>150847</v>
      </c>
      <c r="Z25" s="71">
        <v>1700571586.0000002</v>
      </c>
      <c r="AA25" s="71">
        <v>5773121</v>
      </c>
      <c r="AB25" s="71">
        <v>86704983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1687</v>
      </c>
      <c r="B26" s="70">
        <v>18</v>
      </c>
      <c r="C26" s="70">
        <v>18</v>
      </c>
      <c r="D26" s="70">
        <v>18</v>
      </c>
      <c r="E26" s="70">
        <v>2024</v>
      </c>
      <c r="F26" s="70" t="s">
        <v>1554</v>
      </c>
      <c r="G26" s="1073" t="s">
        <v>1684</v>
      </c>
      <c r="H26" s="70" t="s">
        <v>1685</v>
      </c>
      <c r="I26" s="1066"/>
      <c r="J26" s="73">
        <v>58398</v>
      </c>
      <c r="K26" s="71">
        <v>74530372</v>
      </c>
      <c r="L26" s="71">
        <v>30346</v>
      </c>
      <c r="M26" s="71">
        <v>38424033</v>
      </c>
      <c r="N26" s="71">
        <v>0</v>
      </c>
      <c r="O26" s="71">
        <v>0</v>
      </c>
      <c r="P26" s="71">
        <v>0</v>
      </c>
      <c r="Q26" s="71">
        <v>0</v>
      </c>
      <c r="R26" s="71">
        <v>0</v>
      </c>
      <c r="S26" s="71">
        <v>0</v>
      </c>
      <c r="T26" s="71">
        <v>0</v>
      </c>
      <c r="U26" s="71">
        <v>0</v>
      </c>
      <c r="V26" s="71">
        <v>0</v>
      </c>
      <c r="W26" s="71">
        <v>0</v>
      </c>
      <c r="X26" s="71">
        <v>0</v>
      </c>
      <c r="Y26" s="71">
        <v>0</v>
      </c>
      <c r="Z26" s="71">
        <v>112954405.00000001</v>
      </c>
      <c r="AA26" s="71">
        <v>147882208</v>
      </c>
      <c r="AB26" s="71">
        <v>826472544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1707</v>
      </c>
      <c r="B27" s="70">
        <v>19</v>
      </c>
      <c r="C27" s="70">
        <v>18</v>
      </c>
      <c r="D27" s="70">
        <v>19</v>
      </c>
      <c r="E27" s="70">
        <v>2024</v>
      </c>
      <c r="F27" s="70" t="s">
        <v>1554</v>
      </c>
      <c r="G27" s="1073" t="s">
        <v>1704</v>
      </c>
      <c r="H27" s="70" t="s">
        <v>1705</v>
      </c>
      <c r="I27" s="1066"/>
      <c r="J27" s="73">
        <v>153179</v>
      </c>
      <c r="K27" s="71">
        <v>195734111.99999997</v>
      </c>
      <c r="L27" s="71">
        <v>69662</v>
      </c>
      <c r="M27" s="71">
        <v>88580720</v>
      </c>
      <c r="N27" s="71">
        <v>2200</v>
      </c>
      <c r="O27" s="71">
        <v>3616967.0000000005</v>
      </c>
      <c r="P27" s="71">
        <v>0</v>
      </c>
      <c r="Q27" s="71">
        <v>0</v>
      </c>
      <c r="R27" s="71">
        <v>0</v>
      </c>
      <c r="S27" s="71">
        <v>0</v>
      </c>
      <c r="T27" s="71">
        <v>0</v>
      </c>
      <c r="U27" s="71">
        <v>0</v>
      </c>
      <c r="V27" s="71">
        <v>0</v>
      </c>
      <c r="W27" s="71">
        <v>0</v>
      </c>
      <c r="X27" s="71">
        <v>0</v>
      </c>
      <c r="Y27" s="71">
        <v>0</v>
      </c>
      <c r="Z27" s="71">
        <v>287931798.99999994</v>
      </c>
      <c r="AA27" s="71">
        <v>274773961</v>
      </c>
      <c r="AB27" s="71">
        <v>1837746332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1655</v>
      </c>
      <c r="B28" s="70">
        <v>20</v>
      </c>
      <c r="C28" s="70">
        <v>18</v>
      </c>
      <c r="D28" s="70">
        <v>20</v>
      </c>
      <c r="E28" s="70">
        <v>2024</v>
      </c>
      <c r="F28" s="70" t="s">
        <v>1554</v>
      </c>
      <c r="G28" s="1073" t="s">
        <v>1652</v>
      </c>
      <c r="H28" s="70" t="s">
        <v>1653</v>
      </c>
      <c r="I28" s="1066"/>
      <c r="J28" s="73">
        <v>218467</v>
      </c>
      <c r="K28" s="71">
        <v>278237732</v>
      </c>
      <c r="L28" s="71">
        <v>631833</v>
      </c>
      <c r="M28" s="71">
        <v>801121707</v>
      </c>
      <c r="N28" s="71">
        <v>357800</v>
      </c>
      <c r="O28" s="71">
        <v>1071915730.9999999</v>
      </c>
      <c r="P28" s="71">
        <v>6202</v>
      </c>
      <c r="Q28" s="71">
        <v>33251052</v>
      </c>
      <c r="R28" s="71">
        <v>1796</v>
      </c>
      <c r="S28" s="71">
        <v>7633279.0000000009</v>
      </c>
      <c r="T28" s="71">
        <v>0</v>
      </c>
      <c r="U28" s="71">
        <v>0</v>
      </c>
      <c r="V28" s="71">
        <v>22</v>
      </c>
      <c r="W28" s="71">
        <v>0</v>
      </c>
      <c r="X28" s="71">
        <v>0</v>
      </c>
      <c r="Y28" s="71">
        <v>135884.99999999997</v>
      </c>
      <c r="Z28" s="71">
        <v>2192295386.3534899</v>
      </c>
      <c r="AA28" s="71">
        <v>416152216.99999994</v>
      </c>
      <c r="AB28" s="71">
        <v>2016300683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1558</v>
      </c>
      <c r="B29" s="70">
        <v>21</v>
      </c>
      <c r="C29" s="70">
        <v>18</v>
      </c>
      <c r="D29" s="70">
        <v>21</v>
      </c>
      <c r="E29" s="70">
        <v>2024</v>
      </c>
      <c r="F29" s="70" t="s">
        <v>1554</v>
      </c>
      <c r="G29" s="1073" t="s">
        <v>1555</v>
      </c>
      <c r="H29" s="70" t="s">
        <v>1556</v>
      </c>
      <c r="I29" s="1066"/>
      <c r="J29" s="73">
        <v>2661555</v>
      </c>
      <c r="K29" s="71">
        <v>3388523902</v>
      </c>
      <c r="L29" s="71">
        <v>823456</v>
      </c>
      <c r="M29" s="71">
        <v>1042113145</v>
      </c>
      <c r="N29" s="71">
        <v>704700</v>
      </c>
      <c r="O29" s="71">
        <v>1930182973.9999998</v>
      </c>
      <c r="P29" s="71">
        <v>17854</v>
      </c>
      <c r="Q29" s="71">
        <v>105521516</v>
      </c>
      <c r="R29" s="71">
        <v>175</v>
      </c>
      <c r="S29" s="71">
        <v>1456933</v>
      </c>
      <c r="T29" s="71">
        <v>0</v>
      </c>
      <c r="U29" s="71">
        <v>0</v>
      </c>
      <c r="V29" s="71">
        <v>106</v>
      </c>
      <c r="W29" s="71">
        <v>0</v>
      </c>
      <c r="X29" s="71">
        <v>0</v>
      </c>
      <c r="Y29" s="71">
        <v>649501</v>
      </c>
      <c r="Z29" s="71">
        <v>6468447971.1936893</v>
      </c>
      <c r="AA29" s="71">
        <v>6939370606</v>
      </c>
      <c r="AB29" s="71">
        <v>38159480794</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1727</v>
      </c>
      <c r="B30" s="70">
        <v>22</v>
      </c>
      <c r="C30" s="70">
        <v>18</v>
      </c>
      <c r="D30" s="70">
        <v>22</v>
      </c>
      <c r="E30" s="70">
        <v>2024</v>
      </c>
      <c r="F30" s="70" t="s">
        <v>1554</v>
      </c>
      <c r="G30" s="1073" t="s">
        <v>1724</v>
      </c>
      <c r="H30" s="70" t="s">
        <v>1725</v>
      </c>
      <c r="I30" s="1066"/>
      <c r="J30" s="73">
        <v>169553</v>
      </c>
      <c r="K30" s="71">
        <v>213826810</v>
      </c>
      <c r="L30" s="71">
        <v>320353</v>
      </c>
      <c r="M30" s="71">
        <v>402684337</v>
      </c>
      <c r="N30" s="71">
        <v>715300</v>
      </c>
      <c r="O30" s="71">
        <v>2326085565</v>
      </c>
      <c r="P30" s="71">
        <v>4059</v>
      </c>
      <c r="Q30" s="71">
        <v>24151556</v>
      </c>
      <c r="R30" s="71">
        <v>0</v>
      </c>
      <c r="S30" s="71">
        <v>0</v>
      </c>
      <c r="T30" s="71">
        <v>0</v>
      </c>
      <c r="U30" s="71">
        <v>0</v>
      </c>
      <c r="V30" s="71">
        <v>2</v>
      </c>
      <c r="W30" s="71">
        <v>0</v>
      </c>
      <c r="X30" s="71">
        <v>0</v>
      </c>
      <c r="Y30" s="71">
        <v>12263.999999999998</v>
      </c>
      <c r="Z30" s="71">
        <v>2966760531.9999995</v>
      </c>
      <c r="AA30" s="71">
        <v>233924426</v>
      </c>
      <c r="AB30" s="71">
        <v>1594380785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2441</v>
      </c>
      <c r="B31" s="70">
        <v>23</v>
      </c>
      <c r="C31" s="70">
        <v>18</v>
      </c>
      <c r="D31" s="70">
        <v>23</v>
      </c>
      <c r="E31" s="70">
        <v>2024</v>
      </c>
      <c r="F31" s="70" t="s">
        <v>1554</v>
      </c>
      <c r="G31" s="1073" t="s">
        <v>2442</v>
      </c>
      <c r="H31" s="70" t="s">
        <v>2443</v>
      </c>
      <c r="I31" s="1066"/>
      <c r="J31" s="73">
        <v>161297</v>
      </c>
      <c r="K31" s="71">
        <v>208182064.00000003</v>
      </c>
      <c r="L31" s="71">
        <v>58022</v>
      </c>
      <c r="M31" s="71">
        <v>74446810</v>
      </c>
      <c r="N31" s="71">
        <v>0</v>
      </c>
      <c r="O31" s="71">
        <v>0</v>
      </c>
      <c r="P31" s="71">
        <v>0</v>
      </c>
      <c r="Q31" s="71">
        <v>0</v>
      </c>
      <c r="R31" s="71">
        <v>0</v>
      </c>
      <c r="S31" s="71">
        <v>0</v>
      </c>
      <c r="T31" s="71">
        <v>0</v>
      </c>
      <c r="U31" s="71">
        <v>0</v>
      </c>
      <c r="V31" s="71">
        <v>0</v>
      </c>
      <c r="W31" s="71">
        <v>0</v>
      </c>
      <c r="X31" s="71">
        <v>0</v>
      </c>
      <c r="Y31" s="71">
        <v>0</v>
      </c>
      <c r="Z31" s="71">
        <v>282628874</v>
      </c>
      <c r="AA31" s="71">
        <v>424622332.00000006</v>
      </c>
      <c r="AB31" s="71">
        <v>3402448942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2410</v>
      </c>
      <c r="B32" s="70">
        <v>24</v>
      </c>
      <c r="C32" s="70">
        <v>18</v>
      </c>
      <c r="D32" s="70">
        <v>24</v>
      </c>
      <c r="E32" s="70">
        <v>2024</v>
      </c>
      <c r="F32" s="70" t="s">
        <v>1554</v>
      </c>
      <c r="G32" s="1073" t="s">
        <v>2407</v>
      </c>
      <c r="H32" s="70" t="s">
        <v>2408</v>
      </c>
      <c r="I32" s="1066"/>
      <c r="J32" s="73">
        <v>158435</v>
      </c>
      <c r="K32" s="71">
        <v>202567780</v>
      </c>
      <c r="L32" s="71">
        <v>115099</v>
      </c>
      <c r="M32" s="71">
        <v>146277513</v>
      </c>
      <c r="N32" s="71">
        <v>100</v>
      </c>
      <c r="O32" s="71">
        <v>161796</v>
      </c>
      <c r="P32" s="71">
        <v>0</v>
      </c>
      <c r="Q32" s="71">
        <v>0</v>
      </c>
      <c r="R32" s="71">
        <v>0</v>
      </c>
      <c r="S32" s="71">
        <v>0</v>
      </c>
      <c r="T32" s="71">
        <v>0</v>
      </c>
      <c r="U32" s="71">
        <v>0</v>
      </c>
      <c r="V32" s="71">
        <v>0</v>
      </c>
      <c r="W32" s="71">
        <v>0</v>
      </c>
      <c r="X32" s="71">
        <v>0</v>
      </c>
      <c r="Y32" s="71">
        <v>0</v>
      </c>
      <c r="Z32" s="71">
        <v>349007089</v>
      </c>
      <c r="AA32" s="71">
        <v>318032747</v>
      </c>
      <c r="AB32" s="71">
        <v>2113796248.9999995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1639</v>
      </c>
      <c r="B33" s="70">
        <v>25</v>
      </c>
      <c r="C33" s="70">
        <v>18</v>
      </c>
      <c r="D33" s="70">
        <v>25</v>
      </c>
      <c r="E33" s="70">
        <v>2024</v>
      </c>
      <c r="F33" s="70" t="s">
        <v>1554</v>
      </c>
      <c r="G33" s="1073" t="s">
        <v>1636</v>
      </c>
      <c r="H33" s="70" t="s">
        <v>1637</v>
      </c>
      <c r="I33" s="1066"/>
      <c r="J33" s="73">
        <v>645324</v>
      </c>
      <c r="K33" s="71">
        <v>829988075</v>
      </c>
      <c r="L33" s="71">
        <v>2007650</v>
      </c>
      <c r="M33" s="71">
        <v>2572512511</v>
      </c>
      <c r="N33" s="71">
        <v>393000</v>
      </c>
      <c r="O33" s="71">
        <v>988496471.99999988</v>
      </c>
      <c r="P33" s="71">
        <v>0</v>
      </c>
      <c r="Q33" s="71">
        <v>0</v>
      </c>
      <c r="R33" s="71">
        <v>0</v>
      </c>
      <c r="S33" s="71">
        <v>0</v>
      </c>
      <c r="T33" s="71">
        <v>0</v>
      </c>
      <c r="U33" s="71">
        <v>0</v>
      </c>
      <c r="V33" s="71">
        <v>0</v>
      </c>
      <c r="W33" s="71">
        <v>0</v>
      </c>
      <c r="X33" s="71">
        <v>0</v>
      </c>
      <c r="Y33" s="71">
        <v>0</v>
      </c>
      <c r="Z33" s="71">
        <v>4390997058</v>
      </c>
      <c r="AA33" s="71">
        <v>1065224090.0000001</v>
      </c>
      <c r="AB33" s="71">
        <v>5367189149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2444</v>
      </c>
      <c r="B34" s="70">
        <v>26</v>
      </c>
      <c r="C34" s="70">
        <v>18</v>
      </c>
      <c r="D34" s="70">
        <v>26</v>
      </c>
      <c r="E34" s="70">
        <v>2024</v>
      </c>
      <c r="F34" s="70" t="s">
        <v>1554</v>
      </c>
      <c r="G34" s="1073" t="s">
        <v>2445</v>
      </c>
      <c r="H34" s="70" t="s">
        <v>2446</v>
      </c>
      <c r="I34" s="1066"/>
      <c r="J34" s="73">
        <v>267872</v>
      </c>
      <c r="K34" s="71">
        <v>346963700</v>
      </c>
      <c r="L34" s="71">
        <v>387813</v>
      </c>
      <c r="M34" s="71">
        <v>499810017</v>
      </c>
      <c r="N34" s="71">
        <v>9800</v>
      </c>
      <c r="O34" s="71">
        <v>17526940</v>
      </c>
      <c r="P34" s="71">
        <v>0</v>
      </c>
      <c r="Q34" s="71">
        <v>0</v>
      </c>
      <c r="R34" s="71">
        <v>0</v>
      </c>
      <c r="S34" s="71">
        <v>0</v>
      </c>
      <c r="T34" s="71">
        <v>0</v>
      </c>
      <c r="U34" s="71">
        <v>0</v>
      </c>
      <c r="V34" s="71">
        <v>2</v>
      </c>
      <c r="W34" s="71">
        <v>0</v>
      </c>
      <c r="X34" s="71">
        <v>0</v>
      </c>
      <c r="Y34" s="71">
        <v>10792</v>
      </c>
      <c r="Z34" s="71">
        <v>864311449</v>
      </c>
      <c r="AA34" s="71">
        <v>714491595</v>
      </c>
      <c r="AB34" s="71">
        <v>3426440360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1703</v>
      </c>
      <c r="B35" s="70">
        <v>27</v>
      </c>
      <c r="C35" s="70">
        <v>18</v>
      </c>
      <c r="D35" s="70">
        <v>27</v>
      </c>
      <c r="E35" s="70">
        <v>2024</v>
      </c>
      <c r="F35" s="70" t="s">
        <v>1554</v>
      </c>
      <c r="G35" s="1073" t="s">
        <v>1700</v>
      </c>
      <c r="H35" s="70" t="s">
        <v>1701</v>
      </c>
      <c r="I35" s="1066"/>
      <c r="J35" s="73">
        <v>152997</v>
      </c>
      <c r="K35" s="71">
        <v>205147136</v>
      </c>
      <c r="L35" s="71">
        <v>325364</v>
      </c>
      <c r="M35" s="71">
        <v>433840767</v>
      </c>
      <c r="N35" s="71">
        <v>11400</v>
      </c>
      <c r="O35" s="71">
        <v>26467645</v>
      </c>
      <c r="P35" s="71">
        <v>0</v>
      </c>
      <c r="Q35" s="71">
        <v>0</v>
      </c>
      <c r="R35" s="71">
        <v>0</v>
      </c>
      <c r="S35" s="71">
        <v>0</v>
      </c>
      <c r="T35" s="71">
        <v>0</v>
      </c>
      <c r="U35" s="71">
        <v>0</v>
      </c>
      <c r="V35" s="71">
        <v>54</v>
      </c>
      <c r="W35" s="71">
        <v>0</v>
      </c>
      <c r="X35" s="71">
        <v>0</v>
      </c>
      <c r="Y35" s="71">
        <v>329902</v>
      </c>
      <c r="Z35" s="71">
        <v>665785449.99999988</v>
      </c>
      <c r="AA35" s="71">
        <v>453231393</v>
      </c>
      <c r="AB35" s="71">
        <v>2215711926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1735</v>
      </c>
      <c r="B36" s="70">
        <v>28</v>
      </c>
      <c r="C36" s="70">
        <v>18</v>
      </c>
      <c r="D36" s="70">
        <v>28</v>
      </c>
      <c r="E36" s="70">
        <v>2024</v>
      </c>
      <c r="F36" s="70" t="s">
        <v>1554</v>
      </c>
      <c r="G36" s="1073" t="s">
        <v>1732</v>
      </c>
      <c r="H36" s="70" t="s">
        <v>1733</v>
      </c>
      <c r="I36" s="1066"/>
      <c r="J36" s="73">
        <v>69577</v>
      </c>
      <c r="K36" s="71">
        <v>89667992</v>
      </c>
      <c r="L36" s="71">
        <v>97254</v>
      </c>
      <c r="M36" s="71">
        <v>124808333</v>
      </c>
      <c r="N36" s="71">
        <v>2500</v>
      </c>
      <c r="O36" s="71">
        <v>5441657</v>
      </c>
      <c r="P36" s="71">
        <v>0</v>
      </c>
      <c r="Q36" s="71">
        <v>0</v>
      </c>
      <c r="R36" s="71">
        <v>0</v>
      </c>
      <c r="S36" s="71">
        <v>0</v>
      </c>
      <c r="T36" s="71">
        <v>0</v>
      </c>
      <c r="U36" s="71">
        <v>0</v>
      </c>
      <c r="V36" s="71">
        <v>1</v>
      </c>
      <c r="W36" s="71">
        <v>0</v>
      </c>
      <c r="X36" s="71">
        <v>0</v>
      </c>
      <c r="Y36" s="71">
        <v>7358</v>
      </c>
      <c r="Z36" s="71">
        <v>219925340</v>
      </c>
      <c r="AA36" s="71">
        <v>221579675</v>
      </c>
      <c r="AB36" s="71">
        <v>856808159.99999988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1659</v>
      </c>
      <c r="B37" s="70">
        <v>29</v>
      </c>
      <c r="C37" s="70">
        <v>18</v>
      </c>
      <c r="D37" s="70">
        <v>29</v>
      </c>
      <c r="E37" s="70">
        <v>2024</v>
      </c>
      <c r="F37" s="70" t="s">
        <v>1554</v>
      </c>
      <c r="G37" s="1073" t="s">
        <v>1656</v>
      </c>
      <c r="H37" s="70" t="s">
        <v>1657</v>
      </c>
      <c r="I37" s="1066"/>
      <c r="J37" s="73">
        <v>129342.99999999999</v>
      </c>
      <c r="K37" s="71">
        <v>167752892</v>
      </c>
      <c r="L37" s="71">
        <v>361508</v>
      </c>
      <c r="M37" s="71">
        <v>466488860</v>
      </c>
      <c r="N37" s="71">
        <v>339300</v>
      </c>
      <c r="O37" s="71">
        <v>1101986244</v>
      </c>
      <c r="P37" s="71">
        <v>5727</v>
      </c>
      <c r="Q37" s="71">
        <v>33948535.000000007</v>
      </c>
      <c r="R37" s="71">
        <v>0</v>
      </c>
      <c r="S37" s="71">
        <v>0</v>
      </c>
      <c r="T37" s="71">
        <v>0</v>
      </c>
      <c r="U37" s="71">
        <v>0</v>
      </c>
      <c r="V37" s="71">
        <v>0</v>
      </c>
      <c r="W37" s="71">
        <v>0</v>
      </c>
      <c r="X37" s="71">
        <v>0</v>
      </c>
      <c r="Y37" s="71">
        <v>0</v>
      </c>
      <c r="Z37" s="71">
        <v>1770176531</v>
      </c>
      <c r="AA37" s="71">
        <v>52634966.000000007</v>
      </c>
      <c r="AB37" s="71">
        <v>766724709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1699</v>
      </c>
      <c r="B38" s="70">
        <v>30</v>
      </c>
      <c r="C38" s="70">
        <v>18</v>
      </c>
      <c r="D38" s="70">
        <v>30</v>
      </c>
      <c r="E38" s="70">
        <v>2024</v>
      </c>
      <c r="F38" s="70" t="s">
        <v>1554</v>
      </c>
      <c r="G38" s="1073" t="s">
        <v>1696</v>
      </c>
      <c r="H38" s="70" t="s">
        <v>1697</v>
      </c>
      <c r="I38" s="1066"/>
      <c r="J38" s="73">
        <v>154488</v>
      </c>
      <c r="K38" s="71">
        <v>200502887</v>
      </c>
      <c r="L38" s="71">
        <v>203891</v>
      </c>
      <c r="M38" s="71">
        <v>263693025.00000003</v>
      </c>
      <c r="N38" s="71">
        <v>0</v>
      </c>
      <c r="O38" s="71">
        <v>0</v>
      </c>
      <c r="P38" s="71">
        <v>0</v>
      </c>
      <c r="Q38" s="71">
        <v>0</v>
      </c>
      <c r="R38" s="71">
        <v>0</v>
      </c>
      <c r="S38" s="71">
        <v>0</v>
      </c>
      <c r="T38" s="71">
        <v>0</v>
      </c>
      <c r="U38" s="71">
        <v>0</v>
      </c>
      <c r="V38" s="71">
        <v>0</v>
      </c>
      <c r="W38" s="71">
        <v>0</v>
      </c>
      <c r="X38" s="71">
        <v>0</v>
      </c>
      <c r="Y38" s="71">
        <v>0</v>
      </c>
      <c r="Z38" s="71">
        <v>464195912</v>
      </c>
      <c r="AA38" s="71">
        <v>467620496</v>
      </c>
      <c r="AB38" s="71">
        <v>2303444841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1663</v>
      </c>
      <c r="B39" s="70">
        <v>31</v>
      </c>
      <c r="C39" s="70">
        <v>18</v>
      </c>
      <c r="D39" s="70">
        <v>31</v>
      </c>
      <c r="E39" s="70">
        <v>2024</v>
      </c>
      <c r="F39" s="70" t="s">
        <v>1554</v>
      </c>
      <c r="G39" s="1073" t="s">
        <v>1660</v>
      </c>
      <c r="H39" s="70" t="s">
        <v>1661</v>
      </c>
      <c r="I39" s="1066"/>
      <c r="J39" s="73">
        <v>76919</v>
      </c>
      <c r="K39" s="71">
        <v>98975595</v>
      </c>
      <c r="L39" s="71">
        <v>134707</v>
      </c>
      <c r="M39" s="71">
        <v>172503954</v>
      </c>
      <c r="N39" s="71">
        <v>343100</v>
      </c>
      <c r="O39" s="71">
        <v>959129876.00000012</v>
      </c>
      <c r="P39" s="71">
        <v>708</v>
      </c>
      <c r="Q39" s="71">
        <v>4374383</v>
      </c>
      <c r="R39" s="71">
        <v>0</v>
      </c>
      <c r="S39" s="71">
        <v>0</v>
      </c>
      <c r="T39" s="71">
        <v>0</v>
      </c>
      <c r="U39" s="71">
        <v>0</v>
      </c>
      <c r="V39" s="71">
        <v>0</v>
      </c>
      <c r="W39" s="71">
        <v>0</v>
      </c>
      <c r="X39" s="71">
        <v>0</v>
      </c>
      <c r="Y39" s="71">
        <v>0</v>
      </c>
      <c r="Z39" s="71">
        <v>1234983808.0000002</v>
      </c>
      <c r="AA39" s="71">
        <v>42758782</v>
      </c>
      <c r="AB39" s="71">
        <v>890157404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2402</v>
      </c>
      <c r="B40" s="70">
        <v>32</v>
      </c>
      <c r="C40" s="70">
        <v>18</v>
      </c>
      <c r="D40" s="70">
        <v>32</v>
      </c>
      <c r="E40" s="70">
        <v>2024</v>
      </c>
      <c r="F40" s="70" t="s">
        <v>1554</v>
      </c>
      <c r="G40" s="1073" t="s">
        <v>2399</v>
      </c>
      <c r="H40" s="70" t="s">
        <v>2400</v>
      </c>
      <c r="I40" s="1066"/>
      <c r="J40" s="73">
        <v>81203</v>
      </c>
      <c r="K40" s="71">
        <v>102945180</v>
      </c>
      <c r="L40" s="71">
        <v>167867</v>
      </c>
      <c r="M40" s="71">
        <v>212095356.99999997</v>
      </c>
      <c r="N40" s="71">
        <v>18700</v>
      </c>
      <c r="O40" s="71">
        <v>34557490</v>
      </c>
      <c r="P40" s="71">
        <v>0</v>
      </c>
      <c r="Q40" s="71">
        <v>0</v>
      </c>
      <c r="R40" s="71">
        <v>0</v>
      </c>
      <c r="S40" s="71">
        <v>0</v>
      </c>
      <c r="T40" s="71">
        <v>0</v>
      </c>
      <c r="U40" s="71">
        <v>0</v>
      </c>
      <c r="V40" s="71">
        <v>0</v>
      </c>
      <c r="W40" s="71">
        <v>0</v>
      </c>
      <c r="X40" s="71">
        <v>0</v>
      </c>
      <c r="Y40" s="71">
        <v>0</v>
      </c>
      <c r="Z40" s="71">
        <v>349598027</v>
      </c>
      <c r="AA40" s="71">
        <v>92162719</v>
      </c>
      <c r="AB40" s="71">
        <v>645366564</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1667</v>
      </c>
      <c r="B41" s="70">
        <v>33</v>
      </c>
      <c r="C41" s="70">
        <v>18</v>
      </c>
      <c r="D41" s="70">
        <v>33</v>
      </c>
      <c r="E41" s="70">
        <v>2024</v>
      </c>
      <c r="F41" s="70" t="s">
        <v>1554</v>
      </c>
      <c r="G41" s="1073" t="s">
        <v>1664</v>
      </c>
      <c r="H41" s="70" t="s">
        <v>1665</v>
      </c>
      <c r="I41" s="1066"/>
      <c r="J41" s="73">
        <v>66433</v>
      </c>
      <c r="K41" s="71">
        <v>86194985</v>
      </c>
      <c r="L41" s="71">
        <v>418020</v>
      </c>
      <c r="M41" s="71">
        <v>539592102</v>
      </c>
      <c r="N41" s="71">
        <v>19600</v>
      </c>
      <c r="O41" s="71">
        <v>52307914</v>
      </c>
      <c r="P41" s="71">
        <v>0</v>
      </c>
      <c r="Q41" s="71">
        <v>0</v>
      </c>
      <c r="R41" s="71">
        <v>0</v>
      </c>
      <c r="S41" s="71">
        <v>0</v>
      </c>
      <c r="T41" s="71">
        <v>0</v>
      </c>
      <c r="U41" s="71">
        <v>0</v>
      </c>
      <c r="V41" s="71">
        <v>0</v>
      </c>
      <c r="W41" s="71">
        <v>0</v>
      </c>
      <c r="X41" s="71">
        <v>0</v>
      </c>
      <c r="Y41" s="71">
        <v>0</v>
      </c>
      <c r="Z41" s="71">
        <v>678095000.99999988</v>
      </c>
      <c r="AA41" s="71">
        <v>232543197</v>
      </c>
      <c r="AB41" s="71">
        <v>1174110615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1711</v>
      </c>
      <c r="B42" s="70">
        <v>34</v>
      </c>
      <c r="C42" s="70">
        <v>18</v>
      </c>
      <c r="D42" s="70">
        <v>34</v>
      </c>
      <c r="E42" s="70">
        <v>2024</v>
      </c>
      <c r="F42" s="70" t="s">
        <v>1554</v>
      </c>
      <c r="G42" s="1073" t="s">
        <v>1708</v>
      </c>
      <c r="H42" s="70" t="s">
        <v>1709</v>
      </c>
      <c r="I42" s="1066"/>
      <c r="J42" s="73">
        <v>116152</v>
      </c>
      <c r="K42" s="71">
        <v>151190375</v>
      </c>
      <c r="L42" s="71">
        <v>60753</v>
      </c>
      <c r="M42" s="71">
        <v>78455992</v>
      </c>
      <c r="N42" s="71">
        <v>32800</v>
      </c>
      <c r="O42" s="71">
        <v>66155457.999999993</v>
      </c>
      <c r="P42" s="71">
        <v>0</v>
      </c>
      <c r="Q42" s="71">
        <v>0</v>
      </c>
      <c r="R42" s="71">
        <v>0</v>
      </c>
      <c r="S42" s="71">
        <v>0</v>
      </c>
      <c r="T42" s="71">
        <v>0</v>
      </c>
      <c r="U42" s="71">
        <v>0</v>
      </c>
      <c r="V42" s="71">
        <v>0</v>
      </c>
      <c r="W42" s="71">
        <v>0</v>
      </c>
      <c r="X42" s="71">
        <v>0</v>
      </c>
      <c r="Y42" s="71">
        <v>0</v>
      </c>
      <c r="Z42" s="71">
        <v>295801825</v>
      </c>
      <c r="AA42" s="71">
        <v>253170069</v>
      </c>
      <c r="AB42" s="71">
        <v>1430867203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1739</v>
      </c>
      <c r="B43" s="70">
        <v>35</v>
      </c>
      <c r="C43" s="70">
        <v>18</v>
      </c>
      <c r="D43" s="70">
        <v>35</v>
      </c>
      <c r="E43" s="70">
        <v>2024</v>
      </c>
      <c r="F43" s="70" t="s">
        <v>1554</v>
      </c>
      <c r="G43" s="1073" t="s">
        <v>1736</v>
      </c>
      <c r="H43" s="70" t="s">
        <v>1737</v>
      </c>
      <c r="I43" s="1066"/>
      <c r="J43" s="73">
        <v>120438</v>
      </c>
      <c r="K43" s="71">
        <v>158169598.99999997</v>
      </c>
      <c r="L43" s="71">
        <v>202017</v>
      </c>
      <c r="M43" s="71">
        <v>264300955.00000003</v>
      </c>
      <c r="N43" s="71">
        <v>3400</v>
      </c>
      <c r="O43" s="71">
        <v>9799662</v>
      </c>
      <c r="P43" s="71">
        <v>0</v>
      </c>
      <c r="Q43" s="71">
        <v>0</v>
      </c>
      <c r="R43" s="71">
        <v>0</v>
      </c>
      <c r="S43" s="71">
        <v>0</v>
      </c>
      <c r="T43" s="71">
        <v>0</v>
      </c>
      <c r="U43" s="71">
        <v>0</v>
      </c>
      <c r="V43" s="71">
        <v>0</v>
      </c>
      <c r="W43" s="71">
        <v>0</v>
      </c>
      <c r="X43" s="71">
        <v>0</v>
      </c>
      <c r="Y43" s="71">
        <v>0</v>
      </c>
      <c r="Z43" s="71">
        <v>432270216</v>
      </c>
      <c r="AA43" s="71">
        <v>197417565</v>
      </c>
      <c r="AB43" s="71">
        <v>1047703036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1651</v>
      </c>
      <c r="B44" s="70">
        <v>36</v>
      </c>
      <c r="C44" s="70">
        <v>18</v>
      </c>
      <c r="D44" s="70">
        <v>36</v>
      </c>
      <c r="E44" s="70">
        <v>2024</v>
      </c>
      <c r="F44" s="70" t="s">
        <v>1554</v>
      </c>
      <c r="G44" s="1073" t="s">
        <v>1648</v>
      </c>
      <c r="H44" s="70" t="s">
        <v>1649</v>
      </c>
      <c r="I44" s="1066"/>
      <c r="J44" s="73">
        <v>137209</v>
      </c>
      <c r="K44" s="71">
        <v>177780909</v>
      </c>
      <c r="L44" s="71">
        <v>273054</v>
      </c>
      <c r="M44" s="71">
        <v>351702135</v>
      </c>
      <c r="N44" s="71">
        <v>400</v>
      </c>
      <c r="O44" s="71">
        <v>754812</v>
      </c>
      <c r="P44" s="71">
        <v>0</v>
      </c>
      <c r="Q44" s="71">
        <v>0</v>
      </c>
      <c r="R44" s="71">
        <v>0</v>
      </c>
      <c r="S44" s="71">
        <v>0</v>
      </c>
      <c r="T44" s="71">
        <v>0</v>
      </c>
      <c r="U44" s="71">
        <v>0</v>
      </c>
      <c r="V44" s="71">
        <v>0</v>
      </c>
      <c r="W44" s="71">
        <v>0</v>
      </c>
      <c r="X44" s="71">
        <v>0</v>
      </c>
      <c r="Y44" s="71">
        <v>0</v>
      </c>
      <c r="Z44" s="71">
        <v>530237856</v>
      </c>
      <c r="AA44" s="71">
        <v>218062794</v>
      </c>
      <c r="AB44" s="71">
        <v>1714519655.9999998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1576</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1576</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1576</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1576</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1576</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1576</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1576</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1576</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1576</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1576</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1576</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1576</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1576</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1576</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1576</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1576</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1576</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1576</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1576</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1576</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1576</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1576</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1576</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1576</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1576</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1576</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1576</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1674</v>
      </c>
      <c r="B190" s="70">
        <v>182</v>
      </c>
      <c r="C190" s="70">
        <v>16</v>
      </c>
      <c r="D190" s="70">
        <v>2</v>
      </c>
      <c r="E190" s="70">
        <v>2022</v>
      </c>
      <c r="F190" s="70" t="s">
        <v>161</v>
      </c>
      <c r="G190" s="1073" t="s">
        <v>1672</v>
      </c>
      <c r="H190" s="70" t="s">
        <v>1673</v>
      </c>
      <c r="I190" s="1066"/>
      <c r="J190" s="73"/>
      <c r="K190" s="71"/>
      <c r="L190" s="71"/>
      <c r="M190" s="71"/>
      <c r="N190" s="71"/>
      <c r="O190" s="71"/>
      <c r="P190" s="71"/>
      <c r="Q190" s="71"/>
      <c r="R190" s="71"/>
      <c r="S190" s="71"/>
      <c r="T190" s="71"/>
      <c r="U190" s="71"/>
      <c r="V190" s="71"/>
      <c r="W190" s="71"/>
      <c r="X190" s="71"/>
      <c r="Y190" s="71"/>
      <c r="Z190" s="71"/>
      <c r="AA190" s="71"/>
      <c r="AB190" s="71"/>
      <c r="AC190" s="72"/>
      <c r="AD190" s="71">
        <v>224144513.81295756</v>
      </c>
      <c r="AE190" s="71">
        <v>10876483.510817507</v>
      </c>
      <c r="AF190" s="71">
        <v>12893706.116605626</v>
      </c>
      <c r="AG190" s="71">
        <v>255149183.81165501</v>
      </c>
      <c r="AH190" s="71">
        <v>269785403.8350696</v>
      </c>
      <c r="AI190" s="71">
        <v>0</v>
      </c>
      <c r="AJ190" s="71">
        <v>0</v>
      </c>
      <c r="AK190" s="71">
        <v>17667454.675370365</v>
      </c>
      <c r="AL190" s="71">
        <v>0</v>
      </c>
      <c r="AM190" s="71">
        <v>0</v>
      </c>
      <c r="AN190" s="71">
        <v>790516745.76247561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1718</v>
      </c>
      <c r="B191" s="70">
        <v>183</v>
      </c>
      <c r="C191" s="70">
        <v>16</v>
      </c>
      <c r="D191" s="70">
        <v>3</v>
      </c>
      <c r="E191" s="70">
        <v>2022</v>
      </c>
      <c r="F191" s="70" t="s">
        <v>161</v>
      </c>
      <c r="G191" s="1073" t="s">
        <v>1716</v>
      </c>
      <c r="H191" s="70" t="s">
        <v>1717</v>
      </c>
      <c r="I191" s="1066"/>
      <c r="J191" s="73"/>
      <c r="K191" s="71"/>
      <c r="L191" s="71"/>
      <c r="M191" s="71"/>
      <c r="N191" s="71"/>
      <c r="O191" s="71"/>
      <c r="P191" s="71"/>
      <c r="Q191" s="71"/>
      <c r="R191" s="71"/>
      <c r="S191" s="71"/>
      <c r="T191" s="71"/>
      <c r="U191" s="71"/>
      <c r="V191" s="71"/>
      <c r="W191" s="71"/>
      <c r="X191" s="71"/>
      <c r="Y191" s="71"/>
      <c r="Z191" s="71"/>
      <c r="AA191" s="71"/>
      <c r="AB191" s="71"/>
      <c r="AC191" s="72"/>
      <c r="AD191" s="71">
        <v>103097775.53763545</v>
      </c>
      <c r="AE191" s="71">
        <v>2538169.2803764567</v>
      </c>
      <c r="AF191" s="71">
        <v>3629818.4124828163</v>
      </c>
      <c r="AG191" s="71">
        <v>85620831.121380851</v>
      </c>
      <c r="AH191" s="71">
        <v>80967279.486903012</v>
      </c>
      <c r="AI191" s="71">
        <v>0</v>
      </c>
      <c r="AJ191" s="71">
        <v>0</v>
      </c>
      <c r="AK191" s="71">
        <v>5637181.1646370376</v>
      </c>
      <c r="AL191" s="71">
        <v>0</v>
      </c>
      <c r="AM191" s="71">
        <v>0</v>
      </c>
      <c r="AN191" s="71">
        <v>281491055.00341564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1694</v>
      </c>
      <c r="B192" s="70">
        <v>184</v>
      </c>
      <c r="C192" s="70">
        <v>16</v>
      </c>
      <c r="D192" s="70">
        <v>4</v>
      </c>
      <c r="E192" s="70">
        <v>2022</v>
      </c>
      <c r="F192" s="70" t="s">
        <v>161</v>
      </c>
      <c r="G192" s="1073" t="s">
        <v>1692</v>
      </c>
      <c r="H192" s="70" t="s">
        <v>1693</v>
      </c>
      <c r="I192" s="1066"/>
      <c r="J192" s="73"/>
      <c r="K192" s="71"/>
      <c r="L192" s="71"/>
      <c r="M192" s="71"/>
      <c r="N192" s="71"/>
      <c r="O192" s="71"/>
      <c r="P192" s="71"/>
      <c r="Q192" s="71"/>
      <c r="R192" s="71"/>
      <c r="S192" s="71"/>
      <c r="T192" s="71"/>
      <c r="U192" s="71"/>
      <c r="V192" s="71"/>
      <c r="W192" s="71"/>
      <c r="X192" s="71"/>
      <c r="Y192" s="71"/>
      <c r="Z192" s="71"/>
      <c r="AA192" s="71"/>
      <c r="AB192" s="71"/>
      <c r="AC192" s="72"/>
      <c r="AD192" s="71">
        <v>16621235.144236663</v>
      </c>
      <c r="AE192" s="71">
        <v>1097019.058800518</v>
      </c>
      <c r="AF192" s="71">
        <v>886673.19999580237</v>
      </c>
      <c r="AG192" s="71">
        <v>52565676.465407781</v>
      </c>
      <c r="AH192" s="71">
        <v>44655601.332439221</v>
      </c>
      <c r="AI192" s="71">
        <v>0</v>
      </c>
      <c r="AJ192" s="71">
        <v>0</v>
      </c>
      <c r="AK192" s="71">
        <v>3044563.3475309708</v>
      </c>
      <c r="AL192" s="71">
        <v>0</v>
      </c>
      <c r="AM192" s="71">
        <v>0</v>
      </c>
      <c r="AN192" s="71">
        <v>118870768.54841097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1678</v>
      </c>
      <c r="B193" s="70">
        <v>185</v>
      </c>
      <c r="C193" s="70">
        <v>16</v>
      </c>
      <c r="D193" s="70">
        <v>5</v>
      </c>
      <c r="E193" s="70">
        <v>2022</v>
      </c>
      <c r="F193" s="70" t="s">
        <v>161</v>
      </c>
      <c r="G193" s="1073" t="s">
        <v>1676</v>
      </c>
      <c r="H193" s="70" t="s">
        <v>1677</v>
      </c>
      <c r="I193" s="1066"/>
      <c r="J193" s="73"/>
      <c r="K193" s="71"/>
      <c r="L193" s="71"/>
      <c r="M193" s="71"/>
      <c r="N193" s="71"/>
      <c r="O193" s="71"/>
      <c r="P193" s="71"/>
      <c r="Q193" s="71"/>
      <c r="R193" s="71"/>
      <c r="S193" s="71"/>
      <c r="T193" s="71"/>
      <c r="U193" s="71"/>
      <c r="V193" s="71"/>
      <c r="W193" s="71"/>
      <c r="X193" s="71"/>
      <c r="Y193" s="71"/>
      <c r="Z193" s="71"/>
      <c r="AA193" s="71"/>
      <c r="AB193" s="71"/>
      <c r="AC193" s="72"/>
      <c r="AD193" s="71">
        <v>327264568.43251848</v>
      </c>
      <c r="AE193" s="71">
        <v>7654898.8226757804</v>
      </c>
      <c r="AF193" s="71">
        <v>8331033.6082938928</v>
      </c>
      <c r="AG193" s="71">
        <v>232892902.06794056</v>
      </c>
      <c r="AH193" s="71">
        <v>228794363.35782227</v>
      </c>
      <c r="AI193" s="71">
        <v>0</v>
      </c>
      <c r="AJ193" s="71">
        <v>0</v>
      </c>
      <c r="AK193" s="71">
        <v>16198244.319606204</v>
      </c>
      <c r="AL193" s="71">
        <v>0</v>
      </c>
      <c r="AM193" s="71">
        <v>0</v>
      </c>
      <c r="AN193" s="71">
        <v>821136010.60885715</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1690</v>
      </c>
      <c r="B194" s="70">
        <v>186</v>
      </c>
      <c r="C194" s="70">
        <v>16</v>
      </c>
      <c r="D194" s="70">
        <v>6</v>
      </c>
      <c r="E194" s="70">
        <v>2022</v>
      </c>
      <c r="F194" s="70" t="s">
        <v>161</v>
      </c>
      <c r="G194" s="1073" t="s">
        <v>1688</v>
      </c>
      <c r="H194" s="70" t="s">
        <v>1689</v>
      </c>
      <c r="I194" s="1066"/>
      <c r="J194" s="73"/>
      <c r="K194" s="71"/>
      <c r="L194" s="71"/>
      <c r="M194" s="71"/>
      <c r="N194" s="71"/>
      <c r="O194" s="71"/>
      <c r="P194" s="71"/>
      <c r="Q194" s="71"/>
      <c r="R194" s="71"/>
      <c r="S194" s="71"/>
      <c r="T194" s="71"/>
      <c r="U194" s="71"/>
      <c r="V194" s="71"/>
      <c r="W194" s="71"/>
      <c r="X194" s="71"/>
      <c r="Y194" s="71"/>
      <c r="Z194" s="71"/>
      <c r="AA194" s="71"/>
      <c r="AB194" s="71"/>
      <c r="AC194" s="72"/>
      <c r="AD194" s="71">
        <v>16983243.522110034</v>
      </c>
      <c r="AE194" s="71">
        <v>691493.60407455335</v>
      </c>
      <c r="AF194" s="71">
        <v>1560914.2791592772</v>
      </c>
      <c r="AG194" s="71">
        <v>11596929.153319607</v>
      </c>
      <c r="AH194" s="71">
        <v>12541905.31741422</v>
      </c>
      <c r="AI194" s="71">
        <v>0</v>
      </c>
      <c r="AJ194" s="71">
        <v>0</v>
      </c>
      <c r="AK194" s="71">
        <v>997895.73117818905</v>
      </c>
      <c r="AL194" s="71">
        <v>0</v>
      </c>
      <c r="AM194" s="71">
        <v>0</v>
      </c>
      <c r="AN194" s="71">
        <v>44372381.607255884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2243</v>
      </c>
      <c r="B195" s="70">
        <v>187</v>
      </c>
      <c r="C195" s="70">
        <v>16</v>
      </c>
      <c r="D195" s="70">
        <v>7</v>
      </c>
      <c r="E195" s="70">
        <v>2022</v>
      </c>
      <c r="F195" s="70" t="s">
        <v>161</v>
      </c>
      <c r="G195" s="1073" t="s">
        <v>2224</v>
      </c>
      <c r="H195" s="70" t="s">
        <v>2225</v>
      </c>
      <c r="I195" s="1066"/>
      <c r="J195" s="73"/>
      <c r="K195" s="71"/>
      <c r="L195" s="71"/>
      <c r="M195" s="71"/>
      <c r="N195" s="71"/>
      <c r="O195" s="71"/>
      <c r="P195" s="71"/>
      <c r="Q195" s="71"/>
      <c r="R195" s="71"/>
      <c r="S195" s="71"/>
      <c r="T195" s="71"/>
      <c r="U195" s="71"/>
      <c r="V195" s="71"/>
      <c r="W195" s="71"/>
      <c r="X195" s="71"/>
      <c r="Y195" s="71"/>
      <c r="Z195" s="71"/>
      <c r="AA195" s="71"/>
      <c r="AB195" s="71"/>
      <c r="AC195" s="72"/>
      <c r="AD195" s="71">
        <v>236469619.00209066</v>
      </c>
      <c r="AE195" s="71">
        <v>825591.66280863725</v>
      </c>
      <c r="AF195" s="71">
        <v>785075.22916295007</v>
      </c>
      <c r="AG195" s="71">
        <v>18399940.047398817</v>
      </c>
      <c r="AH195" s="71">
        <v>9098519.1410563756</v>
      </c>
      <c r="AI195" s="71">
        <v>0</v>
      </c>
      <c r="AJ195" s="71">
        <v>0</v>
      </c>
      <c r="AK195" s="71">
        <v>729569.21340020292</v>
      </c>
      <c r="AL195" s="71">
        <v>0</v>
      </c>
      <c r="AM195" s="71">
        <v>0</v>
      </c>
      <c r="AN195" s="71">
        <v>266308314.29591766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1925</v>
      </c>
      <c r="B196" s="70">
        <v>188</v>
      </c>
      <c r="C196" s="70">
        <v>16</v>
      </c>
      <c r="D196" s="70">
        <v>8</v>
      </c>
      <c r="E196" s="70">
        <v>2022</v>
      </c>
      <c r="F196" s="70" t="s">
        <v>161</v>
      </c>
      <c r="G196" s="1073" t="s">
        <v>1906</v>
      </c>
      <c r="H196" s="70" t="s">
        <v>1907</v>
      </c>
      <c r="I196" s="1066"/>
      <c r="J196" s="73"/>
      <c r="K196" s="71"/>
      <c r="L196" s="71"/>
      <c r="M196" s="71"/>
      <c r="N196" s="71"/>
      <c r="O196" s="71"/>
      <c r="P196" s="71"/>
      <c r="Q196" s="71"/>
      <c r="R196" s="71"/>
      <c r="S196" s="71"/>
      <c r="T196" s="71"/>
      <c r="U196" s="71"/>
      <c r="V196" s="71"/>
      <c r="W196" s="71"/>
      <c r="X196" s="71"/>
      <c r="Y196" s="71"/>
      <c r="Z196" s="71"/>
      <c r="AA196" s="71"/>
      <c r="AB196" s="71"/>
      <c r="AC196" s="72"/>
      <c r="AD196" s="71">
        <v>8331308.503490245</v>
      </c>
      <c r="AE196" s="71">
        <v>1042087.3238973994</v>
      </c>
      <c r="AF196" s="71">
        <v>757366.69166308129</v>
      </c>
      <c r="AG196" s="71">
        <v>15391881.908015147</v>
      </c>
      <c r="AH196" s="71">
        <v>13092673.635295136</v>
      </c>
      <c r="AI196" s="71">
        <v>0</v>
      </c>
      <c r="AJ196" s="71">
        <v>0</v>
      </c>
      <c r="AK196" s="71">
        <v>772439.47514336533</v>
      </c>
      <c r="AL196" s="71">
        <v>0</v>
      </c>
      <c r="AM196" s="71">
        <v>0</v>
      </c>
      <c r="AN196" s="71">
        <v>39387757.537504375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1730</v>
      </c>
      <c r="B197" s="70">
        <v>189</v>
      </c>
      <c r="C197" s="70">
        <v>16</v>
      </c>
      <c r="D197" s="70">
        <v>9</v>
      </c>
      <c r="E197" s="70">
        <v>2022</v>
      </c>
      <c r="F197" s="70" t="s">
        <v>161</v>
      </c>
      <c r="G197" s="1073" t="s">
        <v>1728</v>
      </c>
      <c r="H197" s="70" t="s">
        <v>1729</v>
      </c>
      <c r="I197" s="1066"/>
      <c r="J197" s="73"/>
      <c r="K197" s="71"/>
      <c r="L197" s="71"/>
      <c r="M197" s="71"/>
      <c r="N197" s="71"/>
      <c r="O197" s="71"/>
      <c r="P197" s="71"/>
      <c r="Q197" s="71"/>
      <c r="R197" s="71"/>
      <c r="S197" s="71"/>
      <c r="T197" s="71"/>
      <c r="U197" s="71"/>
      <c r="V197" s="71"/>
      <c r="W197" s="71"/>
      <c r="X197" s="71"/>
      <c r="Y197" s="71"/>
      <c r="Z197" s="71"/>
      <c r="AA197" s="71"/>
      <c r="AB197" s="71"/>
      <c r="AC197" s="72"/>
      <c r="AD197" s="71">
        <v>175212870.04763141</v>
      </c>
      <c r="AE197" s="71">
        <v>1447612.7786233642</v>
      </c>
      <c r="AF197" s="71">
        <v>1911889.0874909488</v>
      </c>
      <c r="AG197" s="71">
        <v>38591321.027528912</v>
      </c>
      <c r="AH197" s="71">
        <v>49586495.642916389</v>
      </c>
      <c r="AI197" s="71">
        <v>0</v>
      </c>
      <c r="AJ197" s="71">
        <v>0</v>
      </c>
      <c r="AK197" s="71">
        <v>3520268.3001267845</v>
      </c>
      <c r="AL197" s="71">
        <v>0</v>
      </c>
      <c r="AM197" s="71">
        <v>0</v>
      </c>
      <c r="AN197" s="71">
        <v>270270456.88431782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2405</v>
      </c>
      <c r="B198" s="70">
        <v>190</v>
      </c>
      <c r="C198" s="70">
        <v>16</v>
      </c>
      <c r="D198" s="70">
        <v>10</v>
      </c>
      <c r="E198" s="70">
        <v>2022</v>
      </c>
      <c r="F198" s="70" t="s">
        <v>161</v>
      </c>
      <c r="G198" s="1073" t="s">
        <v>2403</v>
      </c>
      <c r="H198" s="70" t="s">
        <v>2404</v>
      </c>
      <c r="I198" s="1066"/>
      <c r="J198" s="73"/>
      <c r="K198" s="71"/>
      <c r="L198" s="71"/>
      <c r="M198" s="71"/>
      <c r="N198" s="71"/>
      <c r="O198" s="71"/>
      <c r="P198" s="71"/>
      <c r="Q198" s="71"/>
      <c r="R198" s="71"/>
      <c r="S198" s="71"/>
      <c r="T198" s="71"/>
      <c r="U198" s="71"/>
      <c r="V198" s="71"/>
      <c r="W198" s="71"/>
      <c r="X198" s="71"/>
      <c r="Y198" s="71"/>
      <c r="Z198" s="71"/>
      <c r="AA198" s="71"/>
      <c r="AB198" s="71"/>
      <c r="AC198" s="72"/>
      <c r="AD198" s="71">
        <v>33818814.34070766</v>
      </c>
      <c r="AE198" s="71">
        <v>1825672.3658977693</v>
      </c>
      <c r="AF198" s="71">
        <v>3288079.7833177671</v>
      </c>
      <c r="AG198" s="71">
        <v>30794925.441779397</v>
      </c>
      <c r="AH198" s="71">
        <v>35760909.836582869</v>
      </c>
      <c r="AI198" s="71">
        <v>0</v>
      </c>
      <c r="AJ198" s="71">
        <v>0</v>
      </c>
      <c r="AK198" s="71">
        <v>2811617.7084205342</v>
      </c>
      <c r="AL198" s="71">
        <v>0</v>
      </c>
      <c r="AM198" s="71">
        <v>0</v>
      </c>
      <c r="AN198" s="71">
        <v>108300019.47670598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1682</v>
      </c>
      <c r="B199" s="70">
        <v>191</v>
      </c>
      <c r="C199" s="70">
        <v>16</v>
      </c>
      <c r="D199" s="70">
        <v>11</v>
      </c>
      <c r="E199" s="70">
        <v>2022</v>
      </c>
      <c r="F199" s="70" t="s">
        <v>161</v>
      </c>
      <c r="G199" s="1073" t="s">
        <v>1680</v>
      </c>
      <c r="H199" s="70" t="s">
        <v>1681</v>
      </c>
      <c r="I199" s="1066"/>
      <c r="J199" s="73"/>
      <c r="K199" s="71"/>
      <c r="L199" s="71"/>
      <c r="M199" s="71"/>
      <c r="N199" s="71"/>
      <c r="O199" s="71"/>
      <c r="P199" s="71"/>
      <c r="Q199" s="71"/>
      <c r="R199" s="71"/>
      <c r="S199" s="71"/>
      <c r="T199" s="71"/>
      <c r="U199" s="71"/>
      <c r="V199" s="71"/>
      <c r="W199" s="71"/>
      <c r="X199" s="71"/>
      <c r="Y199" s="71"/>
      <c r="Z199" s="71"/>
      <c r="AA199" s="71"/>
      <c r="AB199" s="71"/>
      <c r="AC199" s="72"/>
      <c r="AD199" s="71">
        <v>8245351.6115797609</v>
      </c>
      <c r="AE199" s="71">
        <v>725422.02857353841</v>
      </c>
      <c r="AF199" s="71">
        <v>1653276.0708255065</v>
      </c>
      <c r="AG199" s="71">
        <v>11725287.849434309</v>
      </c>
      <c r="AH199" s="71">
        <v>14731968.313712347</v>
      </c>
      <c r="AI199" s="71">
        <v>0</v>
      </c>
      <c r="AJ199" s="71">
        <v>0</v>
      </c>
      <c r="AK199" s="71">
        <v>1069948.7614573594</v>
      </c>
      <c r="AL199" s="71">
        <v>0</v>
      </c>
      <c r="AM199" s="71">
        <v>0</v>
      </c>
      <c r="AN199" s="71">
        <v>38151254.635582827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2447</v>
      </c>
      <c r="B200" s="70">
        <v>192</v>
      </c>
      <c r="C200" s="70">
        <v>16</v>
      </c>
      <c r="D200" s="70">
        <v>12</v>
      </c>
      <c r="E200" s="70">
        <v>2022</v>
      </c>
      <c r="F200" s="70" t="s">
        <v>161</v>
      </c>
      <c r="G200" s="1073" t="s">
        <v>2439</v>
      </c>
      <c r="H200" s="70" t="s">
        <v>2440</v>
      </c>
      <c r="I200" s="1066"/>
      <c r="J200" s="73"/>
      <c r="K200" s="71"/>
      <c r="L200" s="71"/>
      <c r="M200" s="71"/>
      <c r="N200" s="71"/>
      <c r="O200" s="71"/>
      <c r="P200" s="71"/>
      <c r="Q200" s="71"/>
      <c r="R200" s="71"/>
      <c r="S200" s="71"/>
      <c r="T200" s="71"/>
      <c r="U200" s="71"/>
      <c r="V200" s="71"/>
      <c r="W200" s="71"/>
      <c r="X200" s="71"/>
      <c r="Y200" s="71"/>
      <c r="Z200" s="71"/>
      <c r="AA200" s="71"/>
      <c r="AB200" s="71"/>
      <c r="AC200" s="72"/>
      <c r="AD200" s="71">
        <v>74378504.191914871</v>
      </c>
      <c r="AE200" s="71">
        <v>4367072.9247979391</v>
      </c>
      <c r="AF200" s="71">
        <v>8552701.9082928449</v>
      </c>
      <c r="AG200" s="71">
        <v>106721884.60006297</v>
      </c>
      <c r="AH200" s="71">
        <v>108045998.98964658</v>
      </c>
      <c r="AI200" s="71">
        <v>0</v>
      </c>
      <c r="AJ200" s="71">
        <v>0</v>
      </c>
      <c r="AK200" s="71">
        <v>8173628.6086760079</v>
      </c>
      <c r="AL200" s="71">
        <v>0</v>
      </c>
      <c r="AM200" s="71">
        <v>0</v>
      </c>
      <c r="AN200" s="71">
        <v>310239791.22339123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1714</v>
      </c>
      <c r="B201" s="70">
        <v>193</v>
      </c>
      <c r="C201" s="70">
        <v>16</v>
      </c>
      <c r="D201" s="70">
        <v>13</v>
      </c>
      <c r="E201" s="70">
        <v>2022</v>
      </c>
      <c r="F201" s="70" t="s">
        <v>161</v>
      </c>
      <c r="G201" s="1073" t="s">
        <v>1712</v>
      </c>
      <c r="H201" s="70" t="s">
        <v>1713</v>
      </c>
      <c r="I201" s="1066"/>
      <c r="J201" s="73"/>
      <c r="K201" s="71"/>
      <c r="L201" s="71"/>
      <c r="M201" s="71"/>
      <c r="N201" s="71"/>
      <c r="O201" s="71"/>
      <c r="P201" s="71"/>
      <c r="Q201" s="71"/>
      <c r="R201" s="71"/>
      <c r="S201" s="71"/>
      <c r="T201" s="71"/>
      <c r="U201" s="71"/>
      <c r="V201" s="71"/>
      <c r="W201" s="71"/>
      <c r="X201" s="71"/>
      <c r="Y201" s="71"/>
      <c r="Z201" s="71"/>
      <c r="AA201" s="71"/>
      <c r="AB201" s="71"/>
      <c r="AC201" s="72"/>
      <c r="AD201" s="71">
        <v>53245645.333208226</v>
      </c>
      <c r="AE201" s="71">
        <v>3948622.3559771227</v>
      </c>
      <c r="AF201" s="71">
        <v>5126079.4374757325</v>
      </c>
      <c r="AG201" s="71">
        <v>110790297.18561156</v>
      </c>
      <c r="AH201" s="71">
        <v>113675111.40389404</v>
      </c>
      <c r="AI201" s="71">
        <v>0</v>
      </c>
      <c r="AJ201" s="71">
        <v>0</v>
      </c>
      <c r="AK201" s="71">
        <v>7608954.9502336914</v>
      </c>
      <c r="AL201" s="71">
        <v>0</v>
      </c>
      <c r="AM201" s="71">
        <v>0</v>
      </c>
      <c r="AN201" s="71">
        <v>294394710.66640037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1670</v>
      </c>
      <c r="B202" s="70">
        <v>194</v>
      </c>
      <c r="C202" s="70">
        <v>16</v>
      </c>
      <c r="D202" s="70">
        <v>14</v>
      </c>
      <c r="E202" s="70">
        <v>2022</v>
      </c>
      <c r="F202" s="70" t="s">
        <v>161</v>
      </c>
      <c r="G202" s="1073" t="s">
        <v>1668</v>
      </c>
      <c r="H202" s="70" t="s">
        <v>1669</v>
      </c>
      <c r="I202" s="1066"/>
      <c r="J202" s="73"/>
      <c r="K202" s="71"/>
      <c r="L202" s="71"/>
      <c r="M202" s="71"/>
      <c r="N202" s="71"/>
      <c r="O202" s="71"/>
      <c r="P202" s="71"/>
      <c r="Q202" s="71"/>
      <c r="R202" s="71"/>
      <c r="S202" s="71"/>
      <c r="T202" s="71"/>
      <c r="U202" s="71"/>
      <c r="V202" s="71"/>
      <c r="W202" s="71"/>
      <c r="X202" s="71"/>
      <c r="Y202" s="71"/>
      <c r="Z202" s="71"/>
      <c r="AA202" s="71"/>
      <c r="AB202" s="71"/>
      <c r="AC202" s="72"/>
      <c r="AD202" s="71">
        <v>37328953.126956493</v>
      </c>
      <c r="AE202" s="71">
        <v>1156797.7114892062</v>
      </c>
      <c r="AF202" s="71">
        <v>1348482.1583269495</v>
      </c>
      <c r="AG202" s="71">
        <v>17568398.92909053</v>
      </c>
      <c r="AH202" s="71">
        <v>19732250.758725692</v>
      </c>
      <c r="AI202" s="71">
        <v>0</v>
      </c>
      <c r="AJ202" s="71">
        <v>0</v>
      </c>
      <c r="AK202" s="71">
        <v>1454489.8442017497</v>
      </c>
      <c r="AL202" s="71">
        <v>0</v>
      </c>
      <c r="AM202" s="71">
        <v>0</v>
      </c>
      <c r="AN202" s="71">
        <v>78589372.528790608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2413</v>
      </c>
      <c r="B203" s="70">
        <v>195</v>
      </c>
      <c r="C203" s="70">
        <v>16</v>
      </c>
      <c r="D203" s="70">
        <v>15</v>
      </c>
      <c r="E203" s="70">
        <v>2022</v>
      </c>
      <c r="F203" s="70" t="s">
        <v>161</v>
      </c>
      <c r="G203" s="1073" t="s">
        <v>2411</v>
      </c>
      <c r="H203" s="70" t="s">
        <v>2412</v>
      </c>
      <c r="I203" s="1066"/>
      <c r="J203" s="73"/>
      <c r="K203" s="71"/>
      <c r="L203" s="71"/>
      <c r="M203" s="71"/>
      <c r="N203" s="71"/>
      <c r="O203" s="71"/>
      <c r="P203" s="71"/>
      <c r="Q203" s="71"/>
      <c r="R203" s="71"/>
      <c r="S203" s="71"/>
      <c r="T203" s="71"/>
      <c r="U203" s="71"/>
      <c r="V203" s="71"/>
      <c r="W203" s="71"/>
      <c r="X203" s="71"/>
      <c r="Y203" s="71"/>
      <c r="Z203" s="71"/>
      <c r="AA203" s="71"/>
      <c r="AB203" s="71"/>
      <c r="AC203" s="72"/>
      <c r="AD203" s="71">
        <v>52549445.104680128</v>
      </c>
      <c r="AE203" s="71">
        <v>2431537.089093932</v>
      </c>
      <c r="AF203" s="71">
        <v>1690220.7874919984</v>
      </c>
      <c r="AG203" s="71">
        <v>87010453.527144358</v>
      </c>
      <c r="AH203" s="71">
        <v>104095212.07949293</v>
      </c>
      <c r="AI203" s="71">
        <v>0</v>
      </c>
      <c r="AJ203" s="71">
        <v>0</v>
      </c>
      <c r="AK203" s="71">
        <v>6775825.6467189817</v>
      </c>
      <c r="AL203" s="71">
        <v>0</v>
      </c>
      <c r="AM203" s="71">
        <v>0</v>
      </c>
      <c r="AN203" s="71">
        <v>254552694.23462233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1722</v>
      </c>
      <c r="B204" s="70">
        <v>196</v>
      </c>
      <c r="C204" s="70">
        <v>16</v>
      </c>
      <c r="D204" s="70">
        <v>16</v>
      </c>
      <c r="E204" s="70">
        <v>2022</v>
      </c>
      <c r="F204" s="70" t="s">
        <v>161</v>
      </c>
      <c r="G204" s="1073" t="s">
        <v>1720</v>
      </c>
      <c r="H204" s="70" t="s">
        <v>1721</v>
      </c>
      <c r="I204" s="1066"/>
      <c r="J204" s="73"/>
      <c r="K204" s="71"/>
      <c r="L204" s="71"/>
      <c r="M204" s="71"/>
      <c r="N204" s="71"/>
      <c r="O204" s="71"/>
      <c r="P204" s="71"/>
      <c r="Q204" s="71"/>
      <c r="R204" s="71"/>
      <c r="S204" s="71"/>
      <c r="T204" s="71"/>
      <c r="U204" s="71"/>
      <c r="V204" s="71"/>
      <c r="W204" s="71"/>
      <c r="X204" s="71"/>
      <c r="Y204" s="71"/>
      <c r="Z204" s="71"/>
      <c r="AA204" s="71"/>
      <c r="AB204" s="71"/>
      <c r="AC204" s="72"/>
      <c r="AD204" s="71">
        <v>13210556.745932918</v>
      </c>
      <c r="AE204" s="71">
        <v>445916.43627237552</v>
      </c>
      <c r="AF204" s="71">
        <v>3759124.9208155377</v>
      </c>
      <c r="AG204" s="71">
        <v>7885688.5917423507</v>
      </c>
      <c r="AH204" s="71">
        <v>9033467.7649287079</v>
      </c>
      <c r="AI204" s="71">
        <v>0</v>
      </c>
      <c r="AJ204" s="71">
        <v>0</v>
      </c>
      <c r="AK204" s="71">
        <v>826543.81149994675</v>
      </c>
      <c r="AL204" s="71">
        <v>0</v>
      </c>
      <c r="AM204" s="71">
        <v>0</v>
      </c>
      <c r="AN204" s="71">
        <v>35161298.271191835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1742</v>
      </c>
      <c r="B205" s="70">
        <v>197</v>
      </c>
      <c r="C205" s="70">
        <v>16</v>
      </c>
      <c r="D205" s="70">
        <v>17</v>
      </c>
      <c r="E205" s="70">
        <v>2022</v>
      </c>
      <c r="F205" s="70" t="s">
        <v>161</v>
      </c>
      <c r="G205" s="1073" t="s">
        <v>1740</v>
      </c>
      <c r="H205" s="70" t="s">
        <v>1741</v>
      </c>
      <c r="I205" s="1066"/>
      <c r="J205" s="73"/>
      <c r="K205" s="71"/>
      <c r="L205" s="71"/>
      <c r="M205" s="71"/>
      <c r="N205" s="71"/>
      <c r="O205" s="71"/>
      <c r="P205" s="71"/>
      <c r="Q205" s="71"/>
      <c r="R205" s="71"/>
      <c r="S205" s="71"/>
      <c r="T205" s="71"/>
      <c r="U205" s="71"/>
      <c r="V205" s="71"/>
      <c r="W205" s="71"/>
      <c r="X205" s="71"/>
      <c r="Y205" s="71"/>
      <c r="Z205" s="71"/>
      <c r="AA205" s="71"/>
      <c r="AB205" s="71"/>
      <c r="AC205" s="72"/>
      <c r="AD205" s="71">
        <v>695626.80779722962</v>
      </c>
      <c r="AE205" s="71">
        <v>95322.716449529558</v>
      </c>
      <c r="AF205" s="71">
        <v>406391.88333140942</v>
      </c>
      <c r="AG205" s="71">
        <v>2567173.9222940421</v>
      </c>
      <c r="AH205" s="71">
        <v>2684453.4548683963</v>
      </c>
      <c r="AI205" s="71">
        <v>0</v>
      </c>
      <c r="AJ205" s="71">
        <v>0</v>
      </c>
      <c r="AK205" s="71">
        <v>162442.13636415137</v>
      </c>
      <c r="AL205" s="71">
        <v>0</v>
      </c>
      <c r="AM205" s="71">
        <v>0</v>
      </c>
      <c r="AN205" s="71">
        <v>6611410.921104758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1686</v>
      </c>
      <c r="B206" s="70">
        <v>198</v>
      </c>
      <c r="C206" s="70">
        <v>16</v>
      </c>
      <c r="D206" s="70">
        <v>18</v>
      </c>
      <c r="E206" s="70">
        <v>2022</v>
      </c>
      <c r="F206" s="70" t="s">
        <v>161</v>
      </c>
      <c r="G206" s="1073" t="s">
        <v>1684</v>
      </c>
      <c r="H206" s="70" t="s">
        <v>1685</v>
      </c>
      <c r="I206" s="1066"/>
      <c r="J206" s="73"/>
      <c r="K206" s="71"/>
      <c r="L206" s="71"/>
      <c r="M206" s="71"/>
      <c r="N206" s="71"/>
      <c r="O206" s="71"/>
      <c r="P206" s="71"/>
      <c r="Q206" s="71"/>
      <c r="R206" s="71"/>
      <c r="S206" s="71"/>
      <c r="T206" s="71"/>
      <c r="U206" s="71"/>
      <c r="V206" s="71"/>
      <c r="W206" s="71"/>
      <c r="X206" s="71"/>
      <c r="Y206" s="71"/>
      <c r="Z206" s="71"/>
      <c r="AA206" s="71"/>
      <c r="AB206" s="71"/>
      <c r="AC206" s="72"/>
      <c r="AD206" s="71">
        <v>2611976.4032482603</v>
      </c>
      <c r="AE206" s="71">
        <v>846594.973212771</v>
      </c>
      <c r="AF206" s="71">
        <v>443336.59999790118</v>
      </c>
      <c r="AG206" s="71">
        <v>12657283.599484537</v>
      </c>
      <c r="AH206" s="71">
        <v>29641743.72217365</v>
      </c>
      <c r="AI206" s="71">
        <v>0</v>
      </c>
      <c r="AJ206" s="71">
        <v>0</v>
      </c>
      <c r="AK206" s="71">
        <v>2326099.0814497797</v>
      </c>
      <c r="AL206" s="71">
        <v>0</v>
      </c>
      <c r="AM206" s="71">
        <v>0</v>
      </c>
      <c r="AN206" s="71">
        <v>48527034.379566893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1706</v>
      </c>
      <c r="B207" s="70">
        <v>199</v>
      </c>
      <c r="C207" s="70">
        <v>16</v>
      </c>
      <c r="D207" s="70">
        <v>19</v>
      </c>
      <c r="E207" s="70">
        <v>2022</v>
      </c>
      <c r="F207" s="70" t="s">
        <v>161</v>
      </c>
      <c r="G207" s="1073" t="s">
        <v>1704</v>
      </c>
      <c r="H207" s="70" t="s">
        <v>1705</v>
      </c>
      <c r="I207" s="1066"/>
      <c r="J207" s="73"/>
      <c r="K207" s="71"/>
      <c r="L207" s="71"/>
      <c r="M207" s="71"/>
      <c r="N207" s="71"/>
      <c r="O207" s="71"/>
      <c r="P207" s="71"/>
      <c r="Q207" s="71"/>
      <c r="R207" s="71"/>
      <c r="S207" s="71"/>
      <c r="T207" s="71"/>
      <c r="U207" s="71"/>
      <c r="V207" s="71"/>
      <c r="W207" s="71"/>
      <c r="X207" s="71"/>
      <c r="Y207" s="71"/>
      <c r="Z207" s="71"/>
      <c r="AA207" s="71"/>
      <c r="AB207" s="71"/>
      <c r="AC207" s="72"/>
      <c r="AD207" s="71">
        <v>102415376.75905111</v>
      </c>
      <c r="AE207" s="71">
        <v>1237579.6745820278</v>
      </c>
      <c r="AF207" s="71">
        <v>895909.37916242529</v>
      </c>
      <c r="AG207" s="71">
        <v>49747365.963758886</v>
      </c>
      <c r="AH207" s="71">
        <v>70446303.587854967</v>
      </c>
      <c r="AI207" s="71">
        <v>0</v>
      </c>
      <c r="AJ207" s="71">
        <v>0</v>
      </c>
      <c r="AK207" s="71">
        <v>4774094.3288198765</v>
      </c>
      <c r="AL207" s="71">
        <v>0</v>
      </c>
      <c r="AM207" s="71">
        <v>0</v>
      </c>
      <c r="AN207" s="71">
        <v>229516629.69322932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1654</v>
      </c>
      <c r="B208" s="70">
        <v>200</v>
      </c>
      <c r="C208" s="70">
        <v>16</v>
      </c>
      <c r="D208" s="70">
        <v>20</v>
      </c>
      <c r="E208" s="70">
        <v>2022</v>
      </c>
      <c r="F208" s="70" t="s">
        <v>161</v>
      </c>
      <c r="G208" s="1073" t="s">
        <v>1652</v>
      </c>
      <c r="H208" s="70" t="s">
        <v>1653</v>
      </c>
      <c r="I208" s="1066"/>
      <c r="J208" s="73"/>
      <c r="K208" s="71"/>
      <c r="L208" s="71"/>
      <c r="M208" s="71"/>
      <c r="N208" s="71"/>
      <c r="O208" s="71"/>
      <c r="P208" s="71"/>
      <c r="Q208" s="71"/>
      <c r="R208" s="71"/>
      <c r="S208" s="71"/>
      <c r="T208" s="71"/>
      <c r="U208" s="71"/>
      <c r="V208" s="71"/>
      <c r="W208" s="71"/>
      <c r="X208" s="71"/>
      <c r="Y208" s="71"/>
      <c r="Z208" s="71"/>
      <c r="AA208" s="71"/>
      <c r="AB208" s="71"/>
      <c r="AC208" s="72"/>
      <c r="AD208" s="71">
        <v>85642646.106429636</v>
      </c>
      <c r="AE208" s="71">
        <v>1861216.4296586108</v>
      </c>
      <c r="AF208" s="71">
        <v>3278843.6041511446</v>
      </c>
      <c r="AG208" s="71">
        <v>52063403.306698076</v>
      </c>
      <c r="AH208" s="71">
        <v>61469213.68223691</v>
      </c>
      <c r="AI208" s="71">
        <v>0</v>
      </c>
      <c r="AJ208" s="71">
        <v>0</v>
      </c>
      <c r="AK208" s="71">
        <v>4127941.3476066706</v>
      </c>
      <c r="AL208" s="71">
        <v>0</v>
      </c>
      <c r="AM208" s="71">
        <v>0</v>
      </c>
      <c r="AN208" s="71">
        <v>208443264.47678104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1557</v>
      </c>
      <c r="B209" s="70">
        <v>201</v>
      </c>
      <c r="C209" s="70">
        <v>16</v>
      </c>
      <c r="D209" s="70">
        <v>21</v>
      </c>
      <c r="E209" s="70">
        <v>2022</v>
      </c>
      <c r="F209" s="70" t="s">
        <v>161</v>
      </c>
      <c r="G209" s="1073" t="s">
        <v>1555</v>
      </c>
      <c r="H209" s="70" t="s">
        <v>1556</v>
      </c>
      <c r="I209" s="1066"/>
      <c r="J209" s="73"/>
      <c r="K209" s="71"/>
      <c r="L209" s="71"/>
      <c r="M209" s="71"/>
      <c r="N209" s="71"/>
      <c r="O209" s="71"/>
      <c r="P209" s="71"/>
      <c r="Q209" s="71"/>
      <c r="R209" s="71"/>
      <c r="S209" s="71"/>
      <c r="T209" s="71"/>
      <c r="U209" s="71"/>
      <c r="V209" s="71"/>
      <c r="W209" s="71"/>
      <c r="X209" s="71"/>
      <c r="Y209" s="71"/>
      <c r="Z209" s="71"/>
      <c r="AA209" s="71"/>
      <c r="AB209" s="71"/>
      <c r="AC209" s="72"/>
      <c r="AD209" s="71">
        <v>628339454.85579252</v>
      </c>
      <c r="AE209" s="71">
        <v>83195728.150035173</v>
      </c>
      <c r="AF209" s="71">
        <v>10169033.262451857</v>
      </c>
      <c r="AG209" s="71">
        <v>3002600104.3923588</v>
      </c>
      <c r="AH209" s="71">
        <v>2331371932.2810535</v>
      </c>
      <c r="AI209" s="71">
        <v>0</v>
      </c>
      <c r="AJ209" s="71">
        <v>0</v>
      </c>
      <c r="AK209" s="71">
        <v>137841578.99747416</v>
      </c>
      <c r="AL209" s="71">
        <v>0</v>
      </c>
      <c r="AM209" s="71">
        <v>0</v>
      </c>
      <c r="AN209" s="71">
        <v>6193517831.9391661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1726</v>
      </c>
      <c r="B210" s="70">
        <v>202</v>
      </c>
      <c r="C210" s="70">
        <v>16</v>
      </c>
      <c r="D210" s="70">
        <v>22</v>
      </c>
      <c r="E210" s="70">
        <v>2022</v>
      </c>
      <c r="F210" s="70" t="s">
        <v>161</v>
      </c>
      <c r="G210" s="1073" t="s">
        <v>1724</v>
      </c>
      <c r="H210" s="70" t="s">
        <v>1725</v>
      </c>
      <c r="I210" s="1066"/>
      <c r="J210" s="73"/>
      <c r="K210" s="71"/>
      <c r="L210" s="71"/>
      <c r="M210" s="71"/>
      <c r="N210" s="71"/>
      <c r="O210" s="71"/>
      <c r="P210" s="71"/>
      <c r="Q210" s="71"/>
      <c r="R210" s="71"/>
      <c r="S210" s="71"/>
      <c r="T210" s="71"/>
      <c r="U210" s="71"/>
      <c r="V210" s="71"/>
      <c r="W210" s="71"/>
      <c r="X210" s="71"/>
      <c r="Y210" s="71"/>
      <c r="Z210" s="71"/>
      <c r="AA210" s="71"/>
      <c r="AB210" s="71"/>
      <c r="AC210" s="72"/>
      <c r="AD210" s="71">
        <v>494639592.2461971</v>
      </c>
      <c r="AE210" s="71">
        <v>1746506.0420668041</v>
      </c>
      <c r="AF210" s="71">
        <v>2567657.8083211775</v>
      </c>
      <c r="AG210" s="71">
        <v>64703944.467558958</v>
      </c>
      <c r="AH210" s="71">
        <v>53329118.1494615</v>
      </c>
      <c r="AI210" s="71">
        <v>0</v>
      </c>
      <c r="AJ210" s="71">
        <v>0</v>
      </c>
      <c r="AK210" s="71">
        <v>3638678.0290981093</v>
      </c>
      <c r="AL210" s="71">
        <v>0</v>
      </c>
      <c r="AM210" s="71">
        <v>0</v>
      </c>
      <c r="AN210" s="71">
        <v>620625496.74270368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2448</v>
      </c>
      <c r="B211" s="70">
        <v>203</v>
      </c>
      <c r="C211" s="70">
        <v>16</v>
      </c>
      <c r="D211" s="70">
        <v>23</v>
      </c>
      <c r="E211" s="70">
        <v>2022</v>
      </c>
      <c r="F211" s="70" t="s">
        <v>161</v>
      </c>
      <c r="G211" s="1073" t="s">
        <v>2442</v>
      </c>
      <c r="H211" s="70" t="s">
        <v>2443</v>
      </c>
      <c r="I211" s="1066"/>
      <c r="J211" s="73"/>
      <c r="K211" s="71"/>
      <c r="L211" s="71"/>
      <c r="M211" s="71"/>
      <c r="N211" s="71"/>
      <c r="O211" s="71"/>
      <c r="P211" s="71"/>
      <c r="Q211" s="71"/>
      <c r="R211" s="71"/>
      <c r="S211" s="71"/>
      <c r="T211" s="71"/>
      <c r="U211" s="71"/>
      <c r="V211" s="71"/>
      <c r="W211" s="71"/>
      <c r="X211" s="71"/>
      <c r="Y211" s="71"/>
      <c r="Z211" s="71"/>
      <c r="AA211" s="71"/>
      <c r="AB211" s="71"/>
      <c r="AC211" s="72"/>
      <c r="AD211" s="71">
        <v>38537589.105087236</v>
      </c>
      <c r="AE211" s="71">
        <v>2820906.1512013325</v>
      </c>
      <c r="AF211" s="71">
        <v>184723.58333245883</v>
      </c>
      <c r="AG211" s="71">
        <v>100929000.83627771</v>
      </c>
      <c r="AH211" s="71">
        <v>121702451.21804816</v>
      </c>
      <c r="AI211" s="71">
        <v>0</v>
      </c>
      <c r="AJ211" s="71">
        <v>0</v>
      </c>
      <c r="AK211" s="71">
        <v>8032234.2213002164</v>
      </c>
      <c r="AL211" s="71">
        <v>0</v>
      </c>
      <c r="AM211" s="71">
        <v>0</v>
      </c>
      <c r="AN211" s="71">
        <v>272206905.11524713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2409</v>
      </c>
      <c r="B212" s="70">
        <v>204</v>
      </c>
      <c r="C212" s="70">
        <v>16</v>
      </c>
      <c r="D212" s="70">
        <v>24</v>
      </c>
      <c r="E212" s="70">
        <v>2022</v>
      </c>
      <c r="F212" s="70" t="s">
        <v>161</v>
      </c>
      <c r="G212" s="1073" t="s">
        <v>2407</v>
      </c>
      <c r="H212" s="70" t="s">
        <v>2408</v>
      </c>
      <c r="I212" s="1066"/>
      <c r="J212" s="73"/>
      <c r="K212" s="71"/>
      <c r="L212" s="71"/>
      <c r="M212" s="71"/>
      <c r="N212" s="71"/>
      <c r="O212" s="71"/>
      <c r="P212" s="71"/>
      <c r="Q212" s="71"/>
      <c r="R212" s="71"/>
      <c r="S212" s="71"/>
      <c r="T212" s="71"/>
      <c r="U212" s="71"/>
      <c r="V212" s="71"/>
      <c r="W212" s="71"/>
      <c r="X212" s="71"/>
      <c r="Y212" s="71"/>
      <c r="Z212" s="71"/>
      <c r="AA212" s="71"/>
      <c r="AB212" s="71"/>
      <c r="AC212" s="72"/>
      <c r="AD212" s="71">
        <v>12477691.321260931</v>
      </c>
      <c r="AE212" s="71">
        <v>2037321.1092009619</v>
      </c>
      <c r="AF212" s="71">
        <v>101597.97083285236</v>
      </c>
      <c r="AG212" s="71">
        <v>69419731.34655562</v>
      </c>
      <c r="AH212" s="71">
        <v>87563489.02624844</v>
      </c>
      <c r="AI212" s="71">
        <v>0</v>
      </c>
      <c r="AJ212" s="71">
        <v>0</v>
      </c>
      <c r="AK212" s="71">
        <v>6766141.0996384481</v>
      </c>
      <c r="AL212" s="71">
        <v>0</v>
      </c>
      <c r="AM212" s="71">
        <v>0</v>
      </c>
      <c r="AN212" s="71">
        <v>178365971.87373728</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1638</v>
      </c>
      <c r="B213" s="70">
        <v>205</v>
      </c>
      <c r="C213" s="70">
        <v>16</v>
      </c>
      <c r="D213" s="70">
        <v>25</v>
      </c>
      <c r="E213" s="70">
        <v>2022</v>
      </c>
      <c r="F213" s="70" t="s">
        <v>161</v>
      </c>
      <c r="G213" s="1073" t="s">
        <v>1636</v>
      </c>
      <c r="H213" s="70" t="s">
        <v>1637</v>
      </c>
      <c r="I213" s="1066"/>
      <c r="J213" s="73"/>
      <c r="K213" s="71"/>
      <c r="L213" s="71"/>
      <c r="M213" s="71"/>
      <c r="N213" s="71"/>
      <c r="O213" s="71"/>
      <c r="P213" s="71"/>
      <c r="Q213" s="71"/>
      <c r="R213" s="71"/>
      <c r="S213" s="71"/>
      <c r="T213" s="71"/>
      <c r="U213" s="71"/>
      <c r="V213" s="71"/>
      <c r="W213" s="71"/>
      <c r="X213" s="71"/>
      <c r="Y213" s="71"/>
      <c r="Z213" s="71"/>
      <c r="AA213" s="71"/>
      <c r="AB213" s="71"/>
      <c r="AC213" s="72"/>
      <c r="AD213" s="71">
        <v>71879041.93089661</v>
      </c>
      <c r="AE213" s="71">
        <v>5840535.9316110061</v>
      </c>
      <c r="AF213" s="71">
        <v>10566188.966616645</v>
      </c>
      <c r="AG213" s="71">
        <v>119284294.38068011</v>
      </c>
      <c r="AH213" s="71">
        <v>118120288.77261795</v>
      </c>
      <c r="AI213" s="71">
        <v>0</v>
      </c>
      <c r="AJ213" s="71">
        <v>0</v>
      </c>
      <c r="AK213" s="71">
        <v>9658075.9851802085</v>
      </c>
      <c r="AL213" s="71">
        <v>0</v>
      </c>
      <c r="AM213" s="71">
        <v>0</v>
      </c>
      <c r="AN213" s="71">
        <v>335348425.96760249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2449</v>
      </c>
      <c r="B214" s="70">
        <v>206</v>
      </c>
      <c r="C214" s="70">
        <v>16</v>
      </c>
      <c r="D214" s="70">
        <v>26</v>
      </c>
      <c r="E214" s="70">
        <v>2022</v>
      </c>
      <c r="F214" s="70" t="s">
        <v>161</v>
      </c>
      <c r="G214" s="1073" t="s">
        <v>2445</v>
      </c>
      <c r="H214" s="70" t="s">
        <v>2446</v>
      </c>
      <c r="I214" s="1066"/>
      <c r="J214" s="73"/>
      <c r="K214" s="71"/>
      <c r="L214" s="71"/>
      <c r="M214" s="71"/>
      <c r="N214" s="71"/>
      <c r="O214" s="71"/>
      <c r="P214" s="71"/>
      <c r="Q214" s="71"/>
      <c r="R214" s="71"/>
      <c r="S214" s="71"/>
      <c r="T214" s="71"/>
      <c r="U214" s="71"/>
      <c r="V214" s="71"/>
      <c r="W214" s="71"/>
      <c r="X214" s="71"/>
      <c r="Y214" s="71"/>
      <c r="Z214" s="71"/>
      <c r="AA214" s="71"/>
      <c r="AB214" s="71"/>
      <c r="AC214" s="72"/>
      <c r="AD214" s="71">
        <v>52754904.001256488</v>
      </c>
      <c r="AE214" s="71">
        <v>4875999.2922827154</v>
      </c>
      <c r="AF214" s="71">
        <v>1376190.6958268185</v>
      </c>
      <c r="AG214" s="71">
        <v>151396291.66085383</v>
      </c>
      <c r="AH214" s="71">
        <v>142605626.74707186</v>
      </c>
      <c r="AI214" s="71">
        <v>0</v>
      </c>
      <c r="AJ214" s="71">
        <v>0</v>
      </c>
      <c r="AK214" s="71">
        <v>10282406.453638613</v>
      </c>
      <c r="AL214" s="71">
        <v>0</v>
      </c>
      <c r="AM214" s="71">
        <v>0</v>
      </c>
      <c r="AN214" s="71">
        <v>363291418.85093033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1702</v>
      </c>
      <c r="B215" s="70">
        <v>207</v>
      </c>
      <c r="C215" s="70">
        <v>16</v>
      </c>
      <c r="D215" s="70">
        <v>27</v>
      </c>
      <c r="E215" s="70">
        <v>2022</v>
      </c>
      <c r="F215" s="70" t="s">
        <v>161</v>
      </c>
      <c r="G215" s="1073" t="s">
        <v>1700</v>
      </c>
      <c r="H215" s="70" t="s">
        <v>1701</v>
      </c>
      <c r="I215" s="1066"/>
      <c r="J215" s="73"/>
      <c r="K215" s="71"/>
      <c r="L215" s="71"/>
      <c r="M215" s="71"/>
      <c r="N215" s="71"/>
      <c r="O215" s="71"/>
      <c r="P215" s="71"/>
      <c r="Q215" s="71"/>
      <c r="R215" s="71"/>
      <c r="S215" s="71"/>
      <c r="T215" s="71"/>
      <c r="U215" s="71"/>
      <c r="V215" s="71"/>
      <c r="W215" s="71"/>
      <c r="X215" s="71"/>
      <c r="Y215" s="71"/>
      <c r="Z215" s="71"/>
      <c r="AA215" s="71"/>
      <c r="AB215" s="71"/>
      <c r="AC215" s="72"/>
      <c r="AD215" s="71">
        <v>10519307.737529017</v>
      </c>
      <c r="AE215" s="71">
        <v>2434768.3676176448</v>
      </c>
      <c r="AF215" s="71">
        <v>4156280.6249803239</v>
      </c>
      <c r="AG215" s="71">
        <v>51527645.27074106</v>
      </c>
      <c r="AH215" s="71">
        <v>71734320.835182786</v>
      </c>
      <c r="AI215" s="71">
        <v>0</v>
      </c>
      <c r="AJ215" s="71">
        <v>0</v>
      </c>
      <c r="AK215" s="71">
        <v>5025505.1710305298</v>
      </c>
      <c r="AL215" s="71">
        <v>0</v>
      </c>
      <c r="AM215" s="71">
        <v>0</v>
      </c>
      <c r="AN215" s="71">
        <v>145397828.00708136</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1734</v>
      </c>
      <c r="B216" s="70">
        <v>208</v>
      </c>
      <c r="C216" s="70">
        <v>16</v>
      </c>
      <c r="D216" s="70">
        <v>28</v>
      </c>
      <c r="E216" s="70">
        <v>2022</v>
      </c>
      <c r="F216" s="70" t="s">
        <v>161</v>
      </c>
      <c r="G216" s="1073" t="s">
        <v>1732</v>
      </c>
      <c r="H216" s="70" t="s">
        <v>1733</v>
      </c>
      <c r="I216" s="1066"/>
      <c r="J216" s="73"/>
      <c r="K216" s="71"/>
      <c r="L216" s="71"/>
      <c r="M216" s="71"/>
      <c r="N216" s="71"/>
      <c r="O216" s="71"/>
      <c r="P216" s="71"/>
      <c r="Q216" s="71"/>
      <c r="R216" s="71"/>
      <c r="S216" s="71"/>
      <c r="T216" s="71"/>
      <c r="U216" s="71"/>
      <c r="V216" s="71"/>
      <c r="W216" s="71"/>
      <c r="X216" s="71"/>
      <c r="Y216" s="71"/>
      <c r="Z216" s="71"/>
      <c r="AA216" s="71"/>
      <c r="AB216" s="71"/>
      <c r="AC216" s="72"/>
      <c r="AD216" s="71">
        <v>2313359.1249944232</v>
      </c>
      <c r="AE216" s="71">
        <v>525082.76010334073</v>
      </c>
      <c r="AF216" s="71">
        <v>729658.1541632124</v>
      </c>
      <c r="AG216" s="71">
        <v>22178150.3634707</v>
      </c>
      <c r="AH216" s="71">
        <v>24806258.096683726</v>
      </c>
      <c r="AI216" s="71">
        <v>0</v>
      </c>
      <c r="AJ216" s="71">
        <v>0</v>
      </c>
      <c r="AK216" s="71">
        <v>1720104.6887971864</v>
      </c>
      <c r="AL216" s="71">
        <v>0</v>
      </c>
      <c r="AM216" s="71">
        <v>0</v>
      </c>
      <c r="AN216" s="71">
        <v>52272613.188212581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1658</v>
      </c>
      <c r="B217" s="70">
        <v>209</v>
      </c>
      <c r="C217" s="70">
        <v>16</v>
      </c>
      <c r="D217" s="70">
        <v>29</v>
      </c>
      <c r="E217" s="70">
        <v>2022</v>
      </c>
      <c r="F217" s="70" t="s">
        <v>161</v>
      </c>
      <c r="G217" s="1073" t="s">
        <v>1656</v>
      </c>
      <c r="H217" s="70" t="s">
        <v>1657</v>
      </c>
      <c r="I217" s="1066"/>
      <c r="J217" s="73"/>
      <c r="K217" s="71"/>
      <c r="L217" s="71"/>
      <c r="M217" s="71"/>
      <c r="N217" s="71"/>
      <c r="O217" s="71"/>
      <c r="P217" s="71"/>
      <c r="Q217" s="71"/>
      <c r="R217" s="71"/>
      <c r="S217" s="71"/>
      <c r="T217" s="71"/>
      <c r="U217" s="71"/>
      <c r="V217" s="71"/>
      <c r="W217" s="71"/>
      <c r="X217" s="71"/>
      <c r="Y217" s="71"/>
      <c r="Z217" s="71"/>
      <c r="AA217" s="71"/>
      <c r="AB217" s="71"/>
      <c r="AC217" s="72"/>
      <c r="AD217" s="71">
        <v>21830099.115030915</v>
      </c>
      <c r="AE217" s="71">
        <v>987155.58899428067</v>
      </c>
      <c r="AF217" s="71">
        <v>1200703.2916609824</v>
      </c>
      <c r="AG217" s="71">
        <v>12914000.991713941</v>
      </c>
      <c r="AH217" s="71">
        <v>21349861.645100348</v>
      </c>
      <c r="AI217" s="71">
        <v>0</v>
      </c>
      <c r="AJ217" s="71">
        <v>0</v>
      </c>
      <c r="AK217" s="71">
        <v>1574319.9734115528</v>
      </c>
      <c r="AL217" s="71">
        <v>0</v>
      </c>
      <c r="AM217" s="71">
        <v>0</v>
      </c>
      <c r="AN217" s="71">
        <v>59856140.605912015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1698</v>
      </c>
      <c r="B218" s="70">
        <v>210</v>
      </c>
      <c r="C218" s="70">
        <v>16</v>
      </c>
      <c r="D218" s="70">
        <v>30</v>
      </c>
      <c r="E218" s="70">
        <v>2022</v>
      </c>
      <c r="F218" s="70" t="s">
        <v>161</v>
      </c>
      <c r="G218" s="1073" t="s">
        <v>1696</v>
      </c>
      <c r="H218" s="70" t="s">
        <v>1697</v>
      </c>
      <c r="I218" s="1066"/>
      <c r="J218" s="73"/>
      <c r="K218" s="71"/>
      <c r="L218" s="71"/>
      <c r="M218" s="71"/>
      <c r="N218" s="71"/>
      <c r="O218" s="71"/>
      <c r="P218" s="71"/>
      <c r="Q218" s="71"/>
      <c r="R218" s="71"/>
      <c r="S218" s="71"/>
      <c r="T218" s="71"/>
      <c r="U218" s="71"/>
      <c r="V218" s="71"/>
      <c r="W218" s="71"/>
      <c r="X218" s="71"/>
      <c r="Y218" s="71"/>
      <c r="Z218" s="71"/>
      <c r="AA218" s="71"/>
      <c r="AB218" s="71"/>
      <c r="AC218" s="72"/>
      <c r="AD218" s="71">
        <v>25215344.6173894</v>
      </c>
      <c r="AE218" s="71">
        <v>1051781.1594685379</v>
      </c>
      <c r="AF218" s="71">
        <v>4498019.2541453727</v>
      </c>
      <c r="AG218" s="71">
        <v>31609724.121464029</v>
      </c>
      <c r="AH218" s="71">
        <v>40327516.4407451</v>
      </c>
      <c r="AI218" s="71">
        <v>0</v>
      </c>
      <c r="AJ218" s="71">
        <v>0</v>
      </c>
      <c r="AK218" s="71">
        <v>3032296.254562295</v>
      </c>
      <c r="AL218" s="71">
        <v>0</v>
      </c>
      <c r="AM218" s="71">
        <v>0</v>
      </c>
      <c r="AN218" s="71">
        <v>105734681.84777473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1662</v>
      </c>
      <c r="B219" s="70">
        <v>211</v>
      </c>
      <c r="C219" s="70">
        <v>16</v>
      </c>
      <c r="D219" s="70">
        <v>31</v>
      </c>
      <c r="E219" s="70">
        <v>2022</v>
      </c>
      <c r="F219" s="70" t="s">
        <v>161</v>
      </c>
      <c r="G219" s="1073" t="s">
        <v>1660</v>
      </c>
      <c r="H219" s="70" t="s">
        <v>1661</v>
      </c>
      <c r="I219" s="1066"/>
      <c r="J219" s="73"/>
      <c r="K219" s="71"/>
      <c r="L219" s="71"/>
      <c r="M219" s="71"/>
      <c r="N219" s="71"/>
      <c r="O219" s="71"/>
      <c r="P219" s="71"/>
      <c r="Q219" s="71"/>
      <c r="R219" s="71"/>
      <c r="S219" s="71"/>
      <c r="T219" s="71"/>
      <c r="U219" s="71"/>
      <c r="V219" s="71"/>
      <c r="W219" s="71"/>
      <c r="X219" s="71"/>
      <c r="Y219" s="71"/>
      <c r="Z219" s="71"/>
      <c r="AA219" s="71"/>
      <c r="AB219" s="71"/>
      <c r="AC219" s="72"/>
      <c r="AD219" s="71">
        <v>12867302.599021839</v>
      </c>
      <c r="AE219" s="71">
        <v>1080862.6661819539</v>
      </c>
      <c r="AF219" s="71">
        <v>1847235.8333245884</v>
      </c>
      <c r="AG219" s="71">
        <v>15938801.569721268</v>
      </c>
      <c r="AH219" s="71">
        <v>19307248.434691601</v>
      </c>
      <c r="AI219" s="71">
        <v>0</v>
      </c>
      <c r="AJ219" s="71">
        <v>0</v>
      </c>
      <c r="AK219" s="71">
        <v>1546815.8597028372</v>
      </c>
      <c r="AL219" s="71">
        <v>0</v>
      </c>
      <c r="AM219" s="71">
        <v>0</v>
      </c>
      <c r="AN219" s="71">
        <v>52588266.962644093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2401</v>
      </c>
      <c r="B220" s="70">
        <v>212</v>
      </c>
      <c r="C220" s="70">
        <v>16</v>
      </c>
      <c r="D220" s="70">
        <v>32</v>
      </c>
      <c r="E220" s="70">
        <v>2022</v>
      </c>
      <c r="F220" s="70" t="s">
        <v>161</v>
      </c>
      <c r="G220" s="1073" t="s">
        <v>2399</v>
      </c>
      <c r="H220" s="70" t="s">
        <v>2400</v>
      </c>
      <c r="I220" s="1066"/>
      <c r="J220" s="73"/>
      <c r="K220" s="71"/>
      <c r="L220" s="71"/>
      <c r="M220" s="71"/>
      <c r="N220" s="71"/>
      <c r="O220" s="71"/>
      <c r="P220" s="71"/>
      <c r="Q220" s="71"/>
      <c r="R220" s="71"/>
      <c r="S220" s="71"/>
      <c r="T220" s="71"/>
      <c r="U220" s="71"/>
      <c r="V220" s="71"/>
      <c r="W220" s="71"/>
      <c r="X220" s="71"/>
      <c r="Y220" s="71"/>
      <c r="Z220" s="71"/>
      <c r="AA220" s="71"/>
      <c r="AB220" s="71"/>
      <c r="AC220" s="72"/>
      <c r="AD220" s="71">
        <v>29779172.105455253</v>
      </c>
      <c r="AE220" s="71">
        <v>756119.1745488107</v>
      </c>
      <c r="AF220" s="71">
        <v>295557.73333193414</v>
      </c>
      <c r="AG220" s="71">
        <v>14007840.315126184</v>
      </c>
      <c r="AH220" s="71">
        <v>17715658.098768011</v>
      </c>
      <c r="AI220" s="71">
        <v>0</v>
      </c>
      <c r="AJ220" s="71">
        <v>0</v>
      </c>
      <c r="AK220" s="71">
        <v>1322392.6220232705</v>
      </c>
      <c r="AL220" s="71">
        <v>0</v>
      </c>
      <c r="AM220" s="71">
        <v>0</v>
      </c>
      <c r="AN220" s="71">
        <v>63876740.049253464</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1666</v>
      </c>
      <c r="B221" s="70">
        <v>213</v>
      </c>
      <c r="C221" s="70">
        <v>16</v>
      </c>
      <c r="D221" s="70">
        <v>33</v>
      </c>
      <c r="E221" s="70">
        <v>2022</v>
      </c>
      <c r="F221" s="70" t="s">
        <v>161</v>
      </c>
      <c r="G221" s="1073" t="s">
        <v>1664</v>
      </c>
      <c r="H221" s="70" t="s">
        <v>1665</v>
      </c>
      <c r="I221" s="1066"/>
      <c r="J221" s="73"/>
      <c r="K221" s="71"/>
      <c r="L221" s="71"/>
      <c r="M221" s="71"/>
      <c r="N221" s="71"/>
      <c r="O221" s="71"/>
      <c r="P221" s="71"/>
      <c r="Q221" s="71"/>
      <c r="R221" s="71"/>
      <c r="S221" s="71"/>
      <c r="T221" s="71"/>
      <c r="U221" s="71"/>
      <c r="V221" s="71"/>
      <c r="W221" s="71"/>
      <c r="X221" s="71"/>
      <c r="Y221" s="71"/>
      <c r="Z221" s="71"/>
      <c r="AA221" s="71"/>
      <c r="AB221" s="71"/>
      <c r="AC221" s="72"/>
      <c r="AD221" s="71">
        <v>10122635.514297895</v>
      </c>
      <c r="AE221" s="71">
        <v>601017.80541059317</v>
      </c>
      <c r="AF221" s="71">
        <v>2835507.0041532433</v>
      </c>
      <c r="AG221" s="71">
        <v>14688699.48582156</v>
      </c>
      <c r="AH221" s="71">
        <v>20877154.978572633</v>
      </c>
      <c r="AI221" s="71">
        <v>0</v>
      </c>
      <c r="AJ221" s="71">
        <v>0</v>
      </c>
      <c r="AK221" s="71">
        <v>1514146.6542178369</v>
      </c>
      <c r="AL221" s="71">
        <v>0</v>
      </c>
      <c r="AM221" s="71">
        <v>0</v>
      </c>
      <c r="AN221" s="71">
        <v>50639161.442473769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1710</v>
      </c>
      <c r="B222" s="70">
        <v>214</v>
      </c>
      <c r="C222" s="70">
        <v>16</v>
      </c>
      <c r="D222" s="70">
        <v>34</v>
      </c>
      <c r="E222" s="70">
        <v>2022</v>
      </c>
      <c r="F222" s="70" t="s">
        <v>161</v>
      </c>
      <c r="G222" s="1073" t="s">
        <v>1708</v>
      </c>
      <c r="H222" s="70" t="s">
        <v>1709</v>
      </c>
      <c r="I222" s="1066"/>
      <c r="J222" s="73"/>
      <c r="K222" s="71"/>
      <c r="L222" s="71"/>
      <c r="M222" s="71"/>
      <c r="N222" s="71"/>
      <c r="O222" s="71"/>
      <c r="P222" s="71"/>
      <c r="Q222" s="71"/>
      <c r="R222" s="71"/>
      <c r="S222" s="71"/>
      <c r="T222" s="71"/>
      <c r="U222" s="71"/>
      <c r="V222" s="71"/>
      <c r="W222" s="71"/>
      <c r="X222" s="71"/>
      <c r="Y222" s="71"/>
      <c r="Z222" s="71"/>
      <c r="AA222" s="71"/>
      <c r="AB222" s="71"/>
      <c r="AC222" s="72"/>
      <c r="AD222" s="71">
        <v>18540879.098004211</v>
      </c>
      <c r="AE222" s="71">
        <v>2030858.5521535366</v>
      </c>
      <c r="AF222" s="71">
        <v>0</v>
      </c>
      <c r="AG222" s="71">
        <v>59943511.08556588</v>
      </c>
      <c r="AH222" s="71">
        <v>60866404.263453864</v>
      </c>
      <c r="AI222" s="71">
        <v>0</v>
      </c>
      <c r="AJ222" s="71">
        <v>0</v>
      </c>
      <c r="AK222" s="71">
        <v>4643417.5068798754</v>
      </c>
      <c r="AL222" s="71">
        <v>0</v>
      </c>
      <c r="AM222" s="71">
        <v>0</v>
      </c>
      <c r="AN222" s="71">
        <v>146025070.50605735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1738</v>
      </c>
      <c r="B223" s="70">
        <v>215</v>
      </c>
      <c r="C223" s="70">
        <v>16</v>
      </c>
      <c r="D223" s="70">
        <v>35</v>
      </c>
      <c r="E223" s="70">
        <v>2022</v>
      </c>
      <c r="F223" s="70" t="s">
        <v>161</v>
      </c>
      <c r="G223" s="1073" t="s">
        <v>1736</v>
      </c>
      <c r="H223" s="70" t="s">
        <v>1737</v>
      </c>
      <c r="I223" s="1066"/>
      <c r="J223" s="73"/>
      <c r="K223" s="71"/>
      <c r="L223" s="71"/>
      <c r="M223" s="71"/>
      <c r="N223" s="71"/>
      <c r="O223" s="71"/>
      <c r="P223" s="71"/>
      <c r="Q223" s="71"/>
      <c r="R223" s="71"/>
      <c r="S223" s="71"/>
      <c r="T223" s="71"/>
      <c r="U223" s="71"/>
      <c r="V223" s="71"/>
      <c r="W223" s="71"/>
      <c r="X223" s="71"/>
      <c r="Y223" s="71"/>
      <c r="Z223" s="71"/>
      <c r="AA223" s="71"/>
      <c r="AB223" s="71"/>
      <c r="AC223" s="72"/>
      <c r="AD223" s="71">
        <v>44085985.609813839</v>
      </c>
      <c r="AE223" s="71">
        <v>872445.20140247385</v>
      </c>
      <c r="AF223" s="71">
        <v>2641547.2416541614</v>
      </c>
      <c r="AG223" s="71">
        <v>20844336.086452711</v>
      </c>
      <c r="AH223" s="71">
        <v>25955499.07493918</v>
      </c>
      <c r="AI223" s="71">
        <v>0</v>
      </c>
      <c r="AJ223" s="71">
        <v>0</v>
      </c>
      <c r="AK223" s="71">
        <v>1927870.5054982353</v>
      </c>
      <c r="AL223" s="71">
        <v>0</v>
      </c>
      <c r="AM223" s="71">
        <v>0</v>
      </c>
      <c r="AN223" s="71">
        <v>96327683.719760597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1650</v>
      </c>
      <c r="B224" s="70">
        <v>216</v>
      </c>
      <c r="C224" s="70">
        <v>16</v>
      </c>
      <c r="D224" s="70">
        <v>36</v>
      </c>
      <c r="E224" s="70">
        <v>2022</v>
      </c>
      <c r="F224" s="70" t="s">
        <v>161</v>
      </c>
      <c r="G224" s="1073" t="s">
        <v>1648</v>
      </c>
      <c r="H224" s="70" t="s">
        <v>1649</v>
      </c>
      <c r="I224" s="1066"/>
      <c r="J224" s="73"/>
      <c r="K224" s="71"/>
      <c r="L224" s="71"/>
      <c r="M224" s="71"/>
      <c r="N224" s="71"/>
      <c r="O224" s="71"/>
      <c r="P224" s="71"/>
      <c r="Q224" s="71"/>
      <c r="R224" s="71"/>
      <c r="S224" s="71"/>
      <c r="T224" s="71"/>
      <c r="U224" s="71"/>
      <c r="V224" s="71"/>
      <c r="W224" s="71"/>
      <c r="X224" s="71"/>
      <c r="Y224" s="71"/>
      <c r="Z224" s="71"/>
      <c r="AA224" s="71"/>
      <c r="AB224" s="71"/>
      <c r="AC224" s="72"/>
      <c r="AD224" s="71">
        <v>36218383.337346777</v>
      </c>
      <c r="AE224" s="71">
        <v>1572017.0017863093</v>
      </c>
      <c r="AF224" s="71">
        <v>1995014.6999905554</v>
      </c>
      <c r="AG224" s="71">
        <v>36297606.936087929</v>
      </c>
      <c r="AH224" s="71">
        <v>57188833.13303642</v>
      </c>
      <c r="AI224" s="71">
        <v>0</v>
      </c>
      <c r="AJ224" s="71">
        <v>0</v>
      </c>
      <c r="AK224" s="71">
        <v>4296065.0849247342</v>
      </c>
      <c r="AL224" s="71">
        <v>0</v>
      </c>
      <c r="AM224" s="71">
        <v>0</v>
      </c>
      <c r="AN224" s="71">
        <v>137567920.19317272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2224</v>
      </c>
      <c r="H6" s="77" t="s">
        <v>2225</v>
      </c>
      <c r="I6" s="77" t="s">
        <v>2416</v>
      </c>
      <c r="J6" s="77" t="s">
        <v>2417</v>
      </c>
      <c r="K6" s="1080">
        <v>49</v>
      </c>
      <c r="L6" s="1081">
        <v>7</v>
      </c>
      <c r="M6" s="1044"/>
      <c r="N6" s="988">
        <v>1</v>
      </c>
      <c r="O6" s="77" t="s">
        <v>1745</v>
      </c>
      <c r="P6" s="77" t="s">
        <v>1746</v>
      </c>
      <c r="Q6" s="77" t="s">
        <v>1501</v>
      </c>
      <c r="R6" s="16"/>
      <c r="S6" s="77">
        <v>1</v>
      </c>
      <c r="T6" s="77" t="s">
        <v>2224</v>
      </c>
      <c r="U6" s="77" t="s">
        <v>2225</v>
      </c>
      <c r="V6" s="77" t="s">
        <v>1501</v>
      </c>
      <c r="W6" s="16"/>
      <c r="X6" s="77">
        <v>1</v>
      </c>
      <c r="Y6" s="692" t="s">
        <v>1745</v>
      </c>
      <c r="Z6" s="77" t="s">
        <v>1746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1768</v>
      </c>
      <c r="P7" s="77" t="s">
        <v>1769</v>
      </c>
      <c r="Q7" s="77" t="s">
        <v>1501</v>
      </c>
      <c r="R7" s="16"/>
      <c r="S7" s="77">
        <v>2</v>
      </c>
      <c r="T7" s="76" t="s">
        <v>795</v>
      </c>
      <c r="U7" s="77" t="s">
        <v>1503</v>
      </c>
      <c r="V7" s="77" t="s">
        <v>1503</v>
      </c>
      <c r="W7" s="16"/>
      <c r="X7" s="77">
        <v>2</v>
      </c>
      <c r="Y7" s="692" t="s">
        <v>1768</v>
      </c>
      <c r="Z7" s="77" t="s">
        <v>1769</v>
      </c>
      <c r="AA7" s="77" t="s">
        <v>1501</v>
      </c>
      <c r="AB7" s="16"/>
      <c r="AC7" s="77">
        <v>2</v>
      </c>
      <c r="AD7" s="77" t="s">
        <v>1672</v>
      </c>
      <c r="AE7" s="77" t="s">
        <v>1673</v>
      </c>
      <c r="AF7" s="77" t="s">
        <v>1501</v>
      </c>
    </row>
    <row r="8" spans="1:32" ht="12">
      <c r="A8" s="16"/>
      <c r="B8" s="16"/>
      <c r="C8" s="16"/>
      <c r="D8" s="16"/>
      <c r="F8" s="16"/>
      <c r="G8" s="16"/>
      <c r="H8" s="16"/>
      <c r="I8" s="16"/>
      <c r="J8" s="16"/>
      <c r="K8" s="1044"/>
      <c r="L8" s="1044"/>
      <c r="M8" s="1044"/>
      <c r="N8" s="988">
        <v>3</v>
      </c>
      <c r="O8" s="77" t="s">
        <v>1791</v>
      </c>
      <c r="P8" s="77" t="s">
        <v>1792</v>
      </c>
      <c r="Q8" s="77" t="s">
        <v>1501</v>
      </c>
      <c r="R8" s="16"/>
      <c r="S8" s="16"/>
      <c r="T8" s="16"/>
      <c r="U8" s="16"/>
      <c r="V8" s="16"/>
      <c r="W8" s="16"/>
      <c r="X8" s="77">
        <v>3</v>
      </c>
      <c r="Y8" s="692" t="s">
        <v>1791</v>
      </c>
      <c r="Z8" s="77" t="s">
        <v>1792</v>
      </c>
      <c r="AA8" s="77" t="s">
        <v>1501</v>
      </c>
      <c r="AB8" s="16"/>
      <c r="AC8" s="77">
        <v>3</v>
      </c>
      <c r="AD8" s="77" t="s">
        <v>1716</v>
      </c>
      <c r="AE8" s="77" t="s">
        <v>1717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1814</v>
      </c>
      <c r="P9" s="77" t="s">
        <v>1815</v>
      </c>
      <c r="Q9" s="77" t="s">
        <v>1501</v>
      </c>
      <c r="R9" s="16"/>
      <c r="S9" s="16"/>
      <c r="T9" s="16"/>
      <c r="U9" s="16"/>
      <c r="V9" s="16"/>
      <c r="W9" s="16"/>
      <c r="X9" s="77">
        <v>4</v>
      </c>
      <c r="Y9" s="692" t="s">
        <v>1814</v>
      </c>
      <c r="Z9" s="77" t="s">
        <v>1815</v>
      </c>
      <c r="AA9" s="77" t="s">
        <v>1501</v>
      </c>
      <c r="AB9" s="16"/>
      <c r="AC9" s="77">
        <v>4</v>
      </c>
      <c r="AD9" s="77" t="s">
        <v>1692</v>
      </c>
      <c r="AE9" s="77" t="s">
        <v>1693</v>
      </c>
      <c r="AF9" s="77" t="s">
        <v>1501</v>
      </c>
    </row>
    <row r="10" spans="1:32" ht="12">
      <c r="A10" s="16"/>
      <c r="B10" s="16"/>
      <c r="C10" s="16"/>
      <c r="D10" s="16"/>
      <c r="F10" s="75" t="s">
        <v>1501</v>
      </c>
      <c r="G10" s="76" t="s">
        <v>2224</v>
      </c>
      <c r="H10" s="77" t="s">
        <v>2225</v>
      </c>
      <c r="I10" s="77" t="s">
        <v>2416</v>
      </c>
      <c r="J10" s="77" t="s">
        <v>2417</v>
      </c>
      <c r="K10" s="1079">
        <v>49</v>
      </c>
      <c r="L10" s="1045">
        <v>7</v>
      </c>
      <c r="M10" s="1044"/>
      <c r="N10" s="988">
        <v>5</v>
      </c>
      <c r="O10" s="77" t="s">
        <v>1837</v>
      </c>
      <c r="P10" s="77" t="s">
        <v>1838</v>
      </c>
      <c r="Q10" s="77" t="s">
        <v>1501</v>
      </c>
      <c r="R10" s="16"/>
      <c r="S10" s="16"/>
      <c r="T10" s="16"/>
      <c r="U10" s="16"/>
      <c r="V10" s="16"/>
      <c r="W10" s="16"/>
      <c r="X10" s="77">
        <v>5</v>
      </c>
      <c r="Y10" s="692" t="s">
        <v>1837</v>
      </c>
      <c r="Z10" s="77" t="s">
        <v>1838</v>
      </c>
      <c r="AA10" s="77" t="s">
        <v>1501</v>
      </c>
      <c r="AB10" s="16"/>
      <c r="AC10" s="77">
        <v>5</v>
      </c>
      <c r="AD10" s="77" t="s">
        <v>1676</v>
      </c>
      <c r="AE10" s="77" t="s">
        <v>1677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1860</v>
      </c>
      <c r="P11" s="77" t="s">
        <v>1861</v>
      </c>
      <c r="Q11" s="77" t="s">
        <v>1501</v>
      </c>
      <c r="R11" s="16"/>
      <c r="S11" s="16"/>
      <c r="T11" s="16"/>
      <c r="U11" s="16"/>
      <c r="V11" s="16"/>
      <c r="W11" s="16"/>
      <c r="X11" s="77">
        <v>6</v>
      </c>
      <c r="Y11" s="692" t="s">
        <v>1860</v>
      </c>
      <c r="Z11" s="77" t="s">
        <v>1861</v>
      </c>
      <c r="AA11" s="77" t="s">
        <v>1501</v>
      </c>
      <c r="AB11" s="16"/>
      <c r="AC11" s="77">
        <v>6</v>
      </c>
      <c r="AD11" s="77" t="s">
        <v>1688</v>
      </c>
      <c r="AE11" s="77" t="s">
        <v>1689</v>
      </c>
      <c r="AF11" s="77" t="s">
        <v>1501</v>
      </c>
    </row>
    <row r="12" spans="1:32" ht="12">
      <c r="A12" s="16"/>
      <c r="B12" s="16"/>
      <c r="C12" s="16"/>
      <c r="D12" s="16"/>
      <c r="F12" s="75" t="s">
        <v>1505</v>
      </c>
      <c r="G12" s="76" t="s">
        <v>2224</v>
      </c>
      <c r="H12" s="77"/>
      <c r="I12" s="77" t="s">
        <v>2224</v>
      </c>
      <c r="J12" s="77"/>
      <c r="K12" s="1079" t="s">
        <v>1544</v>
      </c>
      <c r="L12" s="1045"/>
      <c r="M12" s="1044"/>
      <c r="N12" s="988">
        <v>7</v>
      </c>
      <c r="O12" s="77" t="s">
        <v>1883</v>
      </c>
      <c r="P12" s="77" t="s">
        <v>1884</v>
      </c>
      <c r="Q12" s="77" t="s">
        <v>1501</v>
      </c>
      <c r="R12" s="16"/>
      <c r="S12" s="16"/>
      <c r="T12" s="16"/>
      <c r="U12" s="16"/>
      <c r="V12" s="16"/>
      <c r="W12" s="16"/>
      <c r="X12" s="77">
        <v>7</v>
      </c>
      <c r="Y12" s="692" t="s">
        <v>1883</v>
      </c>
      <c r="Z12" s="77" t="s">
        <v>1884</v>
      </c>
      <c r="AA12" s="77" t="s">
        <v>1501</v>
      </c>
      <c r="AB12" s="16"/>
      <c r="AC12" s="77">
        <v>7</v>
      </c>
      <c r="AD12" s="77" t="s">
        <v>2224</v>
      </c>
      <c r="AE12" s="77" t="s">
        <v>2225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1906</v>
      </c>
      <c r="P13" s="77" t="s">
        <v>1907</v>
      </c>
      <c r="Q13" s="77" t="s">
        <v>1501</v>
      </c>
      <c r="R13" s="16"/>
      <c r="S13" s="16"/>
      <c r="T13" s="16"/>
      <c r="U13" s="16"/>
      <c r="V13" s="16"/>
      <c r="W13" s="16"/>
      <c r="X13" s="77">
        <v>8</v>
      </c>
      <c r="Y13" s="692" t="s">
        <v>1906</v>
      </c>
      <c r="Z13" s="77" t="s">
        <v>1907</v>
      </c>
      <c r="AA13" s="77" t="s">
        <v>1501</v>
      </c>
      <c r="AB13" s="16"/>
      <c r="AC13" s="77">
        <v>8</v>
      </c>
      <c r="AD13" s="77" t="s">
        <v>1906</v>
      </c>
      <c r="AE13" s="77" t="s">
        <v>1907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1929</v>
      </c>
      <c r="P14" s="77" t="s">
        <v>1930</v>
      </c>
      <c r="Q14" s="77" t="s">
        <v>1501</v>
      </c>
      <c r="R14" s="16"/>
      <c r="S14" s="16"/>
      <c r="T14" s="16"/>
      <c r="U14" s="16"/>
      <c r="V14" s="16"/>
      <c r="W14" s="16"/>
      <c r="X14" s="77">
        <v>9</v>
      </c>
      <c r="Y14" s="692" t="s">
        <v>1929</v>
      </c>
      <c r="Z14" s="77" t="s">
        <v>1930</v>
      </c>
      <c r="AA14" s="77" t="s">
        <v>1501</v>
      </c>
      <c r="AB14" s="16"/>
      <c r="AC14" s="77">
        <v>9</v>
      </c>
      <c r="AD14" s="77" t="s">
        <v>1728</v>
      </c>
      <c r="AE14" s="77" t="s">
        <v>1729</v>
      </c>
      <c r="AF14" s="77" t="s">
        <v>1501</v>
      </c>
    </row>
    <row r="15" spans="1:32" ht="12">
      <c r="A15" s="16"/>
      <c r="B15" s="16"/>
      <c r="C15" s="16"/>
      <c r="D15" s="16"/>
      <c r="E15" s="16"/>
      <c r="F15" s="16"/>
      <c r="G15" s="16"/>
      <c r="H15" s="16"/>
      <c r="I15" s="16"/>
      <c r="J15" s="16"/>
      <c r="K15" s="1044"/>
      <c r="L15" s="1044"/>
      <c r="M15" s="1044"/>
      <c r="N15" s="988">
        <v>10</v>
      </c>
      <c r="O15" s="77" t="s">
        <v>1952</v>
      </c>
      <c r="P15" s="77" t="s">
        <v>1953</v>
      </c>
      <c r="Q15" s="77" t="s">
        <v>1501</v>
      </c>
      <c r="R15" s="16"/>
      <c r="S15" s="16"/>
      <c r="T15" s="16"/>
      <c r="U15" s="16"/>
      <c r="V15" s="16"/>
      <c r="W15" s="16"/>
      <c r="X15" s="77">
        <v>10</v>
      </c>
      <c r="Y15" s="692" t="s">
        <v>1952</v>
      </c>
      <c r="Z15" s="77" t="s">
        <v>1953</v>
      </c>
      <c r="AA15" s="77" t="s">
        <v>1501</v>
      </c>
      <c r="AB15" s="16"/>
      <c r="AC15" s="77">
        <v>10</v>
      </c>
      <c r="AD15" s="77" t="s">
        <v>2403</v>
      </c>
      <c r="AE15" s="77" t="s">
        <v>2404</v>
      </c>
      <c r="AF15" s="77" t="s">
        <v>1501</v>
      </c>
    </row>
    <row r="16" spans="1:32" ht="12">
      <c r="A16" s="16"/>
      <c r="B16" s="16"/>
      <c r="C16" s="16"/>
      <c r="D16" s="16"/>
      <c r="E16" s="16"/>
      <c r="F16" s="16"/>
      <c r="G16" s="16"/>
      <c r="H16" s="16"/>
      <c r="I16" s="16"/>
      <c r="J16" s="16"/>
      <c r="K16" s="1044"/>
      <c r="L16" s="1044"/>
      <c r="M16" s="1044"/>
      <c r="N16" s="988">
        <v>11</v>
      </c>
      <c r="O16" s="77" t="s">
        <v>1975</v>
      </c>
      <c r="P16" s="77" t="s">
        <v>1976</v>
      </c>
      <c r="Q16" s="77" t="s">
        <v>1501</v>
      </c>
      <c r="R16" s="16"/>
      <c r="S16" s="16"/>
      <c r="T16" s="16"/>
      <c r="U16" s="16"/>
      <c r="V16" s="16"/>
      <c r="W16" s="16"/>
      <c r="X16" s="77">
        <v>11</v>
      </c>
      <c r="Y16" s="692" t="s">
        <v>1975</v>
      </c>
      <c r="Z16" s="77" t="s">
        <v>1976</v>
      </c>
      <c r="AA16" s="77" t="s">
        <v>1501</v>
      </c>
      <c r="AB16" s="16"/>
      <c r="AC16" s="77">
        <v>11</v>
      </c>
      <c r="AD16" s="77" t="s">
        <v>1680</v>
      </c>
      <c r="AE16" s="77" t="s">
        <v>1681</v>
      </c>
      <c r="AF16" s="77" t="s">
        <v>1501</v>
      </c>
    </row>
    <row r="17" spans="1:32" ht="12">
      <c r="A17" s="16"/>
      <c r="B17" s="16"/>
      <c r="C17" s="16"/>
      <c r="D17" s="16"/>
      <c r="E17" s="16"/>
      <c r="F17" s="16"/>
      <c r="G17" s="16"/>
      <c r="H17" s="16"/>
      <c r="I17" s="16"/>
      <c r="J17" s="16"/>
      <c r="K17" s="1044"/>
      <c r="L17" s="1044"/>
      <c r="M17" s="1044"/>
      <c r="N17" s="988">
        <v>12</v>
      </c>
      <c r="O17" s="77" t="s">
        <v>1998</v>
      </c>
      <c r="P17" s="77" t="s">
        <v>1999</v>
      </c>
      <c r="Q17" s="77" t="s">
        <v>1501</v>
      </c>
      <c r="R17" s="16"/>
      <c r="S17" s="16"/>
      <c r="T17" s="16"/>
      <c r="U17" s="16"/>
      <c r="V17" s="16"/>
      <c r="W17" s="16"/>
      <c r="X17" s="77">
        <v>12</v>
      </c>
      <c r="Y17" s="692" t="s">
        <v>1998</v>
      </c>
      <c r="Z17" s="77" t="s">
        <v>1999</v>
      </c>
      <c r="AA17" s="77" t="s">
        <v>1501</v>
      </c>
      <c r="AB17" s="16"/>
      <c r="AC17" s="77">
        <v>12</v>
      </c>
      <c r="AD17" s="77" t="s">
        <v>2439</v>
      </c>
      <c r="AE17" s="77" t="s">
        <v>2440</v>
      </c>
      <c r="AF17" s="77" t="s">
        <v>1501</v>
      </c>
    </row>
    <row r="18" spans="1:32" ht="12">
      <c r="A18" s="16"/>
      <c r="B18" s="16"/>
      <c r="C18" s="16"/>
      <c r="D18" s="16"/>
      <c r="E18" s="16"/>
      <c r="F18" s="16"/>
      <c r="G18" s="16"/>
      <c r="H18" s="16"/>
      <c r="I18" s="16"/>
      <c r="J18" s="16"/>
      <c r="K18" s="1044"/>
      <c r="L18" s="1044"/>
      <c r="M18" s="1044"/>
      <c r="N18" s="988">
        <v>13</v>
      </c>
      <c r="O18" s="77" t="s">
        <v>2021</v>
      </c>
      <c r="P18" s="77" t="s">
        <v>2022</v>
      </c>
      <c r="Q18" s="77" t="s">
        <v>1501</v>
      </c>
      <c r="R18" s="16"/>
      <c r="S18" s="16"/>
      <c r="T18" s="16"/>
      <c r="U18" s="16"/>
      <c r="V18" s="16"/>
      <c r="W18" s="16"/>
      <c r="X18" s="77">
        <v>13</v>
      </c>
      <c r="Y18" s="692" t="s">
        <v>2021</v>
      </c>
      <c r="Z18" s="77" t="s">
        <v>2022</v>
      </c>
      <c r="AA18" s="77" t="s">
        <v>1501</v>
      </c>
      <c r="AB18" s="16"/>
      <c r="AC18" s="77">
        <v>13</v>
      </c>
      <c r="AD18" s="77" t="s">
        <v>1712</v>
      </c>
      <c r="AE18" s="77" t="s">
        <v>1713</v>
      </c>
      <c r="AF18" s="77" t="s">
        <v>1501</v>
      </c>
    </row>
    <row r="19" spans="1:32" ht="12">
      <c r="A19" s="16"/>
      <c r="B19" s="16"/>
      <c r="C19" s="16"/>
      <c r="D19" s="16"/>
      <c r="E19" s="16"/>
      <c r="F19" s="16"/>
      <c r="G19" s="16"/>
      <c r="H19" s="16"/>
      <c r="I19" s="16"/>
      <c r="J19" s="16"/>
      <c r="K19" s="1044"/>
      <c r="L19" s="1044"/>
      <c r="M19" s="1044"/>
      <c r="N19" s="988">
        <v>14</v>
      </c>
      <c r="O19" s="77" t="s">
        <v>1641</v>
      </c>
      <c r="P19" s="77" t="s">
        <v>1642</v>
      </c>
      <c r="Q19" s="77" t="s">
        <v>1501</v>
      </c>
      <c r="R19" s="16"/>
      <c r="S19" s="16"/>
      <c r="T19" s="16"/>
      <c r="U19" s="16"/>
      <c r="V19" s="16"/>
      <c r="W19" s="16"/>
      <c r="X19" s="77">
        <v>14</v>
      </c>
      <c r="Y19" s="692" t="s">
        <v>1641</v>
      </c>
      <c r="Z19" s="77" t="s">
        <v>1642</v>
      </c>
      <c r="AA19" s="77" t="s">
        <v>1501</v>
      </c>
      <c r="AB19" s="16"/>
      <c r="AC19" s="77">
        <v>14</v>
      </c>
      <c r="AD19" s="77" t="s">
        <v>1668</v>
      </c>
      <c r="AE19" s="77" t="s">
        <v>1669</v>
      </c>
      <c r="AF19" s="77" t="s">
        <v>1501</v>
      </c>
    </row>
    <row r="20" spans="1:32" ht="12">
      <c r="A20" s="16"/>
      <c r="B20" s="16"/>
      <c r="C20" s="16"/>
      <c r="D20" s="16"/>
      <c r="E20" s="16"/>
      <c r="F20" s="16"/>
      <c r="G20" s="16"/>
      <c r="H20" s="16"/>
      <c r="I20" s="16"/>
      <c r="J20" s="16"/>
      <c r="K20" s="1044"/>
      <c r="L20" s="1044"/>
      <c r="M20" s="1044"/>
      <c r="N20" s="988">
        <v>15</v>
      </c>
      <c r="O20" s="77" t="s">
        <v>2063</v>
      </c>
      <c r="P20" s="77" t="s">
        <v>2064</v>
      </c>
      <c r="Q20" s="77" t="s">
        <v>1501</v>
      </c>
      <c r="R20" s="16"/>
      <c r="S20" s="16"/>
      <c r="T20" s="16"/>
      <c r="U20" s="16"/>
      <c r="V20" s="16"/>
      <c r="W20" s="16"/>
      <c r="X20" s="77">
        <v>15</v>
      </c>
      <c r="Y20" s="692" t="s">
        <v>2063</v>
      </c>
      <c r="Z20" s="77" t="s">
        <v>2064</v>
      </c>
      <c r="AA20" s="77" t="s">
        <v>1501</v>
      </c>
      <c r="AB20" s="16"/>
      <c r="AC20" s="77">
        <v>15</v>
      </c>
      <c r="AD20" s="77" t="s">
        <v>2411</v>
      </c>
      <c r="AE20" s="77" t="s">
        <v>2412</v>
      </c>
      <c r="AF20" s="77" t="s">
        <v>1501</v>
      </c>
    </row>
    <row r="21" spans="1:32" ht="12">
      <c r="A21" s="16"/>
      <c r="B21" s="16"/>
      <c r="C21" s="16"/>
      <c r="D21" s="16"/>
      <c r="E21" s="16"/>
      <c r="F21" s="16"/>
      <c r="G21" s="16"/>
      <c r="H21" s="16"/>
      <c r="I21" s="16"/>
      <c r="J21" s="16"/>
      <c r="K21" s="1044"/>
      <c r="L21" s="1044"/>
      <c r="M21" s="1044"/>
      <c r="N21" s="988">
        <v>16</v>
      </c>
      <c r="O21" s="77" t="s">
        <v>2086</v>
      </c>
      <c r="P21" s="77" t="s">
        <v>2087</v>
      </c>
      <c r="Q21" s="77" t="s">
        <v>1501</v>
      </c>
      <c r="R21" s="16"/>
      <c r="S21" s="16"/>
      <c r="T21" s="16"/>
      <c r="U21" s="16"/>
      <c r="V21" s="16"/>
      <c r="W21" s="16"/>
      <c r="X21" s="77">
        <v>16</v>
      </c>
      <c r="Y21" s="692" t="s">
        <v>2086</v>
      </c>
      <c r="Z21" s="77" t="s">
        <v>2087</v>
      </c>
      <c r="AA21" s="77" t="s">
        <v>1501</v>
      </c>
      <c r="AB21" s="16"/>
      <c r="AC21" s="77">
        <v>16</v>
      </c>
      <c r="AD21" s="77" t="s">
        <v>1720</v>
      </c>
      <c r="AE21" s="77" t="s">
        <v>1721</v>
      </c>
      <c r="AF21" s="77" t="s">
        <v>1501</v>
      </c>
    </row>
    <row r="22" spans="1:32" ht="12">
      <c r="A22" s="16"/>
      <c r="B22" s="16"/>
      <c r="C22" s="16"/>
      <c r="D22" s="16"/>
      <c r="E22" s="16"/>
      <c r="F22" s="16"/>
      <c r="G22" s="16"/>
      <c r="H22" s="16"/>
      <c r="I22" s="16"/>
      <c r="J22" s="16"/>
      <c r="K22" s="1044"/>
      <c r="L22" s="1044"/>
      <c r="M22" s="1044"/>
      <c r="N22" s="988">
        <v>17</v>
      </c>
      <c r="O22" s="77" t="s">
        <v>2109</v>
      </c>
      <c r="P22" s="77" t="s">
        <v>2110</v>
      </c>
      <c r="Q22" s="77" t="s">
        <v>1501</v>
      </c>
      <c r="R22" s="16"/>
      <c r="S22" s="16"/>
      <c r="T22" s="16"/>
      <c r="U22" s="16"/>
      <c r="V22" s="16"/>
      <c r="W22" s="16"/>
      <c r="X22" s="77">
        <v>17</v>
      </c>
      <c r="Y22" s="692" t="s">
        <v>2109</v>
      </c>
      <c r="Z22" s="77" t="s">
        <v>2110</v>
      </c>
      <c r="AA22" s="77" t="s">
        <v>1501</v>
      </c>
      <c r="AB22" s="16"/>
      <c r="AC22" s="77">
        <v>17</v>
      </c>
      <c r="AD22" s="77" t="s">
        <v>1740</v>
      </c>
      <c r="AE22" s="77" t="s">
        <v>1741</v>
      </c>
      <c r="AF22" s="77" t="s">
        <v>1501</v>
      </c>
    </row>
    <row r="23" spans="1:32" ht="12">
      <c r="A23" s="16"/>
      <c r="B23" s="16"/>
      <c r="C23" s="16"/>
      <c r="D23" s="16"/>
      <c r="E23" s="16"/>
      <c r="F23" s="16"/>
      <c r="G23" s="16"/>
      <c r="H23" s="16"/>
      <c r="I23" s="16"/>
      <c r="J23" s="16"/>
      <c r="K23" s="1044"/>
      <c r="L23" s="1044"/>
      <c r="M23" s="1044"/>
      <c r="N23" s="988">
        <v>18</v>
      </c>
      <c r="O23" s="77" t="s">
        <v>2132</v>
      </c>
      <c r="P23" s="77" t="s">
        <v>2133</v>
      </c>
      <c r="Q23" s="77" t="s">
        <v>1501</v>
      </c>
      <c r="R23" s="16"/>
      <c r="S23" s="16"/>
      <c r="T23" s="16"/>
      <c r="U23" s="16"/>
      <c r="V23" s="16"/>
      <c r="W23" s="16"/>
      <c r="X23" s="77">
        <v>18</v>
      </c>
      <c r="Y23" s="692" t="s">
        <v>2132</v>
      </c>
      <c r="Z23" s="77" t="s">
        <v>2133</v>
      </c>
      <c r="AA23" s="77" t="s">
        <v>1501</v>
      </c>
      <c r="AB23" s="16"/>
      <c r="AC23" s="77">
        <v>18</v>
      </c>
      <c r="AD23" s="77" t="s">
        <v>1684</v>
      </c>
      <c r="AE23" s="77" t="s">
        <v>1685</v>
      </c>
      <c r="AF23" s="77" t="s">
        <v>1501</v>
      </c>
    </row>
    <row r="24" spans="1:32" ht="12">
      <c r="A24" s="16"/>
      <c r="B24" s="16"/>
      <c r="C24" s="16"/>
      <c r="D24" s="16"/>
      <c r="E24" s="16"/>
      <c r="F24" s="16"/>
      <c r="G24" s="16"/>
      <c r="H24" s="16"/>
      <c r="I24" s="16"/>
      <c r="J24" s="16"/>
      <c r="K24" s="1044"/>
      <c r="L24" s="1044"/>
      <c r="M24" s="1044"/>
      <c r="N24" s="988">
        <v>19</v>
      </c>
      <c r="O24" s="77" t="s">
        <v>2155</v>
      </c>
      <c r="P24" s="77" t="s">
        <v>2156</v>
      </c>
      <c r="Q24" s="77" t="s">
        <v>1501</v>
      </c>
      <c r="R24" s="16"/>
      <c r="S24" s="16"/>
      <c r="T24" s="16"/>
      <c r="U24" s="16"/>
      <c r="V24" s="16"/>
      <c r="W24" s="16"/>
      <c r="X24" s="77">
        <v>19</v>
      </c>
      <c r="Y24" s="692" t="s">
        <v>2155</v>
      </c>
      <c r="Z24" s="77" t="s">
        <v>2156</v>
      </c>
      <c r="AA24" s="77" t="s">
        <v>1501</v>
      </c>
      <c r="AB24" s="16"/>
      <c r="AC24" s="77">
        <v>19</v>
      </c>
      <c r="AD24" s="77" t="s">
        <v>1704</v>
      </c>
      <c r="AE24" s="77" t="s">
        <v>1705</v>
      </c>
      <c r="AF24" s="77" t="s">
        <v>1501</v>
      </c>
    </row>
    <row r="25" spans="1:32" ht="12">
      <c r="A25" s="16"/>
      <c r="B25" s="16"/>
      <c r="C25" s="16"/>
      <c r="D25" s="16"/>
      <c r="E25" s="16"/>
      <c r="F25" s="16"/>
      <c r="G25" s="16"/>
      <c r="H25" s="16"/>
      <c r="I25" s="16"/>
      <c r="J25" s="16"/>
      <c r="K25" s="1044"/>
      <c r="L25" s="1044"/>
      <c r="M25" s="1044"/>
      <c r="N25" s="988">
        <v>20</v>
      </c>
      <c r="O25" s="77" t="s">
        <v>2178</v>
      </c>
      <c r="P25" s="77" t="s">
        <v>2179</v>
      </c>
      <c r="Q25" s="77" t="s">
        <v>1501</v>
      </c>
      <c r="R25" s="16"/>
      <c r="S25" s="16"/>
      <c r="T25" s="16"/>
      <c r="U25" s="16"/>
      <c r="V25" s="16"/>
      <c r="W25" s="16"/>
      <c r="X25" s="77">
        <v>20</v>
      </c>
      <c r="Y25" s="692" t="s">
        <v>2178</v>
      </c>
      <c r="Z25" s="77" t="s">
        <v>2179</v>
      </c>
      <c r="AA25" s="77" t="s">
        <v>1501</v>
      </c>
      <c r="AB25" s="16"/>
      <c r="AC25" s="77">
        <v>20</v>
      </c>
      <c r="AD25" s="77" t="s">
        <v>1652</v>
      </c>
      <c r="AE25" s="77" t="s">
        <v>1653</v>
      </c>
      <c r="AF25" s="77" t="s">
        <v>1501</v>
      </c>
    </row>
    <row r="26" spans="1:32" ht="12">
      <c r="A26" s="16"/>
      <c r="B26" s="16"/>
      <c r="C26" s="16"/>
      <c r="D26" s="16"/>
      <c r="E26" s="16"/>
      <c r="F26" s="16"/>
      <c r="G26" s="16"/>
      <c r="H26" s="16"/>
      <c r="I26" s="16"/>
      <c r="J26" s="16"/>
      <c r="K26" s="1044"/>
      <c r="L26" s="1044"/>
      <c r="M26" s="1044"/>
      <c r="N26" s="988">
        <v>21</v>
      </c>
      <c r="O26" s="77" t="s">
        <v>2201</v>
      </c>
      <c r="P26" s="77" t="s">
        <v>2202</v>
      </c>
      <c r="Q26" s="77" t="s">
        <v>1501</v>
      </c>
      <c r="R26" s="16"/>
      <c r="S26" s="16"/>
      <c r="T26" s="16"/>
      <c r="U26" s="16"/>
      <c r="V26" s="16"/>
      <c r="W26" s="16"/>
      <c r="X26" s="77">
        <v>21</v>
      </c>
      <c r="Y26" s="692" t="s">
        <v>2201</v>
      </c>
      <c r="Z26" s="77" t="s">
        <v>2202</v>
      </c>
      <c r="AA26" s="77" t="s">
        <v>1501</v>
      </c>
      <c r="AB26" s="16"/>
      <c r="AC26" s="77">
        <v>21</v>
      </c>
      <c r="AD26" s="77" t="s">
        <v>1555</v>
      </c>
      <c r="AE26" s="77" t="s">
        <v>1556</v>
      </c>
      <c r="AF26" s="77" t="s">
        <v>1501</v>
      </c>
    </row>
    <row r="27" spans="1:32" ht="12">
      <c r="A27" s="16"/>
      <c r="B27" s="16"/>
      <c r="C27" s="16"/>
      <c r="D27" s="16"/>
      <c r="E27" s="16"/>
      <c r="F27" s="16"/>
      <c r="G27" s="16"/>
      <c r="H27" s="16"/>
      <c r="I27" s="16"/>
      <c r="J27" s="16"/>
      <c r="K27" s="1044"/>
      <c r="L27" s="1044"/>
      <c r="M27" s="1044"/>
      <c r="N27" s="988">
        <v>22</v>
      </c>
      <c r="O27" s="77" t="s">
        <v>2224</v>
      </c>
      <c r="P27" s="77" t="s">
        <v>2225</v>
      </c>
      <c r="Q27" s="77" t="s">
        <v>1501</v>
      </c>
      <c r="R27" s="16"/>
      <c r="S27" s="16"/>
      <c r="T27" s="16"/>
      <c r="U27" s="16"/>
      <c r="V27" s="16"/>
      <c r="W27" s="16"/>
      <c r="X27" s="77">
        <v>22</v>
      </c>
      <c r="Y27" s="692" t="s">
        <v>2224</v>
      </c>
      <c r="Z27" s="77" t="s">
        <v>2225</v>
      </c>
      <c r="AA27" s="77" t="s">
        <v>1501</v>
      </c>
      <c r="AB27" s="16"/>
      <c r="AC27" s="77">
        <v>22</v>
      </c>
      <c r="AD27" s="77" t="s">
        <v>1724</v>
      </c>
      <c r="AE27" s="77" t="s">
        <v>1725</v>
      </c>
      <c r="AF27" s="77" t="s">
        <v>1501</v>
      </c>
    </row>
    <row r="28" spans="1:32" ht="12">
      <c r="A28" s="16"/>
      <c r="B28" s="16"/>
      <c r="C28" s="16"/>
      <c r="D28" s="16"/>
      <c r="E28" s="16"/>
      <c r="F28" s="16"/>
      <c r="G28" s="16"/>
      <c r="H28" s="16"/>
      <c r="I28" s="16"/>
      <c r="J28" s="16"/>
      <c r="K28" s="1044"/>
      <c r="L28" s="1044"/>
      <c r="M28" s="1044"/>
      <c r="N28" s="988">
        <v>23</v>
      </c>
      <c r="O28" s="77" t="s">
        <v>2247</v>
      </c>
      <c r="P28" s="77" t="s">
        <v>2248</v>
      </c>
      <c r="Q28" s="77" t="s">
        <v>1501</v>
      </c>
      <c r="R28" s="16"/>
      <c r="S28" s="16"/>
      <c r="T28" s="16"/>
      <c r="U28" s="16"/>
      <c r="V28" s="16"/>
      <c r="W28" s="16"/>
      <c r="X28" s="77">
        <v>23</v>
      </c>
      <c r="Y28" s="692" t="s">
        <v>2247</v>
      </c>
      <c r="Z28" s="77" t="s">
        <v>2248</v>
      </c>
      <c r="AA28" s="77" t="s">
        <v>1501</v>
      </c>
      <c r="AB28" s="16"/>
      <c r="AC28" s="77">
        <v>23</v>
      </c>
      <c r="AD28" s="77" t="s">
        <v>2442</v>
      </c>
      <c r="AE28" s="77" t="s">
        <v>2443</v>
      </c>
      <c r="AF28" s="77" t="s">
        <v>1501</v>
      </c>
    </row>
    <row r="29" spans="1:32" ht="12">
      <c r="A29" s="16"/>
      <c r="B29" s="16"/>
      <c r="C29" s="16"/>
      <c r="D29" s="16"/>
      <c r="E29" s="16"/>
      <c r="F29" s="16"/>
      <c r="G29" s="16"/>
      <c r="H29" s="16"/>
      <c r="I29" s="16"/>
      <c r="J29" s="16"/>
      <c r="K29" s="1044"/>
      <c r="L29" s="1044"/>
      <c r="M29" s="1044"/>
      <c r="N29" s="988">
        <v>24</v>
      </c>
      <c r="O29" s="77" t="s">
        <v>2270</v>
      </c>
      <c r="P29" s="77" t="s">
        <v>2271</v>
      </c>
      <c r="Q29" s="77" t="s">
        <v>1501</v>
      </c>
      <c r="R29" s="16"/>
      <c r="S29" s="16"/>
      <c r="T29" s="16"/>
      <c r="U29" s="16"/>
      <c r="V29" s="16"/>
      <c r="W29" s="16"/>
      <c r="X29" s="77">
        <v>24</v>
      </c>
      <c r="Y29" s="692" t="s">
        <v>2270</v>
      </c>
      <c r="Z29" s="77" t="s">
        <v>2271</v>
      </c>
      <c r="AA29" s="77" t="s">
        <v>1501</v>
      </c>
      <c r="AB29" s="16"/>
      <c r="AC29" s="77">
        <v>24</v>
      </c>
      <c r="AD29" s="77" t="s">
        <v>2407</v>
      </c>
      <c r="AE29" s="77" t="s">
        <v>2408</v>
      </c>
      <c r="AF29" s="77" t="s">
        <v>1501</v>
      </c>
    </row>
    <row r="30" spans="1:32" ht="12">
      <c r="A30" s="16"/>
      <c r="B30" s="16"/>
      <c r="C30" s="16"/>
      <c r="D30" s="16"/>
      <c r="E30" s="16"/>
      <c r="F30" s="16"/>
      <c r="G30" s="16"/>
      <c r="H30" s="16"/>
      <c r="I30" s="16"/>
      <c r="J30" s="16"/>
      <c r="K30" s="1044"/>
      <c r="L30" s="1044"/>
      <c r="M30" s="1044"/>
      <c r="N30" s="988">
        <v>25</v>
      </c>
      <c r="O30" s="77" t="s">
        <v>2293</v>
      </c>
      <c r="P30" s="77" t="s">
        <v>2294</v>
      </c>
      <c r="Q30" s="77" t="s">
        <v>1501</v>
      </c>
      <c r="R30" s="16"/>
      <c r="S30" s="16"/>
      <c r="T30" s="16"/>
      <c r="U30" s="16"/>
      <c r="V30" s="16"/>
      <c r="W30" s="16"/>
      <c r="X30" s="77">
        <v>25</v>
      </c>
      <c r="Y30" s="692" t="s">
        <v>2293</v>
      </c>
      <c r="Z30" s="77" t="s">
        <v>2294</v>
      </c>
      <c r="AA30" s="77" t="s">
        <v>1501</v>
      </c>
      <c r="AB30" s="16"/>
      <c r="AC30" s="77">
        <v>25</v>
      </c>
      <c r="AD30" s="77" t="s">
        <v>1636</v>
      </c>
      <c r="AE30" s="77" t="s">
        <v>1637</v>
      </c>
      <c r="AF30" s="77" t="s">
        <v>1501</v>
      </c>
    </row>
    <row r="31" spans="1:32" ht="12">
      <c r="A31" s="16"/>
      <c r="B31" s="16"/>
      <c r="C31" s="16"/>
      <c r="D31" s="16"/>
      <c r="E31" s="16"/>
      <c r="F31" s="16"/>
      <c r="G31" s="16"/>
      <c r="H31" s="16"/>
      <c r="I31" s="16"/>
      <c r="J31" s="16"/>
      <c r="K31" s="1044"/>
      <c r="L31" s="1044"/>
      <c r="M31" s="1044"/>
      <c r="N31" s="988">
        <v>26</v>
      </c>
      <c r="O31" s="77" t="s">
        <v>1644</v>
      </c>
      <c r="P31" s="77" t="s">
        <v>1645</v>
      </c>
      <c r="Q31" s="77" t="s">
        <v>1501</v>
      </c>
      <c r="R31" s="16"/>
      <c r="S31" s="16"/>
      <c r="T31" s="16"/>
      <c r="U31" s="16"/>
      <c r="V31" s="16"/>
      <c r="W31" s="16"/>
      <c r="X31" s="77">
        <v>26</v>
      </c>
      <c r="Y31" s="692" t="s">
        <v>1644</v>
      </c>
      <c r="Z31" s="77" t="s">
        <v>1645</v>
      </c>
      <c r="AA31" s="77" t="s">
        <v>1501</v>
      </c>
      <c r="AB31" s="16"/>
      <c r="AC31" s="77">
        <v>26</v>
      </c>
      <c r="AD31" s="77" t="s">
        <v>2445</v>
      </c>
      <c r="AE31" s="77" t="s">
        <v>2446</v>
      </c>
      <c r="AF31" s="77" t="s">
        <v>1501</v>
      </c>
    </row>
    <row r="32" spans="1:32" ht="12">
      <c r="A32" s="16"/>
      <c r="B32" s="16"/>
      <c r="C32" s="16"/>
      <c r="D32" s="16"/>
      <c r="E32" s="16"/>
      <c r="F32" s="16"/>
      <c r="G32" s="16"/>
      <c r="H32" s="16"/>
      <c r="I32" s="16"/>
      <c r="J32" s="16"/>
      <c r="K32" s="1044"/>
      <c r="L32" s="1044"/>
      <c r="M32" s="1044"/>
      <c r="N32" s="988">
        <v>27</v>
      </c>
      <c r="O32" s="77" t="s">
        <v>2335</v>
      </c>
      <c r="P32" s="77" t="s">
        <v>2336</v>
      </c>
      <c r="Q32" s="77" t="s">
        <v>1501</v>
      </c>
      <c r="R32" s="16"/>
      <c r="S32" s="16"/>
      <c r="T32" s="16"/>
      <c r="U32" s="16"/>
      <c r="V32" s="16"/>
      <c r="W32" s="16"/>
      <c r="X32" s="77">
        <v>27</v>
      </c>
      <c r="Y32" s="692" t="s">
        <v>2335</v>
      </c>
      <c r="Z32" s="77" t="s">
        <v>2336</v>
      </c>
      <c r="AA32" s="77" t="s">
        <v>1501</v>
      </c>
      <c r="AB32" s="16"/>
      <c r="AC32" s="77">
        <v>27</v>
      </c>
      <c r="AD32" s="77" t="s">
        <v>1700</v>
      </c>
      <c r="AE32" s="77" t="s">
        <v>1701</v>
      </c>
      <c r="AF32" s="77" t="s">
        <v>1501</v>
      </c>
    </row>
    <row r="33" spans="1:32" ht="12">
      <c r="A33" s="16"/>
      <c r="B33" s="16"/>
      <c r="C33" s="16"/>
      <c r="D33" s="16"/>
      <c r="E33" s="16"/>
      <c r="F33" s="16"/>
      <c r="G33" s="16"/>
      <c r="H33" s="16"/>
      <c r="I33" s="16"/>
      <c r="J33" s="16"/>
      <c r="K33" s="1044"/>
      <c r="L33" s="1044"/>
      <c r="M33" s="1044"/>
      <c r="N33" s="988">
        <v>28</v>
      </c>
      <c r="O33" s="77" t="s">
        <v>2358</v>
      </c>
      <c r="P33" s="77" t="s">
        <v>2359</v>
      </c>
      <c r="Q33" s="77" t="s">
        <v>1501</v>
      </c>
      <c r="R33" s="16"/>
      <c r="S33" s="16"/>
      <c r="T33" s="16"/>
      <c r="U33" s="16"/>
      <c r="V33" s="16"/>
      <c r="W33" s="16"/>
      <c r="X33" s="77">
        <v>28</v>
      </c>
      <c r="Y33" s="692" t="s">
        <v>2358</v>
      </c>
      <c r="Z33" s="77" t="s">
        <v>2359</v>
      </c>
      <c r="AA33" s="77" t="s">
        <v>1501</v>
      </c>
      <c r="AB33" s="16"/>
      <c r="AC33" s="77">
        <v>28</v>
      </c>
      <c r="AD33" s="77" t="s">
        <v>1732</v>
      </c>
      <c r="AE33" s="77" t="s">
        <v>1733</v>
      </c>
      <c r="AF33" s="77" t="s">
        <v>1501</v>
      </c>
    </row>
    <row r="34" spans="1:32" ht="12">
      <c r="A34" s="16"/>
      <c r="B34" s="16"/>
      <c r="C34" s="16"/>
      <c r="D34" s="16"/>
      <c r="E34" s="16"/>
      <c r="F34" s="16"/>
      <c r="G34" s="16"/>
      <c r="H34" s="16"/>
      <c r="I34" s="16"/>
      <c r="J34" s="16"/>
      <c r="K34" s="1044"/>
      <c r="L34" s="1044"/>
      <c r="M34" s="1044"/>
      <c r="N34" s="988">
        <v>29</v>
      </c>
      <c r="O34" s="77" t="s">
        <v>1574</v>
      </c>
      <c r="P34" s="77" t="s">
        <v>1575</v>
      </c>
      <c r="Q34" s="77" t="s">
        <v>1501</v>
      </c>
      <c r="R34" s="16"/>
      <c r="S34" s="16"/>
      <c r="T34" s="16"/>
      <c r="U34" s="16"/>
      <c r="V34" s="16"/>
      <c r="W34" s="16"/>
      <c r="X34" s="77">
        <v>29</v>
      </c>
      <c r="Y34" s="692" t="s">
        <v>1574</v>
      </c>
      <c r="Z34" s="77" t="s">
        <v>1575</v>
      </c>
      <c r="AA34" s="77" t="s">
        <v>1501</v>
      </c>
      <c r="AB34" s="16"/>
      <c r="AC34" s="77">
        <v>29</v>
      </c>
      <c r="AD34" s="77" t="s">
        <v>1656</v>
      </c>
      <c r="AE34" s="77" t="s">
        <v>1657</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1696</v>
      </c>
      <c r="AE35" s="77" t="s">
        <v>1697</v>
      </c>
      <c r="AF35" s="77" t="s">
        <v>1501</v>
      </c>
    </row>
    <row r="36" spans="1:32" ht="12">
      <c r="A36" s="16"/>
      <c r="B36" s="16"/>
      <c r="C36" s="16"/>
      <c r="D36" s="16"/>
      <c r="E36" s="16"/>
      <c r="F36" s="16"/>
      <c r="G36" s="16"/>
      <c r="H36" s="16"/>
      <c r="I36" s="16"/>
      <c r="J36" s="16"/>
      <c r="K36" s="1044"/>
      <c r="L36" s="1044"/>
      <c r="M36" s="1044"/>
      <c r="N36" s="988">
        <v>31</v>
      </c>
      <c r="O36" s="77" t="s">
        <v>2416</v>
      </c>
      <c r="P36" s="77" t="s">
        <v>2417</v>
      </c>
      <c r="Q36" s="77" t="s">
        <v>1508</v>
      </c>
      <c r="R36" s="16"/>
      <c r="S36" s="16"/>
      <c r="T36" s="16"/>
      <c r="U36" s="16"/>
      <c r="V36" s="16"/>
      <c r="W36" s="16"/>
      <c r="X36" s="77">
        <v>31</v>
      </c>
      <c r="Y36" s="692">
        <v>0</v>
      </c>
      <c r="Z36" s="77">
        <v>0</v>
      </c>
      <c r="AA36" s="77">
        <v>0</v>
      </c>
      <c r="AB36" s="16"/>
      <c r="AC36" s="77">
        <v>31</v>
      </c>
      <c r="AD36" s="77" t="s">
        <v>1660</v>
      </c>
      <c r="AE36" s="77" t="s">
        <v>1661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2399</v>
      </c>
      <c r="AE37" s="77" t="s">
        <v>2400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1664</v>
      </c>
      <c r="AE38" s="77" t="s">
        <v>1665</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1708</v>
      </c>
      <c r="AE39" s="77" t="s">
        <v>1709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1736</v>
      </c>
      <c r="AE40" s="77" t="s">
        <v>1737</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1648</v>
      </c>
      <c r="AE41" s="77" t="s">
        <v>1649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04</v>
      </c>
      <c r="I4" s="70" t="str">
        <f>HLOOKUP(I3,比較地域マスタ!$E$5:$L$6,2,0)</f>
        <v>宮城県</v>
      </c>
      <c r="J4" s="70" t="str">
        <f>HLOOKUP(J3,比較地域マスタ!$E$5:$L$6,2,0)</f>
        <v>大衡村</v>
      </c>
      <c r="K4" s="70" t="str">
        <f>HLOOKUP(K3,比較地域マスタ!$E$5:$L$6,2,0)</f>
        <v>04424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大衡村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118.77790278676305</v>
      </c>
      <c r="BB5" s="29"/>
      <c r="BC5" s="17"/>
      <c r="BD5" s="1005">
        <f>SUM(BC6:BC8)</f>
        <v>324.23493296929678</v>
      </c>
      <c r="BE5" s="29"/>
      <c r="BF5" s="17"/>
      <c r="BG5" s="1005">
        <f>AK35</f>
        <v>367.90741770716431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116.7669404662655</v>
      </c>
      <c r="BA6" s="17"/>
      <c r="BB6" s="29"/>
      <c r="BC6" s="1005">
        <f>O32</f>
        <v>321.97210230069533</v>
      </c>
      <c r="BD6" s="17"/>
      <c r="BE6" s="29"/>
      <c r="BF6" s="1005">
        <f>AK36</f>
        <v>363.30688409181897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0.82400941030386521</v>
      </c>
      <c r="BA7" s="17"/>
      <c r="BB7" s="29"/>
      <c r="BC7" s="1005">
        <f>O33</f>
        <v>0.78953244225863162</v>
      </c>
      <c r="BD7" s="17"/>
      <c r="BE7" s="29"/>
      <c r="BF7" s="1005">
        <f t="shared" ref="BF7:BF8" si="0">AK37</f>
        <v>1.1045922371259222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1.186952910193702</v>
      </c>
      <c r="BA8" s="17"/>
      <c r="BB8" s="29"/>
      <c r="BC8" s="1005">
        <f>O34</f>
        <v>1.4732982263428089</v>
      </c>
      <c r="BD8" s="17"/>
      <c r="BE8" s="29"/>
      <c r="BF8" s="1005">
        <f t="shared" si="0"/>
        <v>3.4959413782194373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156.00738088329371</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12.142260515986459</v>
      </c>
      <c r="BA9" s="1005">
        <f>AZ9</f>
        <v>12.142260515986459</v>
      </c>
      <c r="BB9" s="29"/>
      <c r="BC9" s="1005">
        <f>O35</f>
        <v>12.970956881344661</v>
      </c>
      <c r="BD9" s="1005">
        <f>BC9</f>
        <v>12.970956881344661</v>
      </c>
      <c r="BE9" s="29"/>
      <c r="BF9" s="1005">
        <f>AK39</f>
        <v>12.101668802088247</v>
      </c>
      <c r="BG9" s="1005">
        <f>AK39</f>
        <v>12.101668802088247</v>
      </c>
      <c r="BH9" s="29"/>
    </row>
    <row r="10" spans="1:62" ht="17.100000000000001" customHeight="1" thickBot="1">
      <c r="B10" s="323"/>
      <c r="C10" s="324"/>
      <c r="D10" s="326"/>
      <c r="E10" s="326"/>
      <c r="F10" s="326"/>
      <c r="G10" s="325"/>
      <c r="H10" s="325"/>
      <c r="I10" s="326"/>
      <c r="J10" s="327"/>
      <c r="K10" s="334"/>
      <c r="L10" s="246" t="s">
        <v>114</v>
      </c>
      <c r="M10" s="246"/>
      <c r="N10" s="563"/>
      <c r="O10" s="906">
        <f>SUM(O11:O13)</f>
        <v>118.77790278676305</v>
      </c>
      <c r="P10" s="453">
        <f t="shared" ref="P10:P22" si="1">O10/$O$9</f>
        <v>0.76136079020273184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6.2497587672476786</v>
      </c>
      <c r="BA10" s="1005">
        <f>AZ10</f>
        <v>6.2497587672476786</v>
      </c>
      <c r="BB10" s="29"/>
      <c r="BC10" s="1005">
        <f>O36</f>
        <v>8.2358130908269764</v>
      </c>
      <c r="BD10" s="1005">
        <f>BC10</f>
        <v>8.2358130908269764</v>
      </c>
      <c r="BE10" s="29"/>
      <c r="BF10" s="1005">
        <f>AK40</f>
        <v>6.2382691842303846</v>
      </c>
      <c r="BG10" s="1005">
        <f>AK40</f>
        <v>6.2382691842303846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116.7669404662655</v>
      </c>
      <c r="P11" s="454">
        <f t="shared" si="1"/>
        <v>0.74847061597436038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18.280104200282377</v>
      </c>
      <c r="BB11" s="29"/>
      <c r="BC11" s="1005"/>
      <c r="BD11" s="1005">
        <f>SUM(BC12:BC14)</f>
        <v>19.654443115058072</v>
      </c>
      <c r="BE11" s="29"/>
      <c r="BF11" s="17"/>
      <c r="BG11" s="1005">
        <f>AK41</f>
        <v>17.507650603805651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0.82400941030386521</v>
      </c>
      <c r="P12" s="454">
        <f t="shared" si="1"/>
        <v>5.2818617019171144E-3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17.943762364869194</v>
      </c>
      <c r="BA12" s="17"/>
      <c r="BB12" s="29"/>
      <c r="BC12" s="1005">
        <f>O38</f>
        <v>19.215454092754413</v>
      </c>
      <c r="BD12" s="17"/>
      <c r="BE12" s="29"/>
      <c r="BF12" s="1005">
        <f>AK42</f>
        <v>17.175035993640623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1.186952910193702</v>
      </c>
      <c r="P13" s="454">
        <f t="shared" si="1"/>
        <v>7.608312526454373E-3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0.33634183541318202</v>
      </c>
      <c r="BA13" s="17"/>
      <c r="BB13" s="29"/>
      <c r="BC13" s="1005">
        <f>O41</f>
        <v>0.43898902230365799</v>
      </c>
      <c r="BD13" s="17"/>
      <c r="BE13" s="29"/>
      <c r="BF13" s="1005">
        <f>AK45</f>
        <v>0.33261461016502608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12.142260515986459</v>
      </c>
      <c r="P14" s="453">
        <f t="shared" si="1"/>
        <v>7.7831320846735219E-2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6.2497587672476786</v>
      </c>
      <c r="P15" s="453">
        <f t="shared" si="1"/>
        <v>4.0060660796062013E-2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0.55735461301416089</v>
      </c>
      <c r="BA15" s="1005">
        <f>AZ15</f>
        <v>0.55735461301416089</v>
      </c>
      <c r="BB15" s="29"/>
      <c r="BC15" s="1005">
        <f>O43</f>
        <v>0.92536851686781307</v>
      </c>
      <c r="BD15" s="1005">
        <f>BC15</f>
        <v>0.92536851686781307</v>
      </c>
      <c r="BE15" s="29"/>
      <c r="BF15" s="1005">
        <f>AK47</f>
        <v>1.5343986572330921</v>
      </c>
      <c r="BG15" s="1005">
        <f>AK47</f>
        <v>1.5343986572330921</v>
      </c>
      <c r="BH15" s="29"/>
    </row>
    <row r="16" spans="1:62" ht="17.100000000000001" customHeight="1" thickBot="1">
      <c r="B16" s="323"/>
      <c r="C16" s="324"/>
      <c r="D16" s="326"/>
      <c r="E16" s="326"/>
      <c r="F16" s="326"/>
      <c r="G16" s="325"/>
      <c r="H16" s="325"/>
      <c r="I16" s="326"/>
      <c r="J16" s="327"/>
      <c r="K16" s="335"/>
      <c r="L16" s="246" t="s">
        <v>128</v>
      </c>
      <c r="M16" s="344"/>
      <c r="N16" s="345"/>
      <c r="O16" s="906">
        <f>SUM(O18:O21)</f>
        <v>18.280104200282377</v>
      </c>
      <c r="P16" s="453">
        <f t="shared" si="1"/>
        <v>0.11717461120610308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17.943762364869194</v>
      </c>
      <c r="P17" s="454">
        <f t="shared" si="1"/>
        <v>0.11501867580414414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7.3282536994089531</v>
      </c>
      <c r="P18" s="454">
        <f t="shared" si="1"/>
        <v>4.6973762766334026E-2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10.61550866546024</v>
      </c>
      <c r="P19" s="454">
        <f t="shared" si="1"/>
        <v>6.8044913037810115E-2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0.33634183541318202</v>
      </c>
      <c r="P20" s="454">
        <f t="shared" si="1"/>
        <v>2.1559354019589192E-3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0.55735461301416089</v>
      </c>
      <c r="P22" s="612">
        <f t="shared" si="1"/>
        <v>3.572616948368025E-3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136.20025964921439</v>
      </c>
      <c r="AZ22" s="1005">
        <f t="shared" si="3"/>
        <v>87.016363772790584</v>
      </c>
      <c r="BA22" s="1005">
        <f t="shared" si="3"/>
        <v>214.67192335353857</v>
      </c>
      <c r="BB22" s="1005">
        <f t="shared" si="3"/>
        <v>310.69561543968376</v>
      </c>
      <c r="BC22" s="1005">
        <f t="shared" si="3"/>
        <v>324.23493296929678</v>
      </c>
      <c r="BD22" s="1005">
        <f t="shared" si="3"/>
        <v>301.46698670995261</v>
      </c>
      <c r="BE22" s="1005">
        <f t="shared" si="3"/>
        <v>421.61746610191017</v>
      </c>
      <c r="BF22" s="1005">
        <f t="shared" si="3"/>
        <v>441.05773253128444</v>
      </c>
      <c r="BG22" s="1005">
        <f t="shared" si="3"/>
        <v>411.23970782968092</v>
      </c>
      <c r="BH22" s="1005">
        <f t="shared" si="3"/>
        <v>398.12359447518185</v>
      </c>
      <c r="BI22" s="1005">
        <f t="shared" si="3"/>
        <v>380.27738571452937</v>
      </c>
      <c r="BJ22" s="1005">
        <f t="shared" si="3"/>
        <v>414.16434407394269</v>
      </c>
      <c r="BK22" s="1005">
        <f t="shared" si="3"/>
        <v>332.27247625726636</v>
      </c>
      <c r="BL22" s="1005">
        <f t="shared" si="3"/>
        <v>367.90741770716431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11.49610650190998</v>
      </c>
      <c r="AZ23" s="1005">
        <f t="shared" ref="AZ23:BL23" si="4">Y39</f>
        <v>11.182903557819021</v>
      </c>
      <c r="BA23" s="1005">
        <f t="shared" si="4"/>
        <v>11.799077285684589</v>
      </c>
      <c r="BB23" s="1005">
        <f t="shared" si="4"/>
        <v>13.227711206801059</v>
      </c>
      <c r="BC23" s="1005">
        <f t="shared" si="4"/>
        <v>12.970956881344661</v>
      </c>
      <c r="BD23" s="1005">
        <f t="shared" si="4"/>
        <v>18.98159491218783</v>
      </c>
      <c r="BE23" s="1005">
        <f t="shared" si="4"/>
        <v>18.16938694338609</v>
      </c>
      <c r="BF23" s="1005">
        <f t="shared" si="4"/>
        <v>14.957800393060236</v>
      </c>
      <c r="BG23" s="1005">
        <f t="shared" si="4"/>
        <v>14.524601778504632</v>
      </c>
      <c r="BH23" s="1005">
        <f t="shared" si="4"/>
        <v>15.487578327458191</v>
      </c>
      <c r="BI23" s="1005">
        <f t="shared" si="4"/>
        <v>14.808376031310802</v>
      </c>
      <c r="BJ23" s="1005">
        <f t="shared" si="4"/>
        <v>11.564754067732864</v>
      </c>
      <c r="BK23" s="1005">
        <f t="shared" si="4"/>
        <v>13.103979911234619</v>
      </c>
      <c r="BL23" s="1005">
        <f t="shared" si="4"/>
        <v>12.101668802088247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6.1312628093520818</v>
      </c>
      <c r="AZ24" s="1005">
        <f t="shared" ref="AZ24:BL24" si="5">Y40</f>
        <v>5.8582311318285791</v>
      </c>
      <c r="BA24" s="1005">
        <f t="shared" si="5"/>
        <v>7.304469889910937</v>
      </c>
      <c r="BB24" s="1005">
        <f t="shared" si="5"/>
        <v>7.9130823000818262</v>
      </c>
      <c r="BC24" s="1005">
        <f t="shared" si="5"/>
        <v>8.2358130908269764</v>
      </c>
      <c r="BD24" s="1005">
        <f t="shared" si="5"/>
        <v>7.274618169987404</v>
      </c>
      <c r="BE24" s="1005">
        <f t="shared" si="5"/>
        <v>6.5199725946677747</v>
      </c>
      <c r="BF24" s="1005">
        <f t="shared" si="5"/>
        <v>6.6025090581096624</v>
      </c>
      <c r="BG24" s="1005">
        <f t="shared" si="5"/>
        <v>7.2885230877368183</v>
      </c>
      <c r="BH24" s="1005">
        <f t="shared" si="5"/>
        <v>7.0462379654415495</v>
      </c>
      <c r="BI24" s="1005">
        <f t="shared" si="5"/>
        <v>6.22541022245617</v>
      </c>
      <c r="BJ24" s="1005">
        <f t="shared" si="5"/>
        <v>6.3066996260184656</v>
      </c>
      <c r="BK24" s="1005">
        <f t="shared" si="5"/>
        <v>6.0826247447083981</v>
      </c>
      <c r="BL24" s="1005">
        <f t="shared" si="5"/>
        <v>6.2382691842303846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16.810341777243515</v>
      </c>
      <c r="AZ25" s="1005">
        <f t="shared" ref="AZ25:BL25" si="6">Y41</f>
        <v>17.249526102076743</v>
      </c>
      <c r="BA25" s="1005">
        <f t="shared" si="6"/>
        <v>18.121222855735692</v>
      </c>
      <c r="BB25" s="1005">
        <f t="shared" si="6"/>
        <v>19.279918324299267</v>
      </c>
      <c r="BC25" s="1005">
        <f t="shared" si="6"/>
        <v>19.654443115058072</v>
      </c>
      <c r="BD25" s="1005">
        <f t="shared" si="6"/>
        <v>19.957980826497685</v>
      </c>
      <c r="BE25" s="1005">
        <f t="shared" si="6"/>
        <v>19.820745809853467</v>
      </c>
      <c r="BF25" s="1005">
        <f t="shared" si="6"/>
        <v>19.636612195113369</v>
      </c>
      <c r="BG25" s="1005">
        <f t="shared" si="6"/>
        <v>19.043886738972105</v>
      </c>
      <c r="BH25" s="1005">
        <f t="shared" si="6"/>
        <v>18.712182247053107</v>
      </c>
      <c r="BI25" s="1005">
        <f t="shared" si="6"/>
        <v>18.711530732222606</v>
      </c>
      <c r="BJ25" s="1005">
        <f t="shared" si="6"/>
        <v>17.158672609549441</v>
      </c>
      <c r="BK25" s="1005">
        <f t="shared" si="6"/>
        <v>17.315789965038114</v>
      </c>
      <c r="BL25" s="1005">
        <f t="shared" si="6"/>
        <v>17.507650603805651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0.62957568100175343</v>
      </c>
      <c r="AZ26" s="1005">
        <f t="shared" si="7"/>
        <v>0.72033623310715222</v>
      </c>
      <c r="BA26" s="1005">
        <f t="shared" si="7"/>
        <v>0.88196957493295669</v>
      </c>
      <c r="BB26" s="1005">
        <f t="shared" si="7"/>
        <v>0.80976308918146189</v>
      </c>
      <c r="BC26" s="1005">
        <f t="shared" si="7"/>
        <v>0.92536851686781307</v>
      </c>
      <c r="BD26" s="1005">
        <f t="shared" si="7"/>
        <v>1.4217325516705119</v>
      </c>
      <c r="BE26" s="1005">
        <f t="shared" si="7"/>
        <v>1.580709812428158</v>
      </c>
      <c r="BF26" s="1005">
        <f t="shared" si="7"/>
        <v>1.5783478214419995</v>
      </c>
      <c r="BG26" s="1005">
        <f t="shared" si="7"/>
        <v>1.6337102154694536</v>
      </c>
      <c r="BH26" s="1005">
        <f t="shared" si="7"/>
        <v>1.8369555343399488</v>
      </c>
      <c r="BI26" s="1005">
        <f t="shared" si="7"/>
        <v>1.8200456422108136</v>
      </c>
      <c r="BJ26" s="1005">
        <f t="shared" si="7"/>
        <v>1.4215781932910989</v>
      </c>
      <c r="BK26" s="1005">
        <f t="shared" si="7"/>
        <v>1.3081196886314821</v>
      </c>
      <c r="BL26" s="1005">
        <f t="shared" si="7"/>
        <v>1.5343986572330921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171.26754641872171</v>
      </c>
      <c r="AZ27" s="1005">
        <f t="shared" si="8"/>
        <v>122.02736079762207</v>
      </c>
      <c r="BA27" s="1005">
        <f t="shared" si="8"/>
        <v>252.77866295980274</v>
      </c>
      <c r="BB27" s="1005">
        <f t="shared" si="8"/>
        <v>351.9260903600474</v>
      </c>
      <c r="BC27" s="1005">
        <f t="shared" si="8"/>
        <v>366.02151457339431</v>
      </c>
      <c r="BD27" s="1005">
        <f t="shared" si="8"/>
        <v>349.10291317029601</v>
      </c>
      <c r="BE27" s="1005">
        <f t="shared" si="8"/>
        <v>467.70828126224563</v>
      </c>
      <c r="BF27" s="1005">
        <f t="shared" si="8"/>
        <v>483.83300199900964</v>
      </c>
      <c r="BG27" s="1005">
        <f t="shared" si="8"/>
        <v>453.73042965036393</v>
      </c>
      <c r="BH27" s="1005">
        <f t="shared" si="8"/>
        <v>441.20654854947463</v>
      </c>
      <c r="BI27" s="1005">
        <f t="shared" si="8"/>
        <v>421.84274834272975</v>
      </c>
      <c r="BJ27" s="1005">
        <f t="shared" si="8"/>
        <v>450.61604857053459</v>
      </c>
      <c r="BK27" s="1005">
        <f t="shared" si="8"/>
        <v>370.082990566879</v>
      </c>
      <c r="BL27" s="1005">
        <f t="shared" si="8"/>
        <v>405.28940495452167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366.02151457339431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324.23493296929678</v>
      </c>
      <c r="P31" s="453">
        <f t="shared" ref="P31:P43" si="9">O31/$O$30</f>
        <v>0.88583572292792501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321.97210230069533</v>
      </c>
      <c r="P32" s="454">
        <f t="shared" si="9"/>
        <v>0.87965348888291583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0.78953244225863162</v>
      </c>
      <c r="P33" s="454">
        <f t="shared" si="9"/>
        <v>2.1570656664235931E-3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1.4732982263428089</v>
      </c>
      <c r="P34" s="454">
        <f t="shared" si="9"/>
        <v>4.0251683785855284E-3</v>
      </c>
      <c r="Q34" s="328"/>
      <c r="R34" s="13"/>
      <c r="S34" s="323"/>
      <c r="T34" s="563" t="s">
        <v>112</v>
      </c>
      <c r="U34" s="332"/>
      <c r="V34" s="332"/>
      <c r="W34" s="332"/>
      <c r="X34" s="893">
        <f>X35+X39+X40+X41+X47</f>
        <v>171.26754641872171</v>
      </c>
      <c r="Y34" s="894">
        <f t="shared" ref="Y34:AK34" si="10">Y35+Y39+Y40+Y41+Y47</f>
        <v>122.02736079762207</v>
      </c>
      <c r="Z34" s="894">
        <f t="shared" si="10"/>
        <v>252.77866295980274</v>
      </c>
      <c r="AA34" s="894">
        <f t="shared" si="10"/>
        <v>351.9260903600474</v>
      </c>
      <c r="AB34" s="894">
        <f t="shared" si="10"/>
        <v>366.02151457339431</v>
      </c>
      <c r="AC34" s="894">
        <f t="shared" si="10"/>
        <v>349.10291317029601</v>
      </c>
      <c r="AD34" s="894">
        <f t="shared" si="10"/>
        <v>467.70828126224563</v>
      </c>
      <c r="AE34" s="894">
        <f t="shared" si="10"/>
        <v>483.83300199900964</v>
      </c>
      <c r="AF34" s="894">
        <f t="shared" si="10"/>
        <v>453.73042965036393</v>
      </c>
      <c r="AG34" s="894">
        <f t="shared" si="10"/>
        <v>441.20654854947463</v>
      </c>
      <c r="AH34" s="894">
        <f t="shared" si="10"/>
        <v>421.84274834272975</v>
      </c>
      <c r="AI34" s="894">
        <f t="shared" si="10"/>
        <v>450.61604857053459</v>
      </c>
      <c r="AJ34" s="894">
        <f t="shared" si="10"/>
        <v>370.082990566879</v>
      </c>
      <c r="AK34" s="895">
        <f t="shared" si="10"/>
        <v>405.28940495452167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12.970956881344661</v>
      </c>
      <c r="P35" s="453">
        <f t="shared" si="9"/>
        <v>3.5437689766577192E-2</v>
      </c>
      <c r="Q35" s="328"/>
      <c r="R35" s="13"/>
      <c r="S35" s="323"/>
      <c r="T35" s="334"/>
      <c r="U35" s="246" t="s">
        <v>114</v>
      </c>
      <c r="V35" s="344"/>
      <c r="W35" s="344"/>
      <c r="X35" s="896">
        <f>SUM(X36:X38)</f>
        <v>136.20025964921439</v>
      </c>
      <c r="Y35" s="897">
        <f t="shared" ref="Y35:AK35" si="11">SUM(Y36:Y38)</f>
        <v>87.016363772790584</v>
      </c>
      <c r="Z35" s="897">
        <f t="shared" si="11"/>
        <v>214.67192335353857</v>
      </c>
      <c r="AA35" s="897">
        <f t="shared" si="11"/>
        <v>310.69561543968376</v>
      </c>
      <c r="AB35" s="897">
        <f t="shared" si="11"/>
        <v>324.23493296929678</v>
      </c>
      <c r="AC35" s="897">
        <f t="shared" si="11"/>
        <v>301.46698670995261</v>
      </c>
      <c r="AD35" s="897">
        <f t="shared" si="11"/>
        <v>421.61746610191017</v>
      </c>
      <c r="AE35" s="897">
        <f t="shared" si="11"/>
        <v>441.05773253128444</v>
      </c>
      <c r="AF35" s="897">
        <f t="shared" si="11"/>
        <v>411.23970782968092</v>
      </c>
      <c r="AG35" s="897">
        <f t="shared" si="11"/>
        <v>398.12359447518185</v>
      </c>
      <c r="AH35" s="897">
        <f t="shared" si="11"/>
        <v>380.27738571452937</v>
      </c>
      <c r="AI35" s="897">
        <f t="shared" si="11"/>
        <v>414.16434407394269</v>
      </c>
      <c r="AJ35" s="897">
        <f t="shared" si="11"/>
        <v>332.27247625726636</v>
      </c>
      <c r="AK35" s="898">
        <f t="shared" si="11"/>
        <v>367.90741770716431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8.2358130908269764</v>
      </c>
      <c r="P36" s="453">
        <f t="shared" si="9"/>
        <v>2.2500898889580269E-2</v>
      </c>
      <c r="Q36" s="328"/>
      <c r="R36" s="13"/>
      <c r="S36" s="356" t="s">
        <v>184</v>
      </c>
      <c r="T36" s="335"/>
      <c r="U36" s="346"/>
      <c r="V36" s="336" t="s">
        <v>184</v>
      </c>
      <c r="W36" s="357"/>
      <c r="X36" s="899">
        <f>VLOOKUP(年度マスタ!$K$4&amp;"_"&amp;X$33,データシート1!$A:$BT,MATCH("aa_"&amp;$S36,データシート1!$A$1:$BT$1,0),0)</f>
        <v>132.69741301365499</v>
      </c>
      <c r="Y36" s="900">
        <f>VLOOKUP(年度マスタ!$K$4&amp;"_"&amp;Y$33,データシート1!$A:$BT,MATCH("aa_"&amp;$S36,データシート1!$A$1:$BT$1,0),0)</f>
        <v>83.871762939059224</v>
      </c>
      <c r="Z36" s="900">
        <f>VLOOKUP(年度マスタ!$K$4&amp;"_"&amp;Z$33,データシート1!$A:$BT,MATCH("aa_"&amp;$S36,データシート1!$A$1:$BT$1,0),0)</f>
        <v>211.64910026506101</v>
      </c>
      <c r="AA36" s="900">
        <f>VLOOKUP(年度マスタ!$K$4&amp;"_"&amp;AA$33,データシート1!$A:$BT,MATCH("aa_"&amp;$S36,データシート1!$A$1:$BT$1,0),0)</f>
        <v>307.73772485068099</v>
      </c>
      <c r="AB36" s="900">
        <f>VLOOKUP(年度マスタ!$K$4&amp;"_"&amp;AB$33,データシート1!$A:$BT,MATCH("aa_"&amp;$S36,データシート1!$A$1:$BT$1,0),0)</f>
        <v>321.97210230069533</v>
      </c>
      <c r="AC36" s="900">
        <f>VLOOKUP(年度マスタ!$K$4&amp;"_"&amp;AC$33,データシート1!$A:$BT,MATCH("aa_"&amp;$S36,データシート1!$A$1:$BT$1,0),0)</f>
        <v>298.15096594176481</v>
      </c>
      <c r="AD36" s="900">
        <f>VLOOKUP(年度マスタ!$K$4&amp;"_"&amp;AD$33,データシート1!$A:$BT,MATCH("aa_"&amp;$S36,データシート1!$A$1:$BT$1,0),0)</f>
        <v>417.46590099556607</v>
      </c>
      <c r="AE36" s="900">
        <f>VLOOKUP(年度マスタ!$K$4&amp;"_"&amp;AE$33,データシート1!$A:$BT,MATCH("aa_"&amp;$S36,データシート1!$A$1:$BT$1,0),0)</f>
        <v>437.31321507597107</v>
      </c>
      <c r="AF36" s="900">
        <f>VLOOKUP(年度マスタ!$K$4&amp;"_"&amp;AF$33,データシート1!$A:$BT,MATCH("aa_"&amp;$S36,データシート1!$A$1:$BT$1,0),0)</f>
        <v>407.28890249881118</v>
      </c>
      <c r="AG36" s="900">
        <f>VLOOKUP(年度マスタ!$K$4&amp;"_"&amp;AG$33,データシート1!$A:$BT,MATCH("aa_"&amp;$S36,データシート1!$A$1:$BT$1,0),0)</f>
        <v>394.46260401024256</v>
      </c>
      <c r="AH36" s="900">
        <f>VLOOKUP(年度マスタ!$K$4&amp;"_"&amp;AH$33,データシート1!$A:$BT,MATCH("aa_"&amp;$S36,データシート1!$A$1:$BT$1,0),0)</f>
        <v>376.6434905325869</v>
      </c>
      <c r="AI36" s="900">
        <f>VLOOKUP(年度マスタ!$K$4&amp;"_"&amp;AI$33,データシート1!$A:$BT,MATCH("aa_"&amp;$S36,データシート1!$A$1:$BT$1,0),0)</f>
        <v>409.57752761844239</v>
      </c>
      <c r="AJ36" s="900">
        <f>VLOOKUP(年度マスタ!$K$4&amp;"_"&amp;AJ$33,データシート1!$A:$BT,MATCH("aa_"&amp;$S36,データシート1!$A$1:$BT$1,0),0)</f>
        <v>327.6159411498478</v>
      </c>
      <c r="AK36" s="901">
        <f>VLOOKUP(年度マスタ!$K$4&amp;"_"&amp;AK$33,データシート1!$A:$BT,MATCH("aa_"&amp;$S36,データシート1!$A$1:$BT$1,0),0)</f>
        <v>363.30688409181897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19.654443115058072</v>
      </c>
      <c r="P37" s="453">
        <f t="shared" si="9"/>
        <v>5.3697507748870263E-2</v>
      </c>
      <c r="Q37" s="328"/>
      <c r="R37" s="13"/>
      <c r="S37" s="356" t="s">
        <v>187</v>
      </c>
      <c r="T37" s="335"/>
      <c r="U37" s="346"/>
      <c r="V37" s="336" t="s">
        <v>194</v>
      </c>
      <c r="W37" s="357"/>
      <c r="X37" s="899">
        <f>VLOOKUP(年度マスタ!$K$4&amp;"_"&amp;X$33,データシート1!$A:$BT,MATCH("aa_"&amp;$S37,データシート1!$A$1:$BT$1,0),0)</f>
        <v>0.66320254422607849</v>
      </c>
      <c r="Y37" s="900">
        <f>VLOOKUP(年度マスタ!$K$4&amp;"_"&amp;Y$33,データシート1!$A:$BT,MATCH("aa_"&amp;$S37,データシート1!$A$1:$BT$1,0),0)</f>
        <v>0.67264670131791993</v>
      </c>
      <c r="Z37" s="900">
        <f>VLOOKUP(年度マスタ!$K$4&amp;"_"&amp;Z$33,データシート1!$A:$BT,MATCH("aa_"&amp;$S37,データシート1!$A$1:$BT$1,0),0)</f>
        <v>0.93426624268781655</v>
      </c>
      <c r="AA37" s="900">
        <f>VLOOKUP(年度マスタ!$K$4&amp;"_"&amp;AA$33,データシート1!$A:$BT,MATCH("aa_"&amp;$S37,データシート1!$A$1:$BT$1,0),0)</f>
        <v>0.87490207648258578</v>
      </c>
      <c r="AB37" s="900">
        <f>VLOOKUP(年度マスタ!$K$4&amp;"_"&amp;AB$33,データシート1!$A:$BT,MATCH("aa_"&amp;$S37,データシート1!$A$1:$BT$1,0),0)</f>
        <v>0.78953244225863162</v>
      </c>
      <c r="AC37" s="900">
        <f>VLOOKUP(年度マスタ!$K$4&amp;"_"&amp;AC$33,データシート1!$A:$BT,MATCH("aa_"&amp;$S37,データシート1!$A$1:$BT$1,0),0)</f>
        <v>0.78246576821979652</v>
      </c>
      <c r="AD37" s="900">
        <f>VLOOKUP(年度マスタ!$K$4&amp;"_"&amp;AD$33,データシート1!$A:$BT,MATCH("aa_"&amp;$S37,データシート1!$A$1:$BT$1,0),0)</f>
        <v>0.87517115464749184</v>
      </c>
      <c r="AE37" s="900">
        <f>VLOOKUP(年度マスタ!$K$4&amp;"_"&amp;AE$33,データシート1!$A:$BT,MATCH("aa_"&amp;$S37,データシート1!$A$1:$BT$1,0),0)</f>
        <v>0.88448682940453383</v>
      </c>
      <c r="AF37" s="900">
        <f>VLOOKUP(年度マスタ!$K$4&amp;"_"&amp;AF$33,データシート1!$A:$BT,MATCH("aa_"&amp;$S37,データシート1!$A$1:$BT$1,0),0)</f>
        <v>0.90479241528896936</v>
      </c>
      <c r="AG37" s="900">
        <f>VLOOKUP(年度マスタ!$K$4&amp;"_"&amp;AG$33,データシート1!$A:$BT,MATCH("aa_"&amp;$S37,データシート1!$A$1:$BT$1,0),0)</f>
        <v>0.83942933600681857</v>
      </c>
      <c r="AH37" s="900">
        <f>VLOOKUP(年度マスタ!$K$4&amp;"_"&amp;AH$33,データシート1!$A:$BT,MATCH("aa_"&amp;$S37,データシート1!$A$1:$BT$1,0),0)</f>
        <v>0.78166588545552829</v>
      </c>
      <c r="AI37" s="900">
        <f>VLOOKUP(年度マスタ!$K$4&amp;"_"&amp;AI$33,データシート1!$A:$BT,MATCH("aa_"&amp;$S37,データシート1!$A$1:$BT$1,0),0)</f>
        <v>1.1303561775413868</v>
      </c>
      <c r="AJ37" s="900">
        <f>VLOOKUP(年度マスタ!$K$4&amp;"_"&amp;AJ$33,データシート1!$A:$BT,MATCH("aa_"&amp;$S37,データシート1!$A$1:$BT$1,0),0)</f>
        <v>1.2093620935872504</v>
      </c>
      <c r="AK37" s="901">
        <f>VLOOKUP(年度マスタ!$K$4&amp;"_"&amp;AK$33,データシート1!$A:$BT,MATCH("aa_"&amp;$S37,データシート1!$A$1:$BT$1,0),0)</f>
        <v>1.1045922371259222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19.215454092754413</v>
      </c>
      <c r="P38" s="454">
        <f t="shared" si="9"/>
        <v>5.2498154692219183E-2</v>
      </c>
      <c r="Q38" s="328"/>
      <c r="R38" s="13"/>
      <c r="S38" s="356" t="s">
        <v>188</v>
      </c>
      <c r="T38" s="335"/>
      <c r="U38" s="348"/>
      <c r="V38" s="358" t="s">
        <v>197</v>
      </c>
      <c r="W38" s="358"/>
      <c r="X38" s="899">
        <f>VLOOKUP(年度マスタ!$K$4&amp;"_"&amp;X$33,データシート1!$A:$BT,MATCH("aa_"&amp;$S38,データシート1!$A$1:$BT$1,0),0)</f>
        <v>2.8396440913333199</v>
      </c>
      <c r="Y38" s="900">
        <f>VLOOKUP(年度マスタ!$K$4&amp;"_"&amp;Y$33,データシート1!$A:$BT,MATCH("aa_"&amp;$S38,データシート1!$A$1:$BT$1,0),0)</f>
        <v>2.4719541324134489</v>
      </c>
      <c r="Z38" s="900">
        <f>VLOOKUP(年度マスタ!$K$4&amp;"_"&amp;Z$33,データシート1!$A:$BT,MATCH("aa_"&amp;$S38,データシート1!$A$1:$BT$1,0),0)</f>
        <v>2.0885568457897672</v>
      </c>
      <c r="AA38" s="900">
        <f>VLOOKUP(年度マスタ!$K$4&amp;"_"&amp;AA$33,データシート1!$A:$BT,MATCH("aa_"&amp;$S38,データシート1!$A$1:$BT$1,0),0)</f>
        <v>2.0829885125201599</v>
      </c>
      <c r="AB38" s="900">
        <f>VLOOKUP(年度マスタ!$K$4&amp;"_"&amp;AB$33,データシート1!$A:$BT,MATCH("aa_"&amp;$S38,データシート1!$A$1:$BT$1,0),0)</f>
        <v>1.4732982263428089</v>
      </c>
      <c r="AC38" s="900">
        <f>VLOOKUP(年度マスタ!$K$4&amp;"_"&amp;AC$33,データシート1!$A:$BT,MATCH("aa_"&amp;$S38,データシート1!$A$1:$BT$1,0),0)</f>
        <v>2.5335549999679761</v>
      </c>
      <c r="AD38" s="900">
        <f>VLOOKUP(年度マスタ!$K$4&amp;"_"&amp;AD$33,データシート1!$A:$BT,MATCH("aa_"&amp;$S38,データシート1!$A$1:$BT$1,0),0)</f>
        <v>3.2763939516966158</v>
      </c>
      <c r="AE38" s="900">
        <f>VLOOKUP(年度マスタ!$K$4&amp;"_"&amp;AE$33,データシート1!$A:$BT,MATCH("aa_"&amp;$S38,データシート1!$A$1:$BT$1,0),0)</f>
        <v>2.8600306259088732</v>
      </c>
      <c r="AF38" s="900">
        <f>VLOOKUP(年度マスタ!$K$4&amp;"_"&amp;AF$33,データシート1!$A:$BT,MATCH("aa_"&amp;$S38,データシート1!$A$1:$BT$1,0),0)</f>
        <v>3.0460129155807767</v>
      </c>
      <c r="AG38" s="900">
        <f>VLOOKUP(年度マスタ!$K$4&amp;"_"&amp;AG$33,データシート1!$A:$BT,MATCH("aa_"&amp;$S38,データシート1!$A$1:$BT$1,0),0)</f>
        <v>2.8215611289324474</v>
      </c>
      <c r="AH38" s="900">
        <f>VLOOKUP(年度マスタ!$K$4&amp;"_"&amp;AH$33,データシート1!$A:$BT,MATCH("aa_"&amp;$S38,データシート1!$A$1:$BT$1,0),0)</f>
        <v>2.8522292964869611</v>
      </c>
      <c r="AI38" s="900">
        <f>VLOOKUP(年度マスタ!$K$4&amp;"_"&amp;AI$33,データシート1!$A:$BT,MATCH("aa_"&amp;$S38,データシート1!$A$1:$BT$1,0),0)</f>
        <v>3.4564602779589038</v>
      </c>
      <c r="AJ38" s="900">
        <f>VLOOKUP(年度マスタ!$K$4&amp;"_"&amp;AJ$33,データシート1!$A:$BT,MATCH("aa_"&amp;$S38,データシート1!$A$1:$BT$1,0),0)</f>
        <v>3.447173013831347</v>
      </c>
      <c r="AK38" s="901">
        <f>VLOOKUP(年度マスタ!$K$4&amp;"_"&amp;AK$33,データシート1!$A:$BT,MATCH("aa_"&amp;$S38,データシート1!$A$1:$BT$1,0),0)</f>
        <v>3.4959413782194373</v>
      </c>
      <c r="AL38" s="330"/>
      <c r="AW38" s="17" t="str">
        <f>年度マスタ!H4</f>
        <v>04</v>
      </c>
      <c r="AX38" s="17" t="s">
        <v>198</v>
      </c>
      <c r="AY38" s="17">
        <f>VLOOKUP($AW38&amp;"_"&amp;$AY$34,データシート1!$A:$BT,MATCH($AY$31&amp;"_"&amp;AY$36,データシート1!$A$1:$BT$1,0),0)</f>
        <v>4735.7164330489677</v>
      </c>
      <c r="AZ38" s="17">
        <f>VLOOKUP($AW38&amp;"_"&amp;$AY$34,データシート1!$A:$BT,MATCH($AY$31&amp;"_"&amp;AZ$36,データシート1!$A$1:$BT$1,0),0)</f>
        <v>210.78473234172785</v>
      </c>
      <c r="BA38" s="17">
        <f>VLOOKUP($AW38&amp;"_"&amp;$AY$34,データシート1!$A:$BT,MATCH($AY$31&amp;"_"&amp;BA$36,データシート1!$A$1:$BT$1,0),0)</f>
        <v>473.63836366558877</v>
      </c>
      <c r="BB38" s="17">
        <f>VLOOKUP($AW38&amp;"_"&amp;$AY$34,データシート1!$A:$BT,MATCH($AY$31&amp;"_"&amp;BB$36,データシート1!$A$1:$BT$1,0),0)</f>
        <v>3280.6313750680115</v>
      </c>
      <c r="BC38" s="17">
        <f>VLOOKUP($AW38&amp;"_"&amp;$AY$34,データシート1!$A:$BT,MATCH($AY$31&amp;"_"&amp;BC$36,データシート1!$A$1:$BT$1,0),0)</f>
        <v>3080.3282760411262</v>
      </c>
      <c r="BD38" s="17">
        <f>VLOOKUP($AW38&amp;"_"&amp;$AY$34,データシート1!$A:$BT,MATCH($AY$31&amp;"_"&amp;BD$36,データシート1!$A$1:$BT$1,0),0)</f>
        <v>1927.9883007601697</v>
      </c>
      <c r="BE38" s="17">
        <f>VLOOKUP($AW38&amp;"_"&amp;$AY$34,データシート1!$A:$BT,MATCH($AY$31&amp;"_"&amp;BE$36,データシート1!$A$1:$BT$1,0),0)</f>
        <v>1480.3830366890579</v>
      </c>
      <c r="BF38" s="17">
        <f>VLOOKUP($AW38&amp;"_"&amp;$AY$34,データシート1!$A:$BT,MATCH($AY$31&amp;"_"&amp;BF$36,データシート1!$A$1:$BT$1,0),0)</f>
        <v>132.89702110415251</v>
      </c>
      <c r="BG38" s="17">
        <f>VLOOKUP($AW38&amp;"_"&amp;$AY$34,データシート1!$A:$BT,MATCH($AY$31&amp;"_"&amp;BG$36,データシート1!$A$1:$BT$1,0),0)</f>
        <v>209.14057239309071</v>
      </c>
      <c r="BH38" s="17">
        <f>VLOOKUP($AW38&amp;"_"&amp;$AY$34,データシート1!$A:$BT,MATCH($AY$31&amp;"_"&amp;BH$36,データシート1!$A$1:$BT$1,0),0)</f>
        <v>282.46601854241266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7.0867104952679743</v>
      </c>
      <c r="P39" s="454">
        <f t="shared" si="9"/>
        <v>1.9361458857214124E-2</v>
      </c>
      <c r="Q39" s="328"/>
      <c r="R39" s="13"/>
      <c r="S39" s="356" t="s">
        <v>189</v>
      </c>
      <c r="T39" s="335"/>
      <c r="U39" s="343" t="s">
        <v>199</v>
      </c>
      <c r="V39" s="344"/>
      <c r="W39" s="344"/>
      <c r="X39" s="896">
        <f>VLOOKUP(年度マスタ!$K$4&amp;"_"&amp;X$33,データシート1!$A:$BT,MATCH("aa_"&amp;$S39,データシート1!$A$1:$BT$1,0),0)</f>
        <v>11.49610650190998</v>
      </c>
      <c r="Y39" s="897">
        <f>VLOOKUP(年度マスタ!$K$4&amp;"_"&amp;Y$33,データシート1!$A:$BT,MATCH("aa_"&amp;$S39,データシート1!$A$1:$BT$1,0),0)</f>
        <v>11.182903557819021</v>
      </c>
      <c r="Z39" s="897">
        <f>VLOOKUP(年度マスタ!$K$4&amp;"_"&amp;Z$33,データシート1!$A:$BT,MATCH("aa_"&amp;$S39,データシート1!$A$1:$BT$1,0),0)</f>
        <v>11.799077285684589</v>
      </c>
      <c r="AA39" s="897">
        <f>VLOOKUP(年度マスタ!$K$4&amp;"_"&amp;AA$33,データシート1!$A:$BT,MATCH("aa_"&amp;$S39,データシート1!$A$1:$BT$1,0),0)</f>
        <v>13.227711206801059</v>
      </c>
      <c r="AB39" s="897">
        <f>VLOOKUP(年度マスタ!$K$4&amp;"_"&amp;AB$33,データシート1!$A:$BT,MATCH("aa_"&amp;$S39,データシート1!$A$1:$BT$1,0),0)</f>
        <v>12.970956881344661</v>
      </c>
      <c r="AC39" s="897">
        <f>VLOOKUP(年度マスタ!$K$4&amp;"_"&amp;AC$33,データシート1!$A:$BT,MATCH("aa_"&amp;$S39,データシート1!$A$1:$BT$1,0),0)</f>
        <v>18.98159491218783</v>
      </c>
      <c r="AD39" s="897">
        <f>VLOOKUP(年度マスタ!$K$4&amp;"_"&amp;AD$33,データシート1!$A:$BT,MATCH("aa_"&amp;$S39,データシート1!$A$1:$BT$1,0),0)</f>
        <v>18.16938694338609</v>
      </c>
      <c r="AE39" s="897">
        <f>VLOOKUP(年度マスタ!$K$4&amp;"_"&amp;AE$33,データシート1!$A:$BT,MATCH("aa_"&amp;$S39,データシート1!$A$1:$BT$1,0),0)</f>
        <v>14.957800393060236</v>
      </c>
      <c r="AF39" s="897">
        <f>VLOOKUP(年度マスタ!$K$4&amp;"_"&amp;AF$33,データシート1!$A:$BT,MATCH("aa_"&amp;$S39,データシート1!$A$1:$BT$1,0),0)</f>
        <v>14.524601778504632</v>
      </c>
      <c r="AG39" s="897">
        <f>VLOOKUP(年度マスタ!$K$4&amp;"_"&amp;AG$33,データシート1!$A:$BT,MATCH("aa_"&amp;$S39,データシート1!$A$1:$BT$1,0),0)</f>
        <v>15.487578327458191</v>
      </c>
      <c r="AH39" s="897">
        <f>VLOOKUP(年度マスタ!$K$4&amp;"_"&amp;AH$33,データシート1!$A:$BT,MATCH("aa_"&amp;$S39,データシート1!$A$1:$BT$1,0),0)</f>
        <v>14.808376031310802</v>
      </c>
      <c r="AI39" s="897">
        <f>VLOOKUP(年度マスタ!$K$4&amp;"_"&amp;AI$33,データシート1!$A:$BT,MATCH("aa_"&amp;$S39,データシート1!$A$1:$BT$1,0),0)</f>
        <v>11.564754067732864</v>
      </c>
      <c r="AJ39" s="897">
        <f>VLOOKUP(年度マスタ!$K$4&amp;"_"&amp;AJ$33,データシート1!$A:$BT,MATCH("aa_"&amp;$S39,データシート1!$A$1:$BT$1,0),0)</f>
        <v>13.103979911234619</v>
      </c>
      <c r="AK39" s="898">
        <f>VLOOKUP(年度マスタ!$K$4&amp;"_"&amp;AK$33,データシート1!$A:$BT,MATCH("aa_"&amp;$S39,データシート1!$A$1:$BT$1,0),0)</f>
        <v>12.101668802088247</v>
      </c>
      <c r="AL39" s="330"/>
      <c r="AW39" s="17" t="str">
        <f>年度マスタ!K4</f>
        <v>04424</v>
      </c>
      <c r="AX39" s="17" t="s">
        <v>200</v>
      </c>
      <c r="AY39" s="17">
        <f>VLOOKUP($AW39&amp;"_"&amp;$AY$34,データシート1!$A:$BT,MATCH($AY$31&amp;"_"&amp;AY$36,データシート1!$A$1:$BT$1,0),0)</f>
        <v>363.30688409181897</v>
      </c>
      <c r="AZ39" s="17">
        <f>VLOOKUP($AW39&amp;"_"&amp;$AY$34,データシート1!$A:$BT,MATCH($AY$31&amp;"_"&amp;AZ$36,データシート1!$A$1:$BT$1,0),0)</f>
        <v>1.1045922371259222</v>
      </c>
      <c r="BA39" s="17">
        <f>VLOOKUP($AW39&amp;"_"&amp;$AY$34,データシート1!$A:$BT,MATCH($AY$31&amp;"_"&amp;BA$36,データシート1!$A$1:$BT$1,0),0)</f>
        <v>3.4959413782194373</v>
      </c>
      <c r="BB39" s="17">
        <f>VLOOKUP($AW39&amp;"_"&amp;$AY$34,データシート1!$A:$BT,MATCH($AY$31&amp;"_"&amp;BB$36,データシート1!$A$1:$BT$1,0),0)</f>
        <v>12.101668802088247</v>
      </c>
      <c r="BC39" s="17">
        <f>VLOOKUP($AW39&amp;"_"&amp;$AY$34,データシート1!$A:$BT,MATCH($AY$31&amp;"_"&amp;BC$36,データシート1!$A$1:$BT$1,0),0)</f>
        <v>6.2382691842303846</v>
      </c>
      <c r="BD39" s="17">
        <f>VLOOKUP($AW39&amp;"_"&amp;$AY$34,データシート1!$A:$BT,MATCH($AY$31&amp;"_"&amp;BD$36,データシート1!$A$1:$BT$1,0),0)</f>
        <v>5.9709349897333421</v>
      </c>
      <c r="BE39" s="17">
        <f>VLOOKUP($AW39&amp;"_"&amp;$AY$34,データシート1!$A:$BT,MATCH($AY$31&amp;"_"&amp;BE$36,データシート1!$A$1:$BT$1,0),0)</f>
        <v>11.204101003907281</v>
      </c>
      <c r="BF39" s="17">
        <f>VLOOKUP($AW39&amp;"_"&amp;$AY$34,データシート1!$A:$BT,MATCH($AY$31&amp;"_"&amp;BF$36,データシート1!$A$1:$BT$1,0),0)</f>
        <v>0.33261461016502608</v>
      </c>
      <c r="BG39" s="17">
        <f>VLOOKUP($AW39&amp;"_"&amp;$AY$34,データシート1!$A:$BT,MATCH($AY$31&amp;"_"&amp;BG$36,データシート1!$A$1:$BT$1,0),0)</f>
        <v>0</v>
      </c>
      <c r="BH39" s="17">
        <f>VLOOKUP($AW39&amp;"_"&amp;$AY$34,データシート1!$A:$BT,MATCH($AY$31&amp;"_"&amp;BH$36,データシート1!$A$1:$BT$1,0),0)</f>
        <v>1.5343986572330921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12.128743597486439</v>
      </c>
      <c r="P40" s="454">
        <f t="shared" si="9"/>
        <v>3.3136695835005059E-2</v>
      </c>
      <c r="Q40" s="328"/>
      <c r="R40" s="13"/>
      <c r="S40" s="356" t="s">
        <v>165</v>
      </c>
      <c r="T40" s="335"/>
      <c r="U40" s="343" t="s">
        <v>165</v>
      </c>
      <c r="V40" s="344"/>
      <c r="W40" s="344"/>
      <c r="X40" s="896">
        <f>VLOOKUP(年度マスタ!$K$4&amp;"_"&amp;X$33,データシート1!$A:$BT,MATCH("aa_"&amp;$S40,データシート1!$A$1:$BT$1,0),0)</f>
        <v>6.1312628093520818</v>
      </c>
      <c r="Y40" s="897">
        <f>VLOOKUP(年度マスタ!$K$4&amp;"_"&amp;Y$33,データシート1!$A:$BT,MATCH("aa_"&amp;$S40,データシート1!$A$1:$BT$1,0),0)</f>
        <v>5.8582311318285791</v>
      </c>
      <c r="Z40" s="897">
        <f>VLOOKUP(年度マスタ!$K$4&amp;"_"&amp;Z$33,データシート1!$A:$BT,MATCH("aa_"&amp;$S40,データシート1!$A$1:$BT$1,0),0)</f>
        <v>7.304469889910937</v>
      </c>
      <c r="AA40" s="897">
        <f>VLOOKUP(年度マスタ!$K$4&amp;"_"&amp;AA$33,データシート1!$A:$BT,MATCH("aa_"&amp;$S40,データシート1!$A$1:$BT$1,0),0)</f>
        <v>7.9130823000818262</v>
      </c>
      <c r="AB40" s="897">
        <f>VLOOKUP(年度マスタ!$K$4&amp;"_"&amp;AB$33,データシート1!$A:$BT,MATCH("aa_"&amp;$S40,データシート1!$A$1:$BT$1,0),0)</f>
        <v>8.2358130908269764</v>
      </c>
      <c r="AC40" s="897">
        <f>VLOOKUP(年度マスタ!$K$4&amp;"_"&amp;AC$33,データシート1!$A:$BT,MATCH("aa_"&amp;$S40,データシート1!$A$1:$BT$1,0),0)</f>
        <v>7.274618169987404</v>
      </c>
      <c r="AD40" s="897">
        <f>VLOOKUP(年度マスタ!$K$4&amp;"_"&amp;AD$33,データシート1!$A:$BT,MATCH("aa_"&amp;$S40,データシート1!$A$1:$BT$1,0),0)</f>
        <v>6.5199725946677747</v>
      </c>
      <c r="AE40" s="897">
        <f>VLOOKUP(年度マスタ!$K$4&amp;"_"&amp;AE$33,データシート1!$A:$BT,MATCH("aa_"&amp;$S40,データシート1!$A$1:$BT$1,0),0)</f>
        <v>6.6025090581096624</v>
      </c>
      <c r="AF40" s="897">
        <f>VLOOKUP(年度マスタ!$K$4&amp;"_"&amp;AF$33,データシート1!$A:$BT,MATCH("aa_"&amp;$S40,データシート1!$A$1:$BT$1,0),0)</f>
        <v>7.2885230877368183</v>
      </c>
      <c r="AG40" s="897">
        <f>VLOOKUP(年度マスタ!$K$4&amp;"_"&amp;AG$33,データシート1!$A:$BT,MATCH("aa_"&amp;$S40,データシート1!$A$1:$BT$1,0),0)</f>
        <v>7.0462379654415495</v>
      </c>
      <c r="AH40" s="897">
        <f>VLOOKUP(年度マスタ!$K$4&amp;"_"&amp;AH$33,データシート1!$A:$BT,MATCH("aa_"&amp;$S40,データシート1!$A$1:$BT$1,0),0)</f>
        <v>6.22541022245617</v>
      </c>
      <c r="AI40" s="897">
        <f>VLOOKUP(年度マスタ!$K$4&amp;"_"&amp;AI$33,データシート1!$A:$BT,MATCH("aa_"&amp;$S40,データシート1!$A$1:$BT$1,0),0)</f>
        <v>6.3066996260184656</v>
      </c>
      <c r="AJ40" s="897">
        <f>VLOOKUP(年度マスタ!$K$4&amp;"_"&amp;AJ$33,データシート1!$A:$BT,MATCH("aa_"&amp;$S40,データシート1!$A$1:$BT$1,0),0)</f>
        <v>6.0826247447083981</v>
      </c>
      <c r="AK40" s="898">
        <f>VLOOKUP(年度マスタ!$K$4&amp;"_"&amp;AK$33,データシート1!$A:$BT,MATCH("aa_"&amp;$S40,データシート1!$A$1:$BT$1,0),0)</f>
        <v>6.2382691842303846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0.43898902230365799</v>
      </c>
      <c r="P41" s="454">
        <f t="shared" si="9"/>
        <v>1.1993530566510792E-3</v>
      </c>
      <c r="Q41" s="328"/>
      <c r="R41" s="13"/>
      <c r="S41" s="356" t="s">
        <v>201</v>
      </c>
      <c r="T41" s="335"/>
      <c r="U41" s="246" t="s">
        <v>128</v>
      </c>
      <c r="V41" s="344"/>
      <c r="W41" s="344"/>
      <c r="X41" s="896">
        <f>X42+X45+X46</f>
        <v>16.810341777243515</v>
      </c>
      <c r="Y41" s="897">
        <f t="shared" ref="Y41:AH41" si="12">Y42+Y45+Y46</f>
        <v>17.249526102076743</v>
      </c>
      <c r="Z41" s="897">
        <f t="shared" si="12"/>
        <v>18.121222855735692</v>
      </c>
      <c r="AA41" s="897">
        <f t="shared" si="12"/>
        <v>19.279918324299267</v>
      </c>
      <c r="AB41" s="897">
        <f t="shared" si="12"/>
        <v>19.654443115058072</v>
      </c>
      <c r="AC41" s="897">
        <f t="shared" si="12"/>
        <v>19.957980826497685</v>
      </c>
      <c r="AD41" s="897">
        <f t="shared" si="12"/>
        <v>19.820745809853467</v>
      </c>
      <c r="AE41" s="897">
        <f t="shared" si="12"/>
        <v>19.636612195113369</v>
      </c>
      <c r="AF41" s="897">
        <f t="shared" si="12"/>
        <v>19.043886738972105</v>
      </c>
      <c r="AG41" s="897">
        <f t="shared" si="12"/>
        <v>18.712182247053107</v>
      </c>
      <c r="AH41" s="897">
        <f t="shared" si="12"/>
        <v>18.711530732222606</v>
      </c>
      <c r="AI41" s="897">
        <f>AI42+AI45+AI46</f>
        <v>17.158672609549441</v>
      </c>
      <c r="AJ41" s="897">
        <f>AJ42+AJ45+AJ46</f>
        <v>17.315789965038114</v>
      </c>
      <c r="AK41" s="898">
        <f>AK42+AK45+AK46</f>
        <v>17.507650603805651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16.492154795333224</v>
      </c>
      <c r="Y42" s="900">
        <f t="shared" ref="Y42:AK42" si="13">SUM(Y43:Y44)</f>
        <v>16.916493601092256</v>
      </c>
      <c r="Z42" s="900">
        <f t="shared" si="13"/>
        <v>17.732792929352513</v>
      </c>
      <c r="AA42" s="900">
        <f t="shared" si="13"/>
        <v>18.853398525573532</v>
      </c>
      <c r="AB42" s="900">
        <f t="shared" si="13"/>
        <v>19.215454092754413</v>
      </c>
      <c r="AC42" s="900">
        <f t="shared" si="13"/>
        <v>19.529672135577869</v>
      </c>
      <c r="AD42" s="900">
        <f t="shared" si="13"/>
        <v>19.396591383134513</v>
      </c>
      <c r="AE42" s="900">
        <f t="shared" si="13"/>
        <v>19.221507767431241</v>
      </c>
      <c r="AF42" s="900">
        <f t="shared" si="13"/>
        <v>18.642608123082042</v>
      </c>
      <c r="AG42" s="900">
        <f t="shared" si="13"/>
        <v>18.332974720939376</v>
      </c>
      <c r="AH42" s="900">
        <f t="shared" si="13"/>
        <v>18.342195068251918</v>
      </c>
      <c r="AI42" s="900">
        <f t="shared" si="13"/>
        <v>16.812573163197783</v>
      </c>
      <c r="AJ42" s="900">
        <f t="shared" si="13"/>
        <v>16.978896355354909</v>
      </c>
      <c r="AK42" s="901">
        <f t="shared" si="13"/>
        <v>17.175035993640623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0.92536851686781307</v>
      </c>
      <c r="P43" s="612">
        <f t="shared" si="9"/>
        <v>2.5281806670472617E-3</v>
      </c>
      <c r="Q43" s="328"/>
      <c r="R43" s="13"/>
      <c r="S43" s="356" t="s">
        <v>190</v>
      </c>
      <c r="T43" s="359"/>
      <c r="U43" s="346"/>
      <c r="V43" s="360"/>
      <c r="W43" s="347" t="s">
        <v>190</v>
      </c>
      <c r="X43" s="899">
        <f>VLOOKUP(年度マスタ!$K$4&amp;"_"&amp;X$33,データシート1!$A:$BT,MATCH("aa_"&amp;$S43,データシート1!$A$1:$BT$1,0),0)</f>
        <v>6.8384430806428798</v>
      </c>
      <c r="Y43" s="900">
        <f>VLOOKUP(年度マスタ!$K$4&amp;"_"&amp;Y$33,データシート1!$A:$BT,MATCH("aa_"&amp;$S43,データシート1!$A$1:$BT$1,0),0)</f>
        <v>6.92889082893024</v>
      </c>
      <c r="Z43" s="900">
        <f>VLOOKUP(年度マスタ!$K$4&amp;"_"&amp;Z$33,データシート1!$A:$BT,MATCH("aa_"&amp;$S43,データシート1!$A$1:$BT$1,0),0)</f>
        <v>6.9896911797350993</v>
      </c>
      <c r="AA43" s="900">
        <f>VLOOKUP(年度マスタ!$K$4&amp;"_"&amp;AA$33,データシート1!$A:$BT,MATCH("aa_"&amp;$S43,データシート1!$A$1:$BT$1,0),0)</f>
        <v>7.1832433627232088</v>
      </c>
      <c r="AB43" s="900">
        <f>VLOOKUP(年度マスタ!$K$4&amp;"_"&amp;AB$33,データシート1!$A:$BT,MATCH("aa_"&amp;$S43,データシート1!$A$1:$BT$1,0),0)</f>
        <v>7.0867104952679743</v>
      </c>
      <c r="AC43" s="900">
        <f>VLOOKUP(年度マスタ!$K$4&amp;"_"&amp;AC$33,データシート1!$A:$BT,MATCH("aa_"&amp;$S43,データシート1!$A$1:$BT$1,0),0)</f>
        <v>6.8658802497742677</v>
      </c>
      <c r="AD43" s="900">
        <f>VLOOKUP(年度マスタ!$K$4&amp;"_"&amp;AD$33,データシート1!$A:$BT,MATCH("aa_"&amp;$S43,データシート1!$A$1:$BT$1,0),0)</f>
        <v>6.9037050249891321</v>
      </c>
      <c r="AE43" s="900">
        <f>VLOOKUP(年度マスタ!$K$4&amp;"_"&amp;AE$33,データシート1!$A:$BT,MATCH("aa_"&amp;$S43,データシート1!$A$1:$BT$1,0),0)</f>
        <v>6.8657778891148347</v>
      </c>
      <c r="AF43" s="900">
        <f>VLOOKUP(年度マスタ!$K$4&amp;"_"&amp;AF$33,データシート1!$A:$BT,MATCH("aa_"&amp;$S43,データシート1!$A$1:$BT$1,0),0)</f>
        <v>6.8189740860390353</v>
      </c>
      <c r="AG43" s="900">
        <f>VLOOKUP(年度マスタ!$K$4&amp;"_"&amp;AG$33,データシート1!$A:$BT,MATCH("aa_"&amp;$S43,データシート1!$A$1:$BT$1,0),0)</f>
        <v>6.851690546437097</v>
      </c>
      <c r="AH43" s="900">
        <f>VLOOKUP(年度マスタ!$K$4&amp;"_"&amp;AH$33,データシート1!$A:$BT,MATCH("aa_"&amp;$S43,データシート1!$A$1:$BT$1,0),0)</f>
        <v>6.7165333792200617</v>
      </c>
      <c r="AI43" s="900">
        <f>VLOOKUP(年度マスタ!$K$4&amp;"_"&amp;AI$33,データシート1!$A:$BT,MATCH("aa_"&amp;$S43,データシート1!$A$1:$BT$1,0),0)</f>
        <v>5.874836784312448</v>
      </c>
      <c r="AJ43" s="900">
        <f>VLOOKUP(年度マスタ!$K$4&amp;"_"&amp;AJ$33,データシート1!$A:$BT,MATCH("aa_"&amp;$S43,データシート1!$A$1:$BT$1,0),0)</f>
        <v>5.7015741241038826</v>
      </c>
      <c r="AK43" s="901">
        <f>VLOOKUP(年度マスタ!$K$4&amp;"_"&amp;AK$33,データシート1!$A:$BT,MATCH("aa_"&amp;$S43,データシート1!$A$1:$BT$1,0),0)</f>
        <v>5.9709349897333421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9.6537117146903437</v>
      </c>
      <c r="Y44" s="900">
        <f>VLOOKUP(年度マスタ!$K$4&amp;"_"&amp;Y$33,データシート1!$A:$BT,MATCH("aa_"&amp;$S44,データシート1!$A$1:$BT$1,0),0)</f>
        <v>9.9876027721620151</v>
      </c>
      <c r="Z44" s="900">
        <f>VLOOKUP(年度マスタ!$K$4&amp;"_"&amp;Z$33,データシート1!$A:$BT,MATCH("aa_"&amp;$S44,データシート1!$A$1:$BT$1,0),0)</f>
        <v>10.743101749617413</v>
      </c>
      <c r="AA44" s="900">
        <f>VLOOKUP(年度マスタ!$K$4&amp;"_"&amp;AA$33,データシート1!$A:$BT,MATCH("aa_"&amp;$S44,データシート1!$A$1:$BT$1,0),0)</f>
        <v>11.670155162850325</v>
      </c>
      <c r="AB44" s="900">
        <f>VLOOKUP(年度マスタ!$K$4&amp;"_"&amp;AB$33,データシート1!$A:$BT,MATCH("aa_"&amp;$S44,データシート1!$A$1:$BT$1,0),0)</f>
        <v>12.128743597486439</v>
      </c>
      <c r="AC44" s="900">
        <f>VLOOKUP(年度マスタ!$K$4&amp;"_"&amp;AC$33,データシート1!$A:$BT,MATCH("aa_"&amp;$S44,データシート1!$A$1:$BT$1,0),0)</f>
        <v>12.663791885803603</v>
      </c>
      <c r="AD44" s="900">
        <f>VLOOKUP(年度マスタ!$K$4&amp;"_"&amp;AD$33,データシート1!$A:$BT,MATCH("aa_"&amp;$S44,データシート1!$A$1:$BT$1,0),0)</f>
        <v>12.492886358145382</v>
      </c>
      <c r="AE44" s="900">
        <f>VLOOKUP(年度マスタ!$K$4&amp;"_"&amp;AE$33,データシート1!$A:$BT,MATCH("aa_"&amp;$S44,データシート1!$A$1:$BT$1,0),0)</f>
        <v>12.355729878316406</v>
      </c>
      <c r="AF44" s="900">
        <f>VLOOKUP(年度マスタ!$K$4&amp;"_"&amp;AF$33,データシート1!$A:$BT,MATCH("aa_"&amp;$S44,データシート1!$A$1:$BT$1,0),0)</f>
        <v>11.823634037043005</v>
      </c>
      <c r="AG44" s="900">
        <f>VLOOKUP(年度マスタ!$K$4&amp;"_"&amp;AG$33,データシート1!$A:$BT,MATCH("aa_"&amp;$S44,データシート1!$A$1:$BT$1,0),0)</f>
        <v>11.48128417450228</v>
      </c>
      <c r="AH44" s="900">
        <f>VLOOKUP(年度マスタ!$K$4&amp;"_"&amp;AH$33,データシート1!$A:$BT,MATCH("aa_"&amp;$S44,データシート1!$A$1:$BT$1,0),0)</f>
        <v>11.625661689031855</v>
      </c>
      <c r="AI44" s="900">
        <f>VLOOKUP(年度マスタ!$K$4&amp;"_"&amp;AI$33,データシート1!$A:$BT,MATCH("aa_"&amp;$S44,データシート1!$A$1:$BT$1,0),0)</f>
        <v>10.937736378885337</v>
      </c>
      <c r="AJ44" s="900">
        <f>VLOOKUP(年度マスタ!$K$4&amp;"_"&amp;AJ$33,データシート1!$A:$BT,MATCH("aa_"&amp;$S44,データシート1!$A$1:$BT$1,0),0)</f>
        <v>11.277322231251025</v>
      </c>
      <c r="AK44" s="901">
        <f>VLOOKUP(年度マスタ!$K$4&amp;"_"&amp;AK$33,データシート1!$A:$BT,MATCH("aa_"&amp;$S44,データシート1!$A$1:$BT$1,0),0)</f>
        <v>11.204101003907281</v>
      </c>
      <c r="AL44" s="330"/>
      <c r="AW44" s="17" t="str">
        <f>AW47</f>
        <v>宮城県</v>
      </c>
      <c r="AX44" s="1010">
        <f t="shared" si="14"/>
        <v>0.34274366990979577</v>
      </c>
      <c r="AY44" s="1010">
        <f t="shared" si="14"/>
        <v>0.20745141911647522</v>
      </c>
      <c r="AZ44" s="1010">
        <f t="shared" si="14"/>
        <v>0.19478521026949869</v>
      </c>
      <c r="BA44" s="1010">
        <f t="shared" si="14"/>
        <v>0.2371579022577075</v>
      </c>
      <c r="BB44" s="1010">
        <f t="shared" si="14"/>
        <v>1.7861798446522904E-2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0.31818698191029199</v>
      </c>
      <c r="Y45" s="900">
        <f>VLOOKUP(年度マスタ!$K$4&amp;"_"&amp;Y$33,データシート1!$A:$BT,MATCH("aa_"&amp;$S45,データシート1!$A$1:$BT$1,0),0)</f>
        <v>0.333032500984486</v>
      </c>
      <c r="Z45" s="900">
        <f>VLOOKUP(年度マスタ!$K$4&amp;"_"&amp;Z$33,データシート1!$A:$BT,MATCH("aa_"&amp;$S45,データシート1!$A$1:$BT$1,0),0)</f>
        <v>0.38842992638317703</v>
      </c>
      <c r="AA45" s="900">
        <f>VLOOKUP(年度マスタ!$K$4&amp;"_"&amp;AA$33,データシート1!$A:$BT,MATCH("aa_"&amp;$S45,データシート1!$A$1:$BT$1,0),0)</f>
        <v>0.42651979872573498</v>
      </c>
      <c r="AB45" s="900">
        <f>VLOOKUP(年度マスタ!$K$4&amp;"_"&amp;AB$33,データシート1!$A:$BT,MATCH("aa_"&amp;$S45,データシート1!$A$1:$BT$1,0),0)</f>
        <v>0.43898902230365799</v>
      </c>
      <c r="AC45" s="900">
        <f>VLOOKUP(年度マスタ!$K$4&amp;"_"&amp;AC$33,データシート1!$A:$BT,MATCH("aa_"&amp;$S45,データシート1!$A$1:$BT$1,0),0)</f>
        <v>0.42830869091981599</v>
      </c>
      <c r="AD45" s="900">
        <f>VLOOKUP(年度マスタ!$K$4&amp;"_"&amp;AD$33,データシート1!$A:$BT,MATCH("aa_"&amp;$S45,データシート1!$A$1:$BT$1,0),0)</f>
        <v>0.42415442671895298</v>
      </c>
      <c r="AE45" s="900">
        <f>VLOOKUP(年度マスタ!$K$4&amp;"_"&amp;AE$33,データシート1!$A:$BT,MATCH("aa_"&amp;$S45,データシート1!$A$1:$BT$1,0),0)</f>
        <v>0.4151044276821258</v>
      </c>
      <c r="AF45" s="900">
        <f>VLOOKUP(年度マスタ!$K$4&amp;"_"&amp;AF$33,データシート1!$A:$BT,MATCH("aa_"&amp;$S45,データシート1!$A$1:$BT$1,0),0)</f>
        <v>0.40127861589006503</v>
      </c>
      <c r="AG45" s="900">
        <f>VLOOKUP(年度マスタ!$K$4&amp;"_"&amp;AG$33,データシート1!$A:$BT,MATCH("aa_"&amp;$S45,データシート1!$A$1:$BT$1,0),0)</f>
        <v>0.37920752611373199</v>
      </c>
      <c r="AH45" s="900">
        <f>VLOOKUP(年度マスタ!$K$4&amp;"_"&amp;AH$33,データシート1!$A:$BT,MATCH("aa_"&amp;$S45,データシート1!$A$1:$BT$1,0),0)</f>
        <v>0.36933566397068601</v>
      </c>
      <c r="AI45" s="900">
        <f>VLOOKUP(年度マスタ!$K$4&amp;"_"&amp;AI$33,データシート1!$A:$BT,MATCH("aa_"&amp;$S45,データシート1!$A$1:$BT$1,0),0)</f>
        <v>0.34609944635165901</v>
      </c>
      <c r="AJ45" s="900">
        <f>VLOOKUP(年度マスタ!$K$4&amp;"_"&amp;AJ$33,データシート1!$A:$BT,MATCH("aa_"&amp;$S45,データシート1!$A$1:$BT$1,0),0)</f>
        <v>0.33689360968320597</v>
      </c>
      <c r="AK45" s="901">
        <f>VLOOKUP(年度マスタ!$K$4&amp;"_"&amp;AK$33,データシート1!$A:$BT,MATCH("aa_"&amp;$S45,データシート1!$A$1:$BT$1,0),0)</f>
        <v>0.33261461016502608</v>
      </c>
      <c r="AL45" s="330"/>
      <c r="AW45" s="17" t="str">
        <f>AW48</f>
        <v>大衡村</v>
      </c>
      <c r="AX45" s="1010">
        <f t="shared" ref="AX45:BB45" si="15">AX48/$BC48</f>
        <v>0.90776470642860241</v>
      </c>
      <c r="AY45" s="1010">
        <f t="shared" si="15"/>
        <v>2.9859326827076073E-2</v>
      </c>
      <c r="AZ45" s="1010">
        <f t="shared" si="15"/>
        <v>1.5392134874412502E-2</v>
      </c>
      <c r="BA45" s="1010">
        <f t="shared" si="15"/>
        <v>4.3197898562806543E-2</v>
      </c>
      <c r="BB45" s="1010">
        <f t="shared" si="15"/>
        <v>3.7859333071025383E-3</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0.62957568100175343</v>
      </c>
      <c r="Y47" s="903">
        <f>VLOOKUP(年度マスタ!$K$4&amp;"_"&amp;Y$33,データシート1!$A:$BT,MATCH("aa_"&amp;$S47,データシート1!$A$1:$BT$1,0),0)</f>
        <v>0.72033623310715222</v>
      </c>
      <c r="Z47" s="903">
        <f>VLOOKUP(年度マスタ!$K$4&amp;"_"&amp;Z$33,データシート1!$A:$BT,MATCH("aa_"&amp;$S47,データシート1!$A$1:$BT$1,0),0)</f>
        <v>0.88196957493295669</v>
      </c>
      <c r="AA47" s="903">
        <f>VLOOKUP(年度マスタ!$K$4&amp;"_"&amp;AA$33,データシート1!$A:$BT,MATCH("aa_"&amp;$S47,データシート1!$A$1:$BT$1,0),0)</f>
        <v>0.80976308918146189</v>
      </c>
      <c r="AB47" s="903">
        <f>VLOOKUP(年度マスタ!$K$4&amp;"_"&amp;AB$33,データシート1!$A:$BT,MATCH("aa_"&amp;$S47,データシート1!$A$1:$BT$1,0),0)</f>
        <v>0.92536851686781307</v>
      </c>
      <c r="AC47" s="903">
        <f>VLOOKUP(年度マスタ!$K$4&amp;"_"&amp;AC$33,データシート1!$A:$BT,MATCH("aa_"&amp;$S47,データシート1!$A$1:$BT$1,0),0)</f>
        <v>1.4217325516705119</v>
      </c>
      <c r="AD47" s="903">
        <f>VLOOKUP(年度マスタ!$K$4&amp;"_"&amp;AD$33,データシート1!$A:$BT,MATCH("aa_"&amp;$S47,データシート1!$A$1:$BT$1,0),0)</f>
        <v>1.580709812428158</v>
      </c>
      <c r="AE47" s="903">
        <f>VLOOKUP(年度マスタ!$K$4&amp;"_"&amp;AE$33,データシート1!$A:$BT,MATCH("aa_"&amp;$S47,データシート1!$A$1:$BT$1,0),0)</f>
        <v>1.5783478214419995</v>
      </c>
      <c r="AF47" s="903">
        <f>VLOOKUP(年度マスタ!$K$4&amp;"_"&amp;AF$33,データシート1!$A:$BT,MATCH("aa_"&amp;$S47,データシート1!$A$1:$BT$1,0),0)</f>
        <v>1.6337102154694536</v>
      </c>
      <c r="AG47" s="903">
        <f>VLOOKUP(年度マスタ!$K$4&amp;"_"&amp;AG$33,データシート1!$A:$BT,MATCH("aa_"&amp;$S47,データシート1!$A$1:$BT$1,0),0)</f>
        <v>1.8369555343399488</v>
      </c>
      <c r="AH47" s="903">
        <f>VLOOKUP(年度マスタ!$K$4&amp;"_"&amp;AH$33,データシート1!$A:$BT,MATCH("aa_"&amp;$S47,データシート1!$A$1:$BT$1,0),0)</f>
        <v>1.8200456422108136</v>
      </c>
      <c r="AI47" s="903">
        <f>VLOOKUP(年度マスタ!$K$4&amp;"_"&amp;AI$33,データシート1!$A:$BT,MATCH("aa_"&amp;$S47,データシート1!$A$1:$BT$1,0),0)</f>
        <v>1.4215781932910989</v>
      </c>
      <c r="AJ47" s="903">
        <f>VLOOKUP(年度マスタ!$K$4&amp;"_"&amp;AJ$33,データシート1!$A:$BT,MATCH("aa_"&amp;$S47,データシート1!$A$1:$BT$1,0),0)</f>
        <v>1.3081196886314821</v>
      </c>
      <c r="AK47" s="904">
        <f>VLOOKUP(年度マスタ!$K$4&amp;"_"&amp;AK$33,データシート1!$A:$BT,MATCH("aa_"&amp;$S47,データシート1!$A$1:$BT$1,0),0)</f>
        <v>1.5343986572330921</v>
      </c>
      <c r="AL47" s="330"/>
      <c r="AW47" s="17" t="str">
        <f>年度マスタ!I4</f>
        <v>宮城県</v>
      </c>
      <c r="AX47" s="1011">
        <f>SUM(AY38:BA38)</f>
        <v>5420.139529056285</v>
      </c>
      <c r="AY47" s="1011">
        <f t="shared" si="17"/>
        <v>3280.6313750680115</v>
      </c>
      <c r="AZ47" s="1011">
        <f t="shared" si="17"/>
        <v>3080.3282760411262</v>
      </c>
      <c r="BA47" s="1011">
        <f>SUM(BD38:BG38)</f>
        <v>3750.4089309464707</v>
      </c>
      <c r="BB47" s="1011">
        <f>BH38</f>
        <v>282.46601854241266</v>
      </c>
      <c r="BC47" s="1011">
        <f>SUM(AX47:BB47)</f>
        <v>15813.974129654305</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大衡村</v>
      </c>
      <c r="AX48" s="1011">
        <f>SUM(AY39:BA39)</f>
        <v>367.90741770716431</v>
      </c>
      <c r="AY48" s="1011">
        <f>BB39</f>
        <v>12.101668802088247</v>
      </c>
      <c r="AZ48" s="1011">
        <f>BC39</f>
        <v>6.2382691842303846</v>
      </c>
      <c r="BA48" s="1011">
        <f>SUM(BD39:BG39)</f>
        <v>17.507650603805651</v>
      </c>
      <c r="BB48" s="1011">
        <f>BH39</f>
        <v>1.5343986572330921</v>
      </c>
      <c r="BC48" s="1011">
        <f>SUM(AX48:BB48)</f>
        <v>405.28940495452167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405.28940495452167</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367.90741770716431</v>
      </c>
      <c r="P52" s="453">
        <f t="shared" ref="P52:P64" si="18">O52/$O$51</f>
        <v>0.90776470642860241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363.30688409181897</v>
      </c>
      <c r="P53" s="454">
        <f t="shared" si="18"/>
        <v>0.89641347553259221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1.1045922371259222</v>
      </c>
      <c r="P54" s="454">
        <f t="shared" si="18"/>
        <v>2.7254406940390428E-3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3.4959413782194373</v>
      </c>
      <c r="P55" s="454">
        <f t="shared" si="18"/>
        <v>8.6257902019711667E-3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12.101668802088247</v>
      </c>
      <c r="P56" s="453">
        <f t="shared" si="18"/>
        <v>2.9859326827076073E-2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6.2382691842303846</v>
      </c>
      <c r="P57" s="453">
        <f t="shared" si="18"/>
        <v>1.5392134874412502E-2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17.507650603805651</v>
      </c>
      <c r="P58" s="453">
        <f t="shared" si="18"/>
        <v>4.3197898562806543E-2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17.175035993640623</v>
      </c>
      <c r="P59" s="454">
        <f t="shared" si="18"/>
        <v>4.2377214365048273E-2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5.9709349897333421</v>
      </c>
      <c r="P60" s="454">
        <f t="shared" si="18"/>
        <v>1.4732521789962292E-2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11.204101003907281</v>
      </c>
      <c r="P61" s="454">
        <f t="shared" si="18"/>
        <v>2.7644692575085981E-2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0.33261461016502608</v>
      </c>
      <c r="P62" s="454">
        <f t="shared" si="18"/>
        <v>8.2068419775826464E-4</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1.5343986572330921</v>
      </c>
      <c r="P64" s="612">
        <f t="shared" si="18"/>
        <v>3.7859333071025383E-3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大衡村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683.96320000000003</v>
      </c>
      <c r="AI7" s="78">
        <f>VLOOKUP(年度マスタ!$K$4&amp;"_"&amp;$AG7,データシート1!$A:$BT,MATCH("ab_"&amp;AI$2,データシート1!$A$1:$BT$1,0),0)</f>
        <v>367</v>
      </c>
      <c r="AJ7" s="78">
        <f>VLOOKUP(年度マスタ!$K$4&amp;"_"&amp;$AG7,データシート1!$A:$BT,MATCH("ab_"&amp;AJ$2,データシート1!$A$1:$BT$1,0),0)</f>
        <v>37</v>
      </c>
      <c r="AK7" s="78">
        <f>VLOOKUP(年度マスタ!$K$4&amp;"_"&amp;$AG7,データシート1!$A:$BT,MATCH("ab_"&amp;AK$2,データシート1!$A$1:$BT$1,0),0)</f>
        <v>2402</v>
      </c>
      <c r="AL7" s="78">
        <f>VLOOKUP(年度マスタ!$K$4&amp;"_"&amp;$AG7,データシート1!$A:$BT,MATCH("ab_"&amp;AL$2,データシート1!$A$1:$BT$1,0),0)</f>
        <v>1570</v>
      </c>
      <c r="AM7" s="78">
        <f>VLOOKUP(年度マスタ!$K$4&amp;"_"&amp;$AG7,データシート1!$A:$BT,MATCH("ab_"&amp;AM$2,データシート1!$A$1:$BT$1,0),0)</f>
        <v>3457</v>
      </c>
      <c r="AN7" s="78">
        <f>VLOOKUP(年度マスタ!$K$4&amp;"_"&amp;$AG7,データシート1!$A:$BT,MATCH("ab_"&amp;AN$2,データシート1!$A$1:$BT$1,0),0)</f>
        <v>1943</v>
      </c>
      <c r="AO7" s="78">
        <f>VLOOKUP(年度マスタ!$K$4&amp;"_"&amp;$AG7,データシート1!$A:$BT,MATCH("ab_"&amp;AO$2,データシート1!$A$1:$BT$1,0),0)</f>
        <v>5458</v>
      </c>
      <c r="AP7" s="78">
        <f>VLOOKUP(年度マスタ!$K$4&amp;"_"&amp;$AG7,データシート1!$A:$BT,MATCH("ab_"&amp;AP$2,データシート1!$A$1:$BT$1,0),0)</f>
        <v>0</v>
      </c>
      <c r="AQ7" s="954">
        <f>VLOOKUP(年度マスタ!$K$4&amp;"_"&amp;$AG7,データシート1!$A:$BT,MATCH("ab_"&amp;AQ$2,データシート1!$A$1:$BT$1,0),0)</f>
        <v>0.62957568100175343</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563.85419999999999</v>
      </c>
      <c r="AI8" s="78">
        <f>VLOOKUP(年度マスタ!$K$4&amp;"_"&amp;$AG8,データシート1!$A:$BT,MATCH("ab_"&amp;AI$2,データシート1!$A$1:$BT$1,0),0)</f>
        <v>367</v>
      </c>
      <c r="AJ8" s="78">
        <f>VLOOKUP(年度マスタ!$K$4&amp;"_"&amp;$AG8,データシート1!$A:$BT,MATCH("ab_"&amp;AJ$2,データシート1!$A$1:$BT$1,0),0)</f>
        <v>37</v>
      </c>
      <c r="AK8" s="78">
        <f>VLOOKUP(年度マスタ!$K$4&amp;"_"&amp;$AG8,データシート1!$A:$BT,MATCH("ab_"&amp;AK$2,データシート1!$A$1:$BT$1,0),0)</f>
        <v>2402</v>
      </c>
      <c r="AL8" s="78">
        <f>VLOOKUP(年度マスタ!$K$4&amp;"_"&amp;$AG8,データシート1!$A:$BT,MATCH("ab_"&amp;AL$2,データシート1!$A$1:$BT$1,0),0)</f>
        <v>1616</v>
      </c>
      <c r="AM8" s="78">
        <f>VLOOKUP(年度マスタ!$K$4&amp;"_"&amp;$AG8,データシート1!$A:$BT,MATCH("ab_"&amp;AM$2,データシート1!$A$1:$BT$1,0),0)</f>
        <v>3519</v>
      </c>
      <c r="AN8" s="78">
        <f>VLOOKUP(年度マスタ!$K$4&amp;"_"&amp;$AG8,データシート1!$A:$BT,MATCH("ab_"&amp;AN$2,データシート1!$A$1:$BT$1,0),0)</f>
        <v>1960</v>
      </c>
      <c r="AO8" s="78">
        <f>VLOOKUP(年度マスタ!$K$4&amp;"_"&amp;$AG8,データシート1!$A:$BT,MATCH("ab_"&amp;AO$2,データシート1!$A$1:$BT$1,0),0)</f>
        <v>5474</v>
      </c>
      <c r="AP8" s="78">
        <f>VLOOKUP(年度マスタ!$K$4&amp;"_"&amp;$AG8,データシート1!$A:$BT,MATCH("ab_"&amp;AP$2,データシート1!$A$1:$BT$1,0),0)</f>
        <v>0</v>
      </c>
      <c r="AQ8" s="954">
        <f>VLOOKUP(年度マスタ!$K$4&amp;"_"&amp;$AG8,データシート1!$A:$BT,MATCH("ab_"&amp;AQ$2,データシート1!$A$1:$BT$1,0),0)</f>
        <v>0.72033623310715222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1625.2799</v>
      </c>
      <c r="AI9" s="78">
        <f>VLOOKUP(年度マスタ!$K$4&amp;"_"&amp;$AG9,データシート1!$A:$BT,MATCH("ab_"&amp;AI$2,データシート1!$A$1:$BT$1,0),0)</f>
        <v>367</v>
      </c>
      <c r="AJ9" s="78">
        <f>VLOOKUP(年度マスタ!$K$4&amp;"_"&amp;$AG9,データシート1!$A:$BT,MATCH("ab_"&amp;AJ$2,データシート1!$A$1:$BT$1,0),0)</f>
        <v>37</v>
      </c>
      <c r="AK9" s="78">
        <f>VLOOKUP(年度マスタ!$K$4&amp;"_"&amp;$AG9,データシート1!$A:$BT,MATCH("ab_"&amp;AK$2,データシート1!$A$1:$BT$1,0),0)</f>
        <v>2402</v>
      </c>
      <c r="AL9" s="78">
        <f>VLOOKUP(年度マスタ!$K$4&amp;"_"&amp;$AG9,データシート1!$A:$BT,MATCH("ab_"&amp;AL$2,データシート1!$A$1:$BT$1,0),0)</f>
        <v>1678</v>
      </c>
      <c r="AM9" s="78">
        <f>VLOOKUP(年度マスタ!$K$4&amp;"_"&amp;$AG9,データシート1!$A:$BT,MATCH("ab_"&amp;AM$2,データシート1!$A$1:$BT$1,0),0)</f>
        <v>3627</v>
      </c>
      <c r="AN9" s="78">
        <f>VLOOKUP(年度マスタ!$K$4&amp;"_"&amp;$AG9,データシート1!$A:$BT,MATCH("ab_"&amp;AN$2,データシート1!$A$1:$BT$1,0),0)</f>
        <v>2171</v>
      </c>
      <c r="AO9" s="78">
        <f>VLOOKUP(年度マスタ!$K$4&amp;"_"&amp;$AG9,データシート1!$A:$BT,MATCH("ab_"&amp;AO$2,データシート1!$A$1:$BT$1,0),0)</f>
        <v>5535</v>
      </c>
      <c r="AP9" s="78">
        <f>VLOOKUP(年度マスタ!$K$4&amp;"_"&amp;$AG9,データシート1!$A:$BT,MATCH("ab_"&amp;AP$2,データシート1!$A$1:$BT$1,0),0)</f>
        <v>0</v>
      </c>
      <c r="AQ9" s="954">
        <f>VLOOKUP(年度マスタ!$K$4&amp;"_"&amp;$AG9,データシート1!$A:$BT,MATCH("ab_"&amp;AQ$2,データシート1!$A$1:$BT$1,0),0)</f>
        <v>0.88196957493295669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1923.4748</v>
      </c>
      <c r="AI10" s="78">
        <f>VLOOKUP(年度マスタ!$K$4&amp;"_"&amp;$AG10,データシート1!$A:$BT,MATCH("ab_"&amp;AI$2,データシート1!$A$1:$BT$1,0),0)</f>
        <v>367</v>
      </c>
      <c r="AJ10" s="78">
        <f>VLOOKUP(年度マスタ!$K$4&amp;"_"&amp;$AG10,データシート1!$A:$BT,MATCH("ab_"&amp;AJ$2,データシート1!$A$1:$BT$1,0),0)</f>
        <v>37</v>
      </c>
      <c r="AK10" s="78">
        <f>VLOOKUP(年度マスタ!$K$4&amp;"_"&amp;$AG10,データシート1!$A:$BT,MATCH("ab_"&amp;AK$2,データシート1!$A$1:$BT$1,0),0)</f>
        <v>2402</v>
      </c>
      <c r="AL10" s="78">
        <f>VLOOKUP(年度マスタ!$K$4&amp;"_"&amp;$AG10,データシート1!$A:$BT,MATCH("ab_"&amp;AL$2,データシート1!$A$1:$BT$1,0),0)</f>
        <v>1731</v>
      </c>
      <c r="AM10" s="78">
        <f>VLOOKUP(年度マスタ!$K$4&amp;"_"&amp;$AG10,データシート1!$A:$BT,MATCH("ab_"&amp;AM$2,データシート1!$A$1:$BT$1,0),0)</f>
        <v>3757</v>
      </c>
      <c r="AN10" s="78">
        <f>VLOOKUP(年度マスタ!$K$4&amp;"_"&amp;$AG10,データシート1!$A:$BT,MATCH("ab_"&amp;AN$2,データシート1!$A$1:$BT$1,0),0)</f>
        <v>2345</v>
      </c>
      <c r="AO10" s="78">
        <f>VLOOKUP(年度マスタ!$K$4&amp;"_"&amp;$AG10,データシート1!$A:$BT,MATCH("ab_"&amp;AO$2,データシート1!$A$1:$BT$1,0),0)</f>
        <v>5594</v>
      </c>
      <c r="AP10" s="78">
        <f>VLOOKUP(年度マスタ!$K$4&amp;"_"&amp;$AG10,データシート1!$A:$BT,MATCH("ab_"&amp;AP$2,データシート1!$A$1:$BT$1,0),0)</f>
        <v>0</v>
      </c>
      <c r="AQ10" s="954">
        <f>VLOOKUP(年度マスタ!$K$4&amp;"_"&amp;$AG10,データシート1!$A:$BT,MATCH("ab_"&amp;AQ$2,データシート1!$A$1:$BT$1,0),0)</f>
        <v>0.80976308918146189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2071.1163000000001</v>
      </c>
      <c r="AI11" s="78">
        <f>VLOOKUP(年度マスタ!$K$4&amp;"_"&amp;$AG11,データシート1!$A:$BT,MATCH("ab_"&amp;AI$2,データシート1!$A$1:$BT$1,0),0)</f>
        <v>367</v>
      </c>
      <c r="AJ11" s="78">
        <f>VLOOKUP(年度マスタ!$K$4&amp;"_"&amp;$AG11,データシート1!$A:$BT,MATCH("ab_"&amp;AJ$2,データシート1!$A$1:$BT$1,0),0)</f>
        <v>37</v>
      </c>
      <c r="AK11" s="78">
        <f>VLOOKUP(年度マスタ!$K$4&amp;"_"&amp;$AG11,データシート1!$A:$BT,MATCH("ab_"&amp;AK$2,データシート1!$A$1:$BT$1,0),0)</f>
        <v>2402</v>
      </c>
      <c r="AL11" s="78">
        <f>VLOOKUP(年度マスタ!$K$4&amp;"_"&amp;$AG11,データシート1!$A:$BT,MATCH("ab_"&amp;AL$2,データシート1!$A$1:$BT$1,0),0)</f>
        <v>1834</v>
      </c>
      <c r="AM11" s="78">
        <f>VLOOKUP(年度マスタ!$K$4&amp;"_"&amp;$AG11,データシート1!$A:$BT,MATCH("ab_"&amp;AM$2,データシート1!$A$1:$BT$1,0),0)</f>
        <v>3872</v>
      </c>
      <c r="AN11" s="78">
        <f>VLOOKUP(年度マスタ!$K$4&amp;"_"&amp;$AG11,データシート1!$A:$BT,MATCH("ab_"&amp;AN$2,データシート1!$A$1:$BT$1,0),0)</f>
        <v>2428</v>
      </c>
      <c r="AO11" s="78">
        <f>VLOOKUP(年度マスタ!$K$4&amp;"_"&amp;$AG11,データシート1!$A:$BT,MATCH("ab_"&amp;AO$2,データシート1!$A$1:$BT$1,0),0)</f>
        <v>5675</v>
      </c>
      <c r="AP11" s="78">
        <f>VLOOKUP(年度マスタ!$K$4&amp;"_"&amp;$AG11,データシート1!$A:$BT,MATCH("ab_"&amp;AP$2,データシート1!$A$1:$BT$1,0),0)</f>
        <v>0</v>
      </c>
      <c r="AQ11" s="954">
        <f>VLOOKUP(年度マスタ!$K$4&amp;"_"&amp;$AG11,データシート1!$A:$BT,MATCH("ab_"&amp;AQ$2,データシート1!$A$1:$BT$1,0),0)</f>
        <v>0.92536851686781307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2118.7741000000001</v>
      </c>
      <c r="AI12" s="78">
        <f>VLOOKUP(年度マスタ!$K$4&amp;"_"&amp;$AG12,データシート1!$A:$BT,MATCH("ab_"&amp;AI$2,データシート1!$A$1:$BT$1,0),0)</f>
        <v>368</v>
      </c>
      <c r="AJ12" s="78">
        <f>VLOOKUP(年度マスタ!$K$4&amp;"_"&amp;$AG12,データシート1!$A:$BT,MATCH("ab_"&amp;AJ$2,データシート1!$A$1:$BT$1,0),0)</f>
        <v>51</v>
      </c>
      <c r="AK12" s="78">
        <f>VLOOKUP(年度マスタ!$K$4&amp;"_"&amp;$AG12,データシート1!$A:$BT,MATCH("ab_"&amp;AK$2,データシート1!$A$1:$BT$1,0),0)</f>
        <v>3597</v>
      </c>
      <c r="AL12" s="78">
        <f>VLOOKUP(年度マスタ!$K$4&amp;"_"&amp;$AG12,データシート1!$A:$BT,MATCH("ab_"&amp;AL$2,データシート1!$A$1:$BT$1,0),0)</f>
        <v>1875</v>
      </c>
      <c r="AM12" s="78">
        <f>VLOOKUP(年度マスタ!$K$4&amp;"_"&amp;$AG12,データシート1!$A:$BT,MATCH("ab_"&amp;AM$2,データシート1!$A$1:$BT$1,0),0)</f>
        <v>3951</v>
      </c>
      <c r="AN12" s="78">
        <f>VLOOKUP(年度マスタ!$K$4&amp;"_"&amp;$AG12,データシート1!$A:$BT,MATCH("ab_"&amp;AN$2,データシート1!$A$1:$BT$1,0),0)</f>
        <v>2522</v>
      </c>
      <c r="AO12" s="78">
        <f>VLOOKUP(年度マスタ!$K$4&amp;"_"&amp;$AG12,データシート1!$A:$BT,MATCH("ab_"&amp;AO$2,データシート1!$A$1:$BT$1,0),0)</f>
        <v>5771</v>
      </c>
      <c r="AP12" s="78">
        <f>VLOOKUP(年度マスタ!$K$4&amp;"_"&amp;$AG12,データシート1!$A:$BT,MATCH("ab_"&amp;AP$2,データシート1!$A$1:$BT$1,0),0)</f>
        <v>0</v>
      </c>
      <c r="AQ12" s="954">
        <f>VLOOKUP(年度マスタ!$K$4&amp;"_"&amp;$AG12,データシート1!$A:$BT,MATCH("ab_"&amp;AQ$2,データシート1!$A$1:$BT$1,0),0)</f>
        <v>1.4217325516705119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3219.6653999999999</v>
      </c>
      <c r="AI13" s="78">
        <f>VLOOKUP(年度マスタ!$K$4&amp;"_"&amp;$AG13,データシート1!$A:$BT,MATCH("ab_"&amp;AI$2,データシート1!$A$1:$BT$1,0),0)</f>
        <v>368</v>
      </c>
      <c r="AJ13" s="78">
        <f>VLOOKUP(年度マスタ!$K$4&amp;"_"&amp;$AG13,データシート1!$A:$BT,MATCH("ab_"&amp;AJ$2,データシート1!$A$1:$BT$1,0),0)</f>
        <v>51</v>
      </c>
      <c r="AK13" s="78">
        <f>VLOOKUP(年度マスタ!$K$4&amp;"_"&amp;$AG13,データシート1!$A:$BT,MATCH("ab_"&amp;AK$2,データシート1!$A$1:$BT$1,0),0)</f>
        <v>3597</v>
      </c>
      <c r="AL13" s="78">
        <f>VLOOKUP(年度マスタ!$K$4&amp;"_"&amp;$AG13,データシート1!$A:$BT,MATCH("ab_"&amp;AL$2,データシート1!$A$1:$BT$1,0),0)</f>
        <v>1955</v>
      </c>
      <c r="AM13" s="78">
        <f>VLOOKUP(年度マスタ!$K$4&amp;"_"&amp;$AG13,データシート1!$A:$BT,MATCH("ab_"&amp;AM$2,データシート1!$A$1:$BT$1,0),0)</f>
        <v>4011</v>
      </c>
      <c r="AN13" s="78">
        <f>VLOOKUP(年度マスタ!$K$4&amp;"_"&amp;$AG13,データシート1!$A:$BT,MATCH("ab_"&amp;AN$2,データシート1!$A$1:$BT$1,0),0)</f>
        <v>2486</v>
      </c>
      <c r="AO13" s="78">
        <f>VLOOKUP(年度マスタ!$K$4&amp;"_"&amp;$AG13,データシート1!$A:$BT,MATCH("ab_"&amp;AO$2,データシート1!$A$1:$BT$1,0),0)</f>
        <v>5838</v>
      </c>
      <c r="AP13" s="78">
        <f>VLOOKUP(年度マスタ!$K$4&amp;"_"&amp;$AG13,データシート1!$A:$BT,MATCH("ab_"&amp;AP$2,データシート1!$A$1:$BT$1,0),0)</f>
        <v>0</v>
      </c>
      <c r="AQ13" s="954">
        <f>VLOOKUP(年度マスタ!$K$4&amp;"_"&amp;$AG13,データシート1!$A:$BT,MATCH("ab_"&amp;AQ$2,データシート1!$A$1:$BT$1,0),0)</f>
        <v>1.580709812428158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3329.2941000000001</v>
      </c>
      <c r="AI14" s="78">
        <f>VLOOKUP(年度マスタ!$K$4&amp;"_"&amp;$AG14,データシート1!$A:$BT,MATCH("ab_"&amp;AI$2,データシート1!$A$1:$BT$1,0),0)</f>
        <v>368</v>
      </c>
      <c r="AJ14" s="78">
        <f>VLOOKUP(年度マスタ!$K$4&amp;"_"&amp;$AG14,データシート1!$A:$BT,MATCH("ab_"&amp;AJ$2,データシート1!$A$1:$BT$1,0),0)</f>
        <v>51</v>
      </c>
      <c r="AK14" s="78">
        <f>VLOOKUP(年度マスタ!$K$4&amp;"_"&amp;$AG14,データシート1!$A:$BT,MATCH("ab_"&amp;AK$2,データシート1!$A$1:$BT$1,0),0)</f>
        <v>3597</v>
      </c>
      <c r="AL14" s="78">
        <f>VLOOKUP(年度マスタ!$K$4&amp;"_"&amp;$AG14,データシート1!$A:$BT,MATCH("ab_"&amp;AL$2,データシート1!$A$1:$BT$1,0),0)</f>
        <v>1990</v>
      </c>
      <c r="AM14" s="78">
        <f>VLOOKUP(年度マスタ!$K$4&amp;"_"&amp;$AG14,データシート1!$A:$BT,MATCH("ab_"&amp;AM$2,データシート1!$A$1:$BT$1,0),0)</f>
        <v>4038</v>
      </c>
      <c r="AN14" s="78">
        <f>VLOOKUP(年度マスタ!$K$4&amp;"_"&amp;$AG14,データシート1!$A:$BT,MATCH("ab_"&amp;AN$2,データシート1!$A$1:$BT$1,0),0)</f>
        <v>2543</v>
      </c>
      <c r="AO14" s="78">
        <f>VLOOKUP(年度マスタ!$K$4&amp;"_"&amp;$AG14,データシート1!$A:$BT,MATCH("ab_"&amp;AO$2,データシート1!$A$1:$BT$1,0),0)</f>
        <v>5877</v>
      </c>
      <c r="AP14" s="78">
        <f>VLOOKUP(年度マスタ!$K$4&amp;"_"&amp;$AG14,データシート1!$A:$BT,MATCH("ab_"&amp;AP$2,データシート1!$A$1:$BT$1,0),0)</f>
        <v>0</v>
      </c>
      <c r="AQ14" s="954">
        <f>VLOOKUP(年度マスタ!$K$4&amp;"_"&amp;$AG14,データシート1!$A:$BT,MATCH("ab_"&amp;AQ$2,データシート1!$A$1:$BT$1,0),0)</f>
        <v>1.578347821441999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3376.7968000000001</v>
      </c>
      <c r="AI15" s="78">
        <f>VLOOKUP(年度マスタ!$K$4&amp;"_"&amp;$AG15,データシート1!$A:$BT,MATCH("ab_"&amp;AI$2,データシート1!$A$1:$BT$1,0),0)</f>
        <v>368</v>
      </c>
      <c r="AJ15" s="78">
        <f>VLOOKUP(年度マスタ!$K$4&amp;"_"&amp;$AG15,データシート1!$A:$BT,MATCH("ab_"&amp;AJ$2,データシート1!$A$1:$BT$1,0),0)</f>
        <v>51</v>
      </c>
      <c r="AK15" s="78">
        <f>VLOOKUP(年度マスタ!$K$4&amp;"_"&amp;$AG15,データシート1!$A:$BT,MATCH("ab_"&amp;AK$2,データシート1!$A$1:$BT$1,0),0)</f>
        <v>3597</v>
      </c>
      <c r="AL15" s="78">
        <f>VLOOKUP(年度マスタ!$K$4&amp;"_"&amp;$AG15,データシート1!$A:$BT,MATCH("ab_"&amp;AL$2,データシート1!$A$1:$BT$1,0),0)</f>
        <v>2031</v>
      </c>
      <c r="AM15" s="78">
        <f>VLOOKUP(年度マスタ!$K$4&amp;"_"&amp;$AG15,データシート1!$A:$BT,MATCH("ab_"&amp;AM$2,データシート1!$A$1:$BT$1,0),0)</f>
        <v>4077</v>
      </c>
      <c r="AN15" s="78">
        <f>VLOOKUP(年度マスタ!$K$4&amp;"_"&amp;$AG15,データシート1!$A:$BT,MATCH("ab_"&amp;AN$2,データシート1!$A$1:$BT$1,0),0)</f>
        <v>2449</v>
      </c>
      <c r="AO15" s="78">
        <f>VLOOKUP(年度マスタ!$K$4&amp;"_"&amp;$AG15,データシート1!$A:$BT,MATCH("ab_"&amp;AO$2,データシート1!$A$1:$BT$1,0),0)</f>
        <v>5875</v>
      </c>
      <c r="AP15" s="78">
        <f>VLOOKUP(年度マスタ!$K$4&amp;"_"&amp;$AG15,データシート1!$A:$BT,MATCH("ab_"&amp;AP$2,データシート1!$A$1:$BT$1,0),0)</f>
        <v>0</v>
      </c>
      <c r="AQ15" s="954">
        <f>VLOOKUP(年度マスタ!$K$4&amp;"_"&amp;$AG15,データシート1!$A:$BT,MATCH("ab_"&amp;AQ$2,データシート1!$A$1:$BT$1,0),0)</f>
        <v>1.6337102154694541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3480.4857000000002</v>
      </c>
      <c r="AI16" s="78">
        <f>VLOOKUP(年度マスタ!$K$4&amp;"_"&amp;$AG16,データシート1!$A:$BT,MATCH("ab_"&amp;AI$2,データシート1!$A$1:$BT$1,0),0)</f>
        <v>368</v>
      </c>
      <c r="AJ16" s="78">
        <f>VLOOKUP(年度マスタ!$K$4&amp;"_"&amp;$AG16,データシート1!$A:$BT,MATCH("ab_"&amp;AJ$2,データシート1!$A$1:$BT$1,0),0)</f>
        <v>51</v>
      </c>
      <c r="AK16" s="78">
        <f>VLOOKUP(年度マスタ!$K$4&amp;"_"&amp;$AG16,データシート1!$A:$BT,MATCH("ab_"&amp;AK$2,データシート1!$A$1:$BT$1,0),0)</f>
        <v>3597</v>
      </c>
      <c r="AL16" s="78">
        <f>VLOOKUP(年度マスタ!$K$4&amp;"_"&amp;$AG16,データシート1!$A:$BT,MATCH("ab_"&amp;AL$2,データシート1!$A$1:$BT$1,0),0)</f>
        <v>2104</v>
      </c>
      <c r="AM16" s="78">
        <f>VLOOKUP(年度マスタ!$K$4&amp;"_"&amp;$AG16,データシート1!$A:$BT,MATCH("ab_"&amp;AM$2,データシート1!$A$1:$BT$1,0),0)</f>
        <v>4175</v>
      </c>
      <c r="AN16" s="78">
        <f>VLOOKUP(年度マスタ!$K$4&amp;"_"&amp;$AG16,データシート1!$A:$BT,MATCH("ab_"&amp;AN$2,データシート1!$A$1:$BT$1,0),0)</f>
        <v>2402</v>
      </c>
      <c r="AO16" s="78">
        <f>VLOOKUP(年度マスタ!$K$4&amp;"_"&amp;$AG16,データシート1!$A:$BT,MATCH("ab_"&amp;AO$2,データシート1!$A$1:$BT$1,0),0)</f>
        <v>5983</v>
      </c>
      <c r="AP16" s="78">
        <f>VLOOKUP(年度マスタ!$K$4&amp;"_"&amp;$AG16,データシート1!$A:$BT,MATCH("ab_"&amp;AP$2,データシート1!$A$1:$BT$1,0),0)</f>
        <v>0</v>
      </c>
      <c r="AQ16" s="954">
        <f>VLOOKUP(年度マスタ!$K$4&amp;"_"&amp;$AG16,データシート1!$A:$BT,MATCH("ab_"&amp;AQ$2,データシート1!$A$1:$BT$1,0),0)</f>
        <v>1.8369555343399491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3418.7238000000002</v>
      </c>
      <c r="AI17" s="151">
        <f>VLOOKUP(年度マスタ!$K$4&amp;"_"&amp;$AG17,データシート1!$A:$BT,MATCH("ab_"&amp;AI$2,データシート1!$A$1:$BT$1,0),0)</f>
        <v>368</v>
      </c>
      <c r="AJ17" s="151">
        <f>VLOOKUP(年度マスタ!$K$4&amp;"_"&amp;$AG17,データシート1!$A:$BT,MATCH("ab_"&amp;AJ$2,データシート1!$A$1:$BT$1,0),0)</f>
        <v>51</v>
      </c>
      <c r="AK17" s="151">
        <f>VLOOKUP(年度マスタ!$K$4&amp;"_"&amp;$AG17,データシート1!$A:$BT,MATCH("ab_"&amp;AK$2,データシート1!$A$1:$BT$1,0),0)</f>
        <v>3597</v>
      </c>
      <c r="AL17" s="151">
        <f>VLOOKUP(年度マスタ!$K$4&amp;"_"&amp;$AG17,データシート1!$A:$BT,MATCH("ab_"&amp;AL$2,データシート1!$A$1:$BT$1,0),0)</f>
        <v>2129</v>
      </c>
      <c r="AM17" s="151">
        <f>VLOOKUP(年度マスタ!$K$4&amp;"_"&amp;$AG17,データシート1!$A:$BT,MATCH("ab_"&amp;AM$2,データシート1!$A$1:$BT$1,0),0)</f>
        <v>4205</v>
      </c>
      <c r="AN17" s="151">
        <f>VLOOKUP(年度マスタ!$K$4&amp;"_"&amp;$AG17,データシート1!$A:$BT,MATCH("ab_"&amp;AN$2,データシート1!$A$1:$BT$1,0),0)</f>
        <v>2414</v>
      </c>
      <c r="AO17" s="151">
        <f>VLOOKUP(年度マスタ!$K$4&amp;"_"&amp;$AG17,データシート1!$A:$BT,MATCH("ab_"&amp;AO$2,データシート1!$A$1:$BT$1,0),0)</f>
        <v>5985</v>
      </c>
      <c r="AP17" s="151">
        <f>VLOOKUP(年度マスタ!$K$4&amp;"_"&amp;$AG17,データシート1!$A:$BT,MATCH("ab_"&amp;AP$2,データシート1!$A$1:$BT$1,0),0)</f>
        <v>0</v>
      </c>
      <c r="AQ17" s="955">
        <f>VLOOKUP(年度マスタ!$K$4&amp;"_"&amp;$AG17,データシート1!$A:$BT,MATCH("ab_"&amp;AQ$2,データシート1!$A$1:$BT$1,0),0)</f>
        <v>1.820045642210814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3995.8208</v>
      </c>
      <c r="AI18" s="78">
        <f>VLOOKUP(年度マスタ!$K$4&amp;"_"&amp;$AG18,データシート1!$A:$BT,MATCH("ab_"&amp;AI$2,データシート1!$A$1:$BT$1,0),0)</f>
        <v>511</v>
      </c>
      <c r="AJ18" s="78">
        <f>VLOOKUP(年度マスタ!$K$4&amp;"_"&amp;$AG18,データシート1!$A:$BT,MATCH("ab_"&amp;AJ$2,データシート1!$A$1:$BT$1,0),0)</f>
        <v>85</v>
      </c>
      <c r="AK18" s="78">
        <f>VLOOKUP(年度マスタ!$K$4&amp;"_"&amp;$AG18,データシート1!$A:$BT,MATCH("ab_"&amp;AK$2,データシート1!$A$1:$BT$1,0),0)</f>
        <v>3297</v>
      </c>
      <c r="AL18" s="78">
        <f>VLOOKUP(年度マスタ!$K$4&amp;"_"&amp;$AG18,データシート1!$A:$BT,MATCH("ab_"&amp;AL$2,データシート1!$A$1:$BT$1,0),0)</f>
        <v>2096</v>
      </c>
      <c r="AM18" s="78">
        <f>VLOOKUP(年度マスタ!$K$4&amp;"_"&amp;$AG18,データシート1!$A:$BT,MATCH("ab_"&amp;AM$2,データシート1!$A$1:$BT$1,0),0)</f>
        <v>4198</v>
      </c>
      <c r="AN18" s="78">
        <f>VLOOKUP(年度マスタ!$K$4&amp;"_"&amp;$AG18,データシート1!$A:$BT,MATCH("ab_"&amp;AN$2,データシート1!$A$1:$BT$1,0),0)</f>
        <v>2414</v>
      </c>
      <c r="AO18" s="78">
        <f>VLOOKUP(年度マスタ!$K$4&amp;"_"&amp;$AG18,データシート1!$A:$BT,MATCH("ab_"&amp;AO$2,データシート1!$A$1:$BT$1,0),0)</f>
        <v>5870</v>
      </c>
      <c r="AP18" s="78">
        <f>VLOOKUP(年度マスタ!$K$4&amp;"_"&amp;$AG18,データシート1!$A:$BT,MATCH("ab_"&amp;AP$2,データシート1!$A$1:$BT$1,0),0)</f>
        <v>0</v>
      </c>
      <c r="AQ18" s="954">
        <f>VLOOKUP(年度マスタ!$K$4&amp;"_"&amp;$AG18,データシート1!$A:$BT,MATCH("ab_"&amp;AQ$2,データシート1!$A$1:$BT$1,0),0)</f>
        <v>1.4215781932910989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3369.1093999999998</v>
      </c>
      <c r="AI19" s="78">
        <f>VLOOKUP(年度マスタ!$K$4&amp;"_"&amp;$AG19,データシート1!$A:$BT,MATCH("ab_"&amp;AI$2,データシート1!$A$1:$BT$1,0),0)</f>
        <v>511</v>
      </c>
      <c r="AJ19" s="78">
        <f>VLOOKUP(年度マスタ!$K$4&amp;"_"&amp;$AG19,データシート1!$A:$BT,MATCH("ab_"&amp;AJ$2,データシート1!$A$1:$BT$1,0),0)</f>
        <v>85</v>
      </c>
      <c r="AK19" s="78">
        <f>VLOOKUP(年度マスタ!$K$4&amp;"_"&amp;$AG19,データシート1!$A:$BT,MATCH("ab_"&amp;AK$2,データシート1!$A$1:$BT$1,0),0)</f>
        <v>3297</v>
      </c>
      <c r="AL19" s="78">
        <f>VLOOKUP(年度マスタ!$K$4&amp;"_"&amp;$AG19,データシート1!$A:$BT,MATCH("ab_"&amp;AL$2,データシート1!$A$1:$BT$1,0),0)</f>
        <v>2106</v>
      </c>
      <c r="AM19" s="78">
        <f>VLOOKUP(年度マスタ!$K$4&amp;"_"&amp;$AG19,データシート1!$A:$BT,MATCH("ab_"&amp;AM$2,データシート1!$A$1:$BT$1,0),0)</f>
        <v>4195</v>
      </c>
      <c r="AN19" s="78">
        <f>VLOOKUP(年度マスタ!$K$4&amp;"_"&amp;$AG19,データシート1!$A:$BT,MATCH("ab_"&amp;AN$2,データシート1!$A$1:$BT$1,0),0)</f>
        <v>2427</v>
      </c>
      <c r="AO19" s="78">
        <f>VLOOKUP(年度マスタ!$K$4&amp;"_"&amp;$AG19,データシート1!$A:$BT,MATCH("ab_"&amp;AO$2,データシート1!$A$1:$BT$1,0),0)</f>
        <v>5770</v>
      </c>
      <c r="AP19" s="78">
        <f>VLOOKUP(年度マスタ!$K$4&amp;"_"&amp;$AG19,データシート1!$A:$BT,MATCH("ab_"&amp;AP$2,データシート1!$A$1:$BT$1,0),0)</f>
        <v>0</v>
      </c>
      <c r="AQ19" s="954">
        <f>VLOOKUP(年度マスタ!$K$4&amp;"_"&amp;$AG19,データシート1!$A:$BT,MATCH("ab_"&amp;AQ$2,データシート1!$A$1:$BT$1,0),0)</f>
        <v>1.3081196886314821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4206.3182999999999</v>
      </c>
      <c r="AI20" s="78">
        <f>VLOOKUP(年度マスタ!$K$4&amp;"_"&amp;$AG20,データシート1!$A:$BT,MATCH("ab_"&amp;AI$2,データシート1!$A$1:$BT$1,0),0)</f>
        <v>511</v>
      </c>
      <c r="AJ20" s="78">
        <f>VLOOKUP(年度マスタ!$K$4&amp;"_"&amp;$AG20,データシート1!$A:$BT,MATCH("ab_"&amp;AJ$2,データシート1!$A$1:$BT$1,0),0)</f>
        <v>85</v>
      </c>
      <c r="AK20" s="78">
        <f>VLOOKUP(年度マスタ!$K$4&amp;"_"&amp;$AG20,データシート1!$A:$BT,MATCH("ab_"&amp;AK$2,データシート1!$A$1:$BT$1,0),0)</f>
        <v>3297</v>
      </c>
      <c r="AL20" s="78">
        <f>VLOOKUP(年度マスタ!$K$4&amp;"_"&amp;$AG20,データシート1!$A:$BT,MATCH("ab_"&amp;AL$2,データシート1!$A$1:$BT$1,0),0)</f>
        <v>2098</v>
      </c>
      <c r="AM20" s="78">
        <f>VLOOKUP(年度マスタ!$K$4&amp;"_"&amp;$AG20,データシート1!$A:$BT,MATCH("ab_"&amp;AM$2,データシート1!$A$1:$BT$1,0),0)</f>
        <v>4174</v>
      </c>
      <c r="AN20" s="78">
        <f>VLOOKUP(年度マスタ!$K$4&amp;"_"&amp;$AG20,データシート1!$A:$BT,MATCH("ab_"&amp;AN$2,データシート1!$A$1:$BT$1,0),0)</f>
        <v>2448</v>
      </c>
      <c r="AO20" s="78">
        <f>VLOOKUP(年度マスタ!$K$4&amp;"_"&amp;$AG20,データシート1!$A:$BT,MATCH("ab_"&amp;AO$2,データシート1!$A$1:$BT$1,0),0)</f>
        <v>5650</v>
      </c>
      <c r="AP20" s="78">
        <f>VLOOKUP(年度マスタ!$K$4&amp;"_"&amp;$AG20,データシート1!$A:$BT,MATCH("ab_"&amp;AP$2,データシート1!$A$1:$BT$1,0),0)</f>
        <v>0</v>
      </c>
      <c r="AQ20" s="954">
        <f>VLOOKUP(年度マスタ!$K$4&amp;"_"&amp;$AG20,データシート1!$A:$BT,MATCH("ab_"&amp;AQ$2,データシート1!$A$1:$BT$1,0),0)</f>
        <v>1.5343986572330921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大衡村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173.78899999999999</v>
      </c>
      <c r="BE13" s="70" t="str">
        <f>年度マスタ!K4</f>
        <v>04424</v>
      </c>
      <c r="BF13" s="70" t="str">
        <f>年度マスタ!K4</f>
        <v>04424</v>
      </c>
      <c r="BG13" s="70" t="str">
        <f>年度マスタ!K4</f>
        <v>04424</v>
      </c>
      <c r="BH13" s="278" t="s">
        <v>195</v>
      </c>
      <c r="BI13" s="278" t="s">
        <v>195</v>
      </c>
      <c r="BJ13" s="278" t="s">
        <v>195</v>
      </c>
      <c r="BK13" s="278" t="str">
        <f>年度マスタ!K4</f>
        <v>04424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173.78899999999999</v>
      </c>
      <c r="AY14" s="70"/>
      <c r="BE14" s="70" t="str">
        <f>AP2</f>
        <v>大衡村</v>
      </c>
      <c r="BF14" s="70" t="str">
        <f>AP2</f>
        <v>大衡村</v>
      </c>
      <c r="BG14" s="70" t="str">
        <f>AP2</f>
        <v>大衡村</v>
      </c>
      <c r="BH14" s="70" t="s">
        <v>205</v>
      </c>
      <c r="BI14" s="70" t="s">
        <v>205</v>
      </c>
      <c r="BJ14" s="70" t="s">
        <v>205</v>
      </c>
      <c r="BK14" s="70" t="str">
        <f>AP2</f>
        <v>大衡村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0.39</v>
      </c>
      <c r="AY18" s="165">
        <f>AX18</f>
        <v>0.39</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7.14</v>
      </c>
      <c r="BG20" s="952">
        <f t="shared" si="2"/>
        <v>7.14</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1.9722132683216476E-2</v>
      </c>
    </row>
    <row r="21" spans="2:63" ht="15.95" customHeight="1" thickTop="1" thickBot="1">
      <c r="B21" s="283"/>
      <c r="C21" s="407" t="s">
        <v>204</v>
      </c>
      <c r="D21" s="522"/>
      <c r="E21" s="522"/>
      <c r="F21" s="877">
        <f>SUM(F22,F26,F27,F28)</f>
        <v>95.043000000000006</v>
      </c>
      <c r="G21" s="877">
        <f t="shared" ref="G21:O21" si="5">SUM(G22,G26,G27,G28)</f>
        <v>121.286</v>
      </c>
      <c r="H21" s="877">
        <f t="shared" si="5"/>
        <v>163.221</v>
      </c>
      <c r="I21" s="877">
        <f t="shared" si="5"/>
        <v>162.364</v>
      </c>
      <c r="J21" s="877">
        <f t="shared" si="5"/>
        <v>187.18299999999999</v>
      </c>
      <c r="K21" s="877">
        <f t="shared" si="5"/>
        <v>199.41</v>
      </c>
      <c r="L21" s="877">
        <f t="shared" si="5"/>
        <v>169.071</v>
      </c>
      <c r="M21" s="877">
        <f t="shared" si="5"/>
        <v>173.071</v>
      </c>
      <c r="N21" s="877">
        <f t="shared" si="5"/>
        <v>181.28399999999999</v>
      </c>
      <c r="O21" s="877">
        <f t="shared" si="5"/>
        <v>188.523</v>
      </c>
      <c r="P21" s="878">
        <f>SUM(P22,P26,P27,P28)</f>
        <v>174.17899999999997</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95.043000000000006</v>
      </c>
      <c r="G22" s="879">
        <f t="shared" ref="G22:P22" si="6">SUM(G23:G25)</f>
        <v>121.286</v>
      </c>
      <c r="H22" s="879">
        <f t="shared" si="6"/>
        <v>162.80199999999999</v>
      </c>
      <c r="I22" s="879">
        <f t="shared" si="6"/>
        <v>161.96299999999999</v>
      </c>
      <c r="J22" s="879">
        <f t="shared" si="6"/>
        <v>186.749</v>
      </c>
      <c r="K22" s="879">
        <f t="shared" si="6"/>
        <v>198.97800000000001</v>
      </c>
      <c r="L22" s="879">
        <f t="shared" si="6"/>
        <v>168.64</v>
      </c>
      <c r="M22" s="879">
        <f t="shared" si="6"/>
        <v>172.63900000000001</v>
      </c>
      <c r="N22" s="879">
        <f t="shared" si="6"/>
        <v>180.851</v>
      </c>
      <c r="O22" s="879">
        <f t="shared" si="6"/>
        <v>188.09</v>
      </c>
      <c r="P22" s="880">
        <f t="shared" si="6"/>
        <v>173.78899999999999</v>
      </c>
      <c r="Z22" s="273"/>
      <c r="AB22" s="272"/>
      <c r="AC22" s="521" t="s">
        <v>286</v>
      </c>
      <c r="AP22" s="16" t="s">
        <v>287</v>
      </c>
      <c r="AQ22" s="273"/>
      <c r="AV22" s="70" t="str">
        <f>AW22</f>
        <v>エネルギー起源CO2</v>
      </c>
      <c r="AW22" s="70" t="str">
        <f>D56</f>
        <v>エネルギー起源CO2</v>
      </c>
      <c r="AX22" s="165">
        <f>P56</f>
        <v>150.57400000000001</v>
      </c>
      <c r="AY22" s="165">
        <f>AX22</f>
        <v>150.57400000000001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95.043000000000006</v>
      </c>
      <c r="G23" s="881">
        <f>IFERROR(VLOOKUP(年度マスタ!$K$4&amp;"_"&amp;G$20,データシート1!$A:$BU,MATCH("ba_"&amp;$E23,データシート1!$A$1:$BU$1,0),0),0)</f>
        <v>121.286</v>
      </c>
      <c r="H23" s="881">
        <f>IFERROR(VLOOKUP(年度マスタ!$K$4&amp;"_"&amp;H$20,データシート1!$A:$BU,MATCH("ba_"&amp;$E23,データシート1!$A$1:$BU$1,0),0),0)</f>
        <v>162.80199999999999</v>
      </c>
      <c r="I23" s="881">
        <f>IFERROR(VLOOKUP(年度マスタ!$K$4&amp;"_"&amp;I$20,データシート1!$A:$BU,MATCH("ba_"&amp;$E23,データシート1!$A$1:$BU$1,0),0),0)</f>
        <v>161.96299999999999</v>
      </c>
      <c r="J23" s="881">
        <f>IFERROR(VLOOKUP(年度マスタ!$K$4&amp;"_"&amp;J$20,データシート1!$A:$BU,MATCH("ba_"&amp;$E23,データシート1!$A$1:$BU$1,0),0),0)</f>
        <v>186.749</v>
      </c>
      <c r="K23" s="881">
        <f>IFERROR(VLOOKUP(年度マスタ!$K$4&amp;"_"&amp;K$20,データシート1!$A:$BU,MATCH("ba_"&amp;$E23,データシート1!$A$1:$BU$1,0),0),0)</f>
        <v>198.97800000000001</v>
      </c>
      <c r="L23" s="881">
        <f>IFERROR(VLOOKUP(年度マスタ!$K$4&amp;"_"&amp;L$20,データシート1!$A:$BU,MATCH("ba_"&amp;$E23,データシート1!$A$1:$BU$1,0),0),0)</f>
        <v>168.64</v>
      </c>
      <c r="M23" s="881">
        <f>IFERROR(VLOOKUP(年度マスタ!$K$4&amp;"_"&amp;M$20,データシート1!$A:$BU,MATCH("ba_"&amp;$E23,データシート1!$A$1:$BU$1,0),0),0)</f>
        <v>172.63900000000001</v>
      </c>
      <c r="N23" s="881">
        <f>IFERROR(VLOOKUP(年度マスタ!$K$4&amp;"_"&amp;N$20,データシート1!$A:$BU,MATCH("ba_"&amp;$E23,データシート1!$A$1:$BU$1,0),0),0)</f>
        <v>180.851</v>
      </c>
      <c r="O23" s="881">
        <f>IFERROR(VLOOKUP(年度マスタ!$K$4&amp;"_"&amp;O$20,データシート1!$A:$BU,MATCH("ba_"&amp;$E23,データシート1!$A$1:$BU$1,0),0),0)</f>
        <v>188.09</v>
      </c>
      <c r="P23" s="882">
        <f>IFERROR(VLOOKUP(年度マスタ!$K$4&amp;"_"&amp;P$20,データシート1!$A:$BU,MATCH("ba_"&amp;$E23,データシート1!$A$1:$BU$1,0),0),0)</f>
        <v>173.78899999999999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226.47100063922318</v>
      </c>
      <c r="AG24" s="877">
        <f t="shared" ref="AG24:AP24" si="11">AG25+AG29</f>
        <v>323.92332664648484</v>
      </c>
      <c r="AH24" s="877">
        <f t="shared" si="11"/>
        <v>337.20588985064143</v>
      </c>
      <c r="AI24" s="877">
        <f t="shared" si="11"/>
        <v>320.44858162214041</v>
      </c>
      <c r="AJ24" s="877">
        <f t="shared" si="11"/>
        <v>439.78685304529625</v>
      </c>
      <c r="AK24" s="877">
        <f t="shared" si="11"/>
        <v>456.01553292434465</v>
      </c>
      <c r="AL24" s="877">
        <f t="shared" si="11"/>
        <v>425.76430960818556</v>
      </c>
      <c r="AM24" s="877">
        <f t="shared" si="11"/>
        <v>413.61117280264006</v>
      </c>
      <c r="AN24" s="877">
        <f t="shared" si="11"/>
        <v>395.08576174584016</v>
      </c>
      <c r="AO24" s="877">
        <f t="shared" si="11"/>
        <v>425.72909814167554</v>
      </c>
      <c r="AP24" s="878">
        <f t="shared" si="11"/>
        <v>345.37645616850097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214.67192335353857</v>
      </c>
      <c r="AG25" s="879">
        <f>①CO2排出量の現状把握!AA35</f>
        <v>310.69561543968376</v>
      </c>
      <c r="AH25" s="879">
        <f>①CO2排出量の現状把握!AB35</f>
        <v>324.23493296929678</v>
      </c>
      <c r="AI25" s="879">
        <f>①CO2排出量の現状把握!AC35</f>
        <v>301.46698670995261</v>
      </c>
      <c r="AJ25" s="879">
        <f>①CO2排出量の現状把握!AD35</f>
        <v>421.61746610191017</v>
      </c>
      <c r="AK25" s="879">
        <f>①CO2排出量の現状把握!AE35</f>
        <v>441.05773253128444</v>
      </c>
      <c r="AL25" s="879">
        <f>①CO2排出量の現状把握!AF35</f>
        <v>411.23970782968092</v>
      </c>
      <c r="AM25" s="879">
        <f>①CO2排出量の現状把握!AG35</f>
        <v>398.12359447518185</v>
      </c>
      <c r="AN25" s="879">
        <f>①CO2排出量の現状把握!AH35</f>
        <v>380.27738571452937</v>
      </c>
      <c r="AO25" s="879">
        <f>①CO2排出量の現状把握!AI35</f>
        <v>414.16434407394269</v>
      </c>
      <c r="AP25" s="880">
        <f>①CO2排出量の現状把握!AJ35</f>
        <v>332.27247625726636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211.64910026506101</v>
      </c>
      <c r="AG26" s="881">
        <f>①CO2排出量の現状把握!AA36</f>
        <v>307.73772485068099</v>
      </c>
      <c r="AH26" s="881">
        <f>①CO2排出量の現状把握!AB36</f>
        <v>321.97210230069533</v>
      </c>
      <c r="AI26" s="881">
        <f>①CO2排出量の現状把握!AC36</f>
        <v>298.15096594176481</v>
      </c>
      <c r="AJ26" s="881">
        <f>①CO2排出量の現状把握!AD36</f>
        <v>417.46590099556607</v>
      </c>
      <c r="AK26" s="881">
        <f>①CO2排出量の現状把握!AE36</f>
        <v>437.31321507597107</v>
      </c>
      <c r="AL26" s="881">
        <f>①CO2排出量の現状把握!AF36</f>
        <v>407.28890249881118</v>
      </c>
      <c r="AM26" s="881">
        <f>①CO2排出量の現状把握!AG36</f>
        <v>394.46260401024256</v>
      </c>
      <c r="AN26" s="881">
        <f>①CO2排出量の現状把握!AH36</f>
        <v>376.6434905325869</v>
      </c>
      <c r="AO26" s="881">
        <f>①CO2排出量の現状把握!AI36</f>
        <v>409.57752761844239</v>
      </c>
      <c r="AP26" s="882">
        <f>①CO2排出量の現状把握!AJ36</f>
        <v>327.6159411498478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0.41899999999999998</v>
      </c>
      <c r="I27" s="879">
        <f>IFERROR(VLOOKUP(年度マスタ!$K$4&amp;"_"&amp;I$20,データシート1!$A:$BU,MATCH("ba_"&amp;$D27,データシート1!$A$1:$BU$1,0),0),0)</f>
        <v>0.40100000000000002</v>
      </c>
      <c r="J27" s="879">
        <f>IFERROR(VLOOKUP(年度マスタ!$K$4&amp;"_"&amp;J$20,データシート1!$A:$BU,MATCH("ba_"&amp;$D27,データシート1!$A$1:$BU$1,0),0),0)</f>
        <v>0.434</v>
      </c>
      <c r="K27" s="879">
        <f>IFERROR(VLOOKUP(年度マスタ!$K$4&amp;"_"&amp;K$20,データシート1!$A:$BU,MATCH("ba_"&amp;$D27,データシート1!$A$1:$BU$1,0),0),0)</f>
        <v>0.432</v>
      </c>
      <c r="L27" s="879">
        <f>IFERROR(VLOOKUP(年度マスタ!$K$4&amp;"_"&amp;L$20,データシート1!$A:$BU,MATCH("ba_"&amp;$D27,データシート1!$A$1:$BU$1,0),0),0)</f>
        <v>0.43099999999999999</v>
      </c>
      <c r="M27" s="879">
        <f>IFERROR(VLOOKUP(年度マスタ!$K$4&amp;"_"&amp;M$20,データシート1!$A:$BU,MATCH("ba_"&amp;$D27,データシート1!$A$1:$BU$1,0),0),0)</f>
        <v>0.432</v>
      </c>
      <c r="N27" s="879">
        <f>IFERROR(VLOOKUP(年度マスタ!$K$4&amp;"_"&amp;N$20,データシート1!$A:$BU,MATCH("ba_"&amp;$D27,データシート1!$A$1:$BU$1,0),0),0)</f>
        <v>0.433</v>
      </c>
      <c r="O27" s="879">
        <f>IFERROR(VLOOKUP(年度マスタ!$K$4&amp;"_"&amp;O$20,データシート1!$A:$BU,MATCH("ba_"&amp;$D27,データシート1!$A$1:$BU$1,0),0),0)</f>
        <v>0.433</v>
      </c>
      <c r="P27" s="880">
        <f>IFERROR(VLOOKUP(年度マスタ!$K$4&amp;"_"&amp;P$20,データシート1!$A:$BU,MATCH("ba_"&amp;$D27,データシート1!$A$1:$BU$1,0),0),0)</f>
        <v>0.39</v>
      </c>
      <c r="Z27" s="273"/>
      <c r="AB27" s="272"/>
      <c r="AC27" s="522"/>
      <c r="AD27" s="410"/>
      <c r="AE27" s="409" t="s">
        <v>194</v>
      </c>
      <c r="AF27" s="881">
        <f>①CO2排出量の現状把握!Z37</f>
        <v>0.93426624268781655</v>
      </c>
      <c r="AG27" s="881">
        <f>①CO2排出量の現状把握!AA37</f>
        <v>0.87490207648258578</v>
      </c>
      <c r="AH27" s="881">
        <f>①CO2排出量の現状把握!AB37</f>
        <v>0.78953244225863162</v>
      </c>
      <c r="AI27" s="881">
        <f>①CO2排出量の現状把握!AC37</f>
        <v>0.78246576821979652</v>
      </c>
      <c r="AJ27" s="881">
        <f>①CO2排出量の現状把握!AD37</f>
        <v>0.87517115464749184</v>
      </c>
      <c r="AK27" s="881">
        <f>①CO2排出量の現状把握!AE37</f>
        <v>0.88448682940453383</v>
      </c>
      <c r="AL27" s="881">
        <f>①CO2排出量の現状把握!AF37</f>
        <v>0.90479241528896936</v>
      </c>
      <c r="AM27" s="881">
        <f>①CO2排出量の現状把握!AG37</f>
        <v>0.83942933600681857</v>
      </c>
      <c r="AN27" s="881">
        <f>①CO2排出量の現状把握!AH37</f>
        <v>0.78166588545552829</v>
      </c>
      <c r="AO27" s="881">
        <f>①CO2排出量の現状把握!AI37</f>
        <v>1.1303561775413868</v>
      </c>
      <c r="AP27" s="882">
        <f>①CO2排出量の現状把握!AJ37</f>
        <v>1.2093620935872504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2.0885568457897672</v>
      </c>
      <c r="AG28" s="881">
        <f>①CO2排出量の現状把握!AA38</f>
        <v>2.0829885125201599</v>
      </c>
      <c r="AH28" s="881">
        <f>①CO2排出量の現状把握!AB38</f>
        <v>1.4732982263428089</v>
      </c>
      <c r="AI28" s="881">
        <f>①CO2排出量の現状把握!AC38</f>
        <v>2.5335549999679761</v>
      </c>
      <c r="AJ28" s="881">
        <f>①CO2排出量の現状把握!AD38</f>
        <v>3.2763939516966158</v>
      </c>
      <c r="AK28" s="881">
        <f>①CO2排出量の現状把握!AE38</f>
        <v>2.8600306259088732</v>
      </c>
      <c r="AL28" s="881">
        <f>①CO2排出量の現状把握!AF38</f>
        <v>3.0460129155807767</v>
      </c>
      <c r="AM28" s="881">
        <f>①CO2排出量の現状把握!AG38</f>
        <v>2.8215611289324474</v>
      </c>
      <c r="AN28" s="881">
        <f>①CO2排出量の現状把握!AH38</f>
        <v>2.8522292964869611</v>
      </c>
      <c r="AO28" s="881">
        <f>①CO2排出量の現状把握!AI38</f>
        <v>3.4564602779589038</v>
      </c>
      <c r="AP28" s="882">
        <f>①CO2排出量の現状把握!AJ38</f>
        <v>3.447173013831347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11.799077285684589</v>
      </c>
      <c r="AG29" s="883">
        <f>①CO2排出量の現状把握!AA39</f>
        <v>13.227711206801059</v>
      </c>
      <c r="AH29" s="883">
        <f>①CO2排出量の現状把握!AB39</f>
        <v>12.970956881344661</v>
      </c>
      <c r="AI29" s="883">
        <f>①CO2排出量の現状把握!AC39</f>
        <v>18.98159491218783</v>
      </c>
      <c r="AJ29" s="883">
        <f>①CO2排出量の現状把握!AD39</f>
        <v>18.16938694338609</v>
      </c>
      <c r="AK29" s="883">
        <f>①CO2排出量の現状把握!AE39</f>
        <v>14.957800393060236</v>
      </c>
      <c r="AL29" s="883">
        <f>①CO2排出量の現状把握!AF39</f>
        <v>14.524601778504632</v>
      </c>
      <c r="AM29" s="883">
        <f>①CO2排出量の現状把握!AG39</f>
        <v>15.487578327458191</v>
      </c>
      <c r="AN29" s="883">
        <f>①CO2排出量の現状把握!AH39</f>
        <v>14.808376031310802</v>
      </c>
      <c r="AO29" s="883">
        <f>①CO2排出量の現状把握!AI39</f>
        <v>11.564754067732864</v>
      </c>
      <c r="AP29" s="884">
        <f>①CO2排出量の現状把握!AJ39</f>
        <v>13.103979911234619</v>
      </c>
      <c r="AQ29" s="273"/>
      <c r="AV29" s="70" t="str">
        <f t="shared" si="14"/>
        <v>PFC</v>
      </c>
      <c r="AW29" s="70" t="str">
        <f t="shared" si="13"/>
        <v>PFC</v>
      </c>
      <c r="AX29" s="287">
        <f t="shared" si="12"/>
        <v>10.619</v>
      </c>
      <c r="AY29" s="287">
        <f t="shared" si="15"/>
        <v>10.619</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14.849</v>
      </c>
      <c r="BG30" s="952">
        <f t="shared" si="2"/>
        <v>14.849</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0.54394136162383333</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12.986000000000001</v>
      </c>
      <c r="AY31" s="287">
        <f t="shared" si="15"/>
        <v>12.986000000000001</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0.41966962539017116</v>
      </c>
      <c r="AG32" s="461">
        <f t="shared" si="16"/>
        <v>0.3744281131453247</v>
      </c>
      <c r="AH32" s="461">
        <f t="shared" si="16"/>
        <v>0.48279702371779409</v>
      </c>
      <c r="AI32" s="461">
        <f t="shared" si="16"/>
        <v>0.50542586014932034</v>
      </c>
      <c r="AJ32" s="461">
        <f t="shared" si="16"/>
        <v>0.42463524934149316</v>
      </c>
      <c r="AK32" s="461">
        <f t="shared" si="16"/>
        <v>0.4363403999069731</v>
      </c>
      <c r="AL32" s="461">
        <f t="shared" si="16"/>
        <v>0.39608768559110291</v>
      </c>
      <c r="AM32" s="461">
        <f t="shared" si="16"/>
        <v>0.41739443069246329</v>
      </c>
      <c r="AN32" s="461">
        <f t="shared" si="16"/>
        <v>0.45775124671878703</v>
      </c>
      <c r="AO32" s="461">
        <f t="shared" si="16"/>
        <v>0.44180677529682688</v>
      </c>
      <c r="AP32" s="461">
        <f t="shared" si="16"/>
        <v>0.50318716547144271</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4.1920000000000002</v>
      </c>
      <c r="BG32" s="952">
        <f t="shared" si="2"/>
        <v>4.1920000000000002</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0.26368420245163465</v>
      </c>
    </row>
    <row r="33" spans="2:63" ht="15.95" customHeight="1" thickBot="1">
      <c r="B33" s="285"/>
      <c r="Z33" s="273"/>
      <c r="AB33" s="272"/>
      <c r="AC33" s="522"/>
      <c r="AD33" s="408" t="s">
        <v>114</v>
      </c>
      <c r="AE33" s="409"/>
      <c r="AF33" s="458">
        <f>IFERROR(IF(F22/AF25&gt;1,1,F22/AF25),0)</f>
        <v>0.44273605283479822</v>
      </c>
      <c r="AG33" s="458">
        <f t="shared" ref="AG33:AP33" si="17">IFERROR(IF(G22/AG25&gt;1,1,G22/AG25),0)</f>
        <v>0.39036920372487716</v>
      </c>
      <c r="AH33" s="458">
        <f t="shared" si="17"/>
        <v>0.50211122690908949</v>
      </c>
      <c r="AI33" s="458">
        <f t="shared" si="17"/>
        <v>0.53724954021525351</v>
      </c>
      <c r="AJ33" s="458">
        <f t="shared" si="17"/>
        <v>0.44293468609495518</v>
      </c>
      <c r="AK33" s="458">
        <f t="shared" si="17"/>
        <v>0.45113821915793395</v>
      </c>
      <c r="AL33" s="458">
        <f t="shared" si="17"/>
        <v>0.41007713211838959</v>
      </c>
      <c r="AM33" s="458">
        <f t="shared" si="17"/>
        <v>0.43363167216345916</v>
      </c>
      <c r="AN33" s="458">
        <f>IFERROR(IF(N22/AN25&gt;1,1,N22/AN25),0)</f>
        <v>0.47557653122124682</v>
      </c>
      <c r="AO33" s="458">
        <f t="shared" si="17"/>
        <v>0.45414339184741459</v>
      </c>
      <c r="AP33" s="458">
        <f t="shared" si="17"/>
        <v>0.5230315852747357</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0.44905931506900759</v>
      </c>
      <c r="AG34" s="459">
        <f t="shared" ref="AG34:AP36" si="18">IFERROR(IF(G23/AG26&gt;1,1,G23/AG26),0)</f>
        <v>0.39412132542037154</v>
      </c>
      <c r="AH34" s="459">
        <f t="shared" si="18"/>
        <v>0.50564008135076366</v>
      </c>
      <c r="AI34" s="459">
        <f t="shared" si="18"/>
        <v>0.54322480387883365</v>
      </c>
      <c r="AJ34" s="459">
        <f t="shared" si="18"/>
        <v>0.44733953013801592</v>
      </c>
      <c r="AK34" s="459">
        <f t="shared" si="18"/>
        <v>0.45500111393942916</v>
      </c>
      <c r="AL34" s="459">
        <f t="shared" si="18"/>
        <v>0.41405498398152946</v>
      </c>
      <c r="AM34" s="459">
        <f t="shared" si="18"/>
        <v>0.43765618906556042</v>
      </c>
      <c r="AN34" s="459">
        <f t="shared" si="18"/>
        <v>0.48016494256749387</v>
      </c>
      <c r="AO34" s="459">
        <f t="shared" si="18"/>
        <v>0.4592292968163586</v>
      </c>
      <c r="AP34" s="459">
        <f t="shared" si="18"/>
        <v>0.53046564031666232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99.497</v>
      </c>
      <c r="BG35" s="952">
        <f t="shared" si="2"/>
        <v>99.497</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2.9289788492618518</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3.0289999999999999</v>
      </c>
      <c r="BG36" s="952">
        <f t="shared" si="2"/>
        <v>3.0289999999999999</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0.25023764581623104</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31：輸送用機械器具製造業(N=3)</v>
      </c>
      <c r="BE38" s="845">
        <f>VLOOKUP(BE$13&amp;"_"&amp;$AV$8,データシート2!$A:$SI,MATCH($AV$5&amp;"_"&amp;$BA38&amp;$AV$6,データシート2!$A$1:$SI$1,0),0)</f>
        <v>3</v>
      </c>
      <c r="BF38" s="952">
        <f>VLOOKUP(BF$13&amp;"_"&amp;$AW$8,データシート2!$A:$SI,MATCH($AW$5&amp;"_"&amp;$BA38&amp;$AW$6,データシート2!$A$1:$SI$1,0),0)</f>
        <v>45.082000000000001</v>
      </c>
      <c r="BG38" s="952">
        <f t="shared" si="2"/>
        <v>15.027333333333333</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1.0918700806716426</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95.043000000000006</v>
      </c>
      <c r="G55" s="885">
        <f t="shared" ref="G55:P55" si="32">SUM(G56,G57,G60,G61,G62,G63,G64,G65,)</f>
        <v>121.286</v>
      </c>
      <c r="H55" s="885">
        <f t="shared" si="32"/>
        <v>163.221</v>
      </c>
      <c r="I55" s="885">
        <f t="shared" si="32"/>
        <v>162.364</v>
      </c>
      <c r="J55" s="885">
        <f t="shared" si="32"/>
        <v>187.18299999999999</v>
      </c>
      <c r="K55" s="885">
        <f t="shared" si="32"/>
        <v>199.41</v>
      </c>
      <c r="L55" s="885">
        <f t="shared" si="32"/>
        <v>169.07100000000003</v>
      </c>
      <c r="M55" s="885">
        <f t="shared" si="32"/>
        <v>173.071</v>
      </c>
      <c r="N55" s="885">
        <f t="shared" si="32"/>
        <v>181.28400000000002</v>
      </c>
      <c r="O55" s="885">
        <f t="shared" si="32"/>
        <v>188.523</v>
      </c>
      <c r="P55" s="886">
        <f t="shared" si="32"/>
        <v>174.179</v>
      </c>
      <c r="Z55" s="273"/>
      <c r="AB55" s="272"/>
      <c r="AQ55" s="273"/>
      <c r="BA55" s="70" t="s">
        <v>341</v>
      </c>
      <c r="BB55" s="70"/>
      <c r="BC55" s="70" t="s">
        <v>342</v>
      </c>
      <c r="BD55" s="70" t="str">
        <f t="shared" ref="BD55:BD57" si="33">BC55&amp;"(N="&amp;BE55&amp;")"</f>
        <v>発電所・変電所(N=1)</v>
      </c>
      <c r="BE55" s="845">
        <f>BE60+BE61</f>
        <v>1</v>
      </c>
      <c r="BF55" s="952">
        <f>BF60+BF61</f>
        <v>0.39</v>
      </c>
      <c r="BG55" s="952">
        <f t="shared" si="29"/>
        <v>0.39</v>
      </c>
      <c r="BH55" s="845">
        <f>BH60+BH61</f>
        <v>231</v>
      </c>
      <c r="BI55" s="845">
        <f>BI60+BI61</f>
        <v>22952.601999999999</v>
      </c>
      <c r="BJ55" s="845">
        <f t="shared" si="30"/>
        <v>99.361913419913421</v>
      </c>
      <c r="BK55" s="279">
        <f t="shared" si="31"/>
        <v>3.925045186598016E-3</v>
      </c>
    </row>
    <row r="56" spans="2:63" ht="15.95" customHeight="1" thickBot="1">
      <c r="B56" s="272"/>
      <c r="C56" s="613" t="str">
        <f>D56</f>
        <v>エネルギー起源CO2</v>
      </c>
      <c r="D56" s="412" t="s">
        <v>344</v>
      </c>
      <c r="E56" s="409"/>
      <c r="F56" s="880">
        <f>IFERROR(VLOOKUP(年度マスタ!$K$4&amp;"_"&amp;F$54,データシート1!$A:$CE,MATCH("bc_"&amp;$C56,データシート1!$A$1:$CE$1,0),0),0)</f>
        <v>86.864000000000004</v>
      </c>
      <c r="G56" s="887">
        <f>IFERROR(VLOOKUP(年度マスタ!$K$4&amp;"_"&amp;G$54,データシート1!$A:$CE,MATCH("bc_"&amp;$C56,データシート1!$A$1:$CE$1,0),0),0)</f>
        <v>115.467</v>
      </c>
      <c r="H56" s="887">
        <f>IFERROR(VLOOKUP(年度マスタ!$K$4&amp;"_"&amp;H$54,データシート1!$A:$CE,MATCH("bc_"&amp;$C56,データシート1!$A$1:$CE$1,0),0),0)</f>
        <v>157.69</v>
      </c>
      <c r="I56" s="887">
        <f>IFERROR(VLOOKUP(年度マスタ!$K$4&amp;"_"&amp;I$54,データシート1!$A:$CE,MATCH("bc_"&amp;$C56,データシート1!$A$1:$CE$1,0),0),0)</f>
        <v>156.50200000000001</v>
      </c>
      <c r="J56" s="887">
        <f>IFERROR(VLOOKUP(年度マスタ!$K$4&amp;"_"&amp;J$54,データシート1!$A:$CE,MATCH("bc_"&amp;$C56,データシート1!$A$1:$CE$1,0),0),0)</f>
        <v>160.518</v>
      </c>
      <c r="K56" s="887">
        <f>IFERROR(VLOOKUP(年度マスタ!$K$4&amp;"_"&amp;K$54,データシート1!$A:$CE,MATCH("bc_"&amp;$C56,データシート1!$A$1:$CE$1,0),0),0)</f>
        <v>171.881</v>
      </c>
      <c r="L56" s="887">
        <f>IFERROR(VLOOKUP(年度マスタ!$K$4&amp;"_"&amp;L$54,データシート1!$A:$CE,MATCH("bc_"&amp;$C56,データシート1!$A$1:$CE$1,0),0),0)</f>
        <v>141.80000000000001</v>
      </c>
      <c r="M56" s="887">
        <f>IFERROR(VLOOKUP(年度マスタ!$K$4&amp;"_"&amp;M$54,データシート1!$A:$CE,MATCH("bc_"&amp;$C56,データシート1!$A$1:$CE$1,0),0),0)</f>
        <v>143.709</v>
      </c>
      <c r="N56" s="887">
        <f>IFERROR(VLOOKUP(年度マスタ!$K$4&amp;"_"&amp;N$54,データシート1!$A:$CE,MATCH("bc_"&amp;$C56,データシート1!$A$1:$CE$1,0),0),0)</f>
        <v>162.72800000000001</v>
      </c>
      <c r="O56" s="887">
        <f>IFERROR(VLOOKUP(年度マスタ!$K$4&amp;"_"&amp;O$54,データシート1!$A:$CE,MATCH("bc_"&amp;$C56,データシート1!$A$1:$CE$1,0),0),0)</f>
        <v>167.62100000000001</v>
      </c>
      <c r="P56" s="888">
        <f>IFERROR(VLOOKUP(年度マスタ!$K$4&amp;"_"&amp;P$54,データシート1!$A:$CE,MATCH("bc_"&amp;$C56,データシート1!$A$1:$CE$1,0),0),0)</f>
        <v>150.57400000000001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0.39</v>
      </c>
      <c r="BG60" s="953">
        <f t="shared" si="29"/>
        <v>0.39</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3.8775036760409346E-3</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8.1790000000000003</v>
      </c>
      <c r="G63" s="887">
        <f>IFERROR(VLOOKUP(年度マスタ!$K$4&amp;"_"&amp;G$54,データシート1!$A:$CE,MATCH("bc_"&amp;$C63,データシート1!$A$1:$CE$1,0),0),0)</f>
        <v>5.819</v>
      </c>
      <c r="H63" s="887">
        <f>IFERROR(VLOOKUP(年度マスタ!$K$4&amp;"_"&amp;H$54,データシート1!$A:$CE,MATCH("bc_"&amp;$C63,データシート1!$A$1:$CE$1,0),0),0)</f>
        <v>5.5309999999999997</v>
      </c>
      <c r="I63" s="887">
        <f>IFERROR(VLOOKUP(年度マスタ!$K$4&amp;"_"&amp;I$54,データシート1!$A:$CE,MATCH("bc_"&amp;$C63,データシート1!$A$1:$CE$1,0),0),0)</f>
        <v>5.8620000000000001</v>
      </c>
      <c r="J63" s="887">
        <f>IFERROR(VLOOKUP(年度マスタ!$K$4&amp;"_"&amp;J$54,データシート1!$A:$CE,MATCH("bc_"&amp;$C63,データシート1!$A$1:$CE$1,0),0),0)</f>
        <v>8.5839999999999996</v>
      </c>
      <c r="K63" s="887">
        <f>IFERROR(VLOOKUP(年度マスタ!$K$4&amp;"_"&amp;K$54,データシート1!$A:$CE,MATCH("bc_"&amp;$C63,データシート1!$A$1:$CE$1,0),0),0)</f>
        <v>10.191000000000001</v>
      </c>
      <c r="L63" s="887">
        <f>IFERROR(VLOOKUP(年度マスタ!$K$4&amp;"_"&amp;L$54,データシート1!$A:$CE,MATCH("bc_"&amp;$C63,データシート1!$A$1:$CE$1,0),0),0)</f>
        <v>10.305</v>
      </c>
      <c r="M63" s="887">
        <f>IFERROR(VLOOKUP(年度マスタ!$K$4&amp;"_"&amp;M$54,データシート1!$A:$CE,MATCH("bc_"&amp;$C63,データシート1!$A$1:$CE$1,0),0),0)</f>
        <v>10.786</v>
      </c>
      <c r="N63" s="887">
        <f>IFERROR(VLOOKUP(年度マスタ!$K$4&amp;"_"&amp;N$54,データシート1!$A:$CE,MATCH("bc_"&amp;$C63,データシート1!$A$1:$CE$1,0),0),0)</f>
        <v>8.7579999999999991</v>
      </c>
      <c r="O63" s="887">
        <f>IFERROR(VLOOKUP(年度マスタ!$K$4&amp;"_"&amp;O$54,データシート1!$A:$CE,MATCH("bc_"&amp;$C63,データシート1!$A$1:$CE$1,0),0),0)</f>
        <v>9.2379999999999995</v>
      </c>
      <c r="P63" s="888">
        <f>IFERROR(VLOOKUP(年度マスタ!$K$4&amp;"_"&amp;P$54,データシート1!$A:$CE,MATCH("bc_"&amp;$C63,データシート1!$A$1:$CE$1,0),0),0)</f>
        <v>10.619</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18.081</v>
      </c>
      <c r="K65" s="891">
        <f>IFERROR(VLOOKUP(年度マスタ!$K$4&amp;"_"&amp;K$54,データシート1!$A:$CE,MATCH("bc_"&amp;$C65,データシート1!$A$1:$CE$1,0),0),0)</f>
        <v>17.338000000000001</v>
      </c>
      <c r="L65" s="891">
        <f>IFERROR(VLOOKUP(年度マスタ!$K$4&amp;"_"&amp;L$54,データシート1!$A:$CE,MATCH("bc_"&amp;$C65,データシート1!$A$1:$CE$1,0),0),0)</f>
        <v>16.966000000000001</v>
      </c>
      <c r="M65" s="891">
        <f>IFERROR(VLOOKUP(年度マスタ!$K$4&amp;"_"&amp;M$54,データシート1!$A:$CE,MATCH("bc_"&amp;$C65,データシート1!$A$1:$CE$1,0),0),0)</f>
        <v>18.576000000000001</v>
      </c>
      <c r="N65" s="891">
        <f>IFERROR(VLOOKUP(年度マスタ!$K$4&amp;"_"&amp;N$54,データシート1!$A:$CE,MATCH("bc_"&amp;$C65,データシート1!$A$1:$CE$1,0),0),0)</f>
        <v>9.798</v>
      </c>
      <c r="O65" s="891">
        <f>IFERROR(VLOOKUP(年度マスタ!$K$4&amp;"_"&amp;O$54,データシート1!$A:$CE,MATCH("bc_"&amp;$C65,データシート1!$A$1:$CE$1,0),0),0)</f>
        <v>11.664</v>
      </c>
      <c r="P65" s="892">
        <f>IFERROR(VLOOKUP(年度マスタ!$K$4&amp;"_"&amp;P$54,データシート1!$A:$CE,MATCH("bc_"&amp;$C65,データシート1!$A$1:$CE$1,0),0),0)</f>
        <v>12.986000000000001</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大衡村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811.2</v>
      </c>
      <c r="K6" s="619">
        <f>VLOOKUP(年度マスタ!$K$4&amp;"_"&amp;K$5,データシート1!$A:$BT,MATCH("cb_"&amp;$G6,データシート1!$A$1:$BT$1,0),0)</f>
        <v>940.2</v>
      </c>
      <c r="L6" s="619">
        <f>VLOOKUP(年度マスタ!$K$4&amp;"_"&amp;L$5,データシート1!$A:$BT,MATCH("cb_"&amp;$G6,データシート1!$A$1:$BT$1,0),0)</f>
        <v>1001.5</v>
      </c>
      <c r="M6" s="619">
        <f>VLOOKUP(年度マスタ!$K$4&amp;"_"&amp;M$5,データシート1!$A:$BT,MATCH("cb_"&amp;$G6,データシート1!$A$1:$BT$1,0),0)</f>
        <v>1285.1999999999998</v>
      </c>
      <c r="N6" s="619">
        <f>VLOOKUP(年度マスタ!$K$4&amp;"_"&amp;N$5,データシート1!$A:$BT,MATCH("cb_"&amp;$G6,データシート1!$A$1:$BT$1,0),0)</f>
        <v>1429.1</v>
      </c>
      <c r="O6" s="619">
        <f>VLOOKUP(年度マスタ!$K$4&amp;"_"&amp;O$5,データシート1!$A:$BT,MATCH("cb_"&amp;$G6,データシート1!$A$1:$BT$1,0),0)</f>
        <v>1469.7</v>
      </c>
      <c r="P6" s="619">
        <f>VLOOKUP(年度マスタ!$K$4&amp;"_"&amp;P$5,データシート1!$A:$BT,MATCH("cb_"&amp;$G6,データシート1!$A$1:$BT$1,0),0)</f>
        <v>1521.2</v>
      </c>
      <c r="Q6" s="619">
        <f>VLOOKUP(年度マスタ!$K$4&amp;"_"&amp;Q$5,データシート1!$A:$BT,MATCH("cb_"&amp;$G6,データシート1!$A$1:$BT$1,0),0)</f>
        <v>1614.3999999999999</v>
      </c>
      <c r="R6" s="633">
        <f>VLOOKUP(年度マスタ!$K$4&amp;"_"&amp;R$5,データシート1!$A:$BT,MATCH("cb_"&amp;$G6,データシート1!$A$1:$BT$1,0),0)</f>
        <v>1658.1999999999998</v>
      </c>
      <c r="S6" s="568"/>
      <c r="T6" s="190"/>
      <c r="U6" s="581"/>
      <c r="V6" s="195"/>
      <c r="W6" s="195"/>
      <c r="X6" s="195"/>
      <c r="Y6" s="196" t="s">
        <v>372</v>
      </c>
      <c r="Z6" s="663" t="s">
        <v>373</v>
      </c>
      <c r="AA6" s="663"/>
      <c r="AB6" s="663"/>
      <c r="AC6" s="664">
        <f>SUM(AC7:AC8)</f>
        <v>316672</v>
      </c>
      <c r="AD6" s="664">
        <f>SUM(AD7:AD8)</f>
        <v>398307.03300000005</v>
      </c>
      <c r="AE6" s="665">
        <f>$AD6*3600/100000000</f>
        <v>14.339053188000001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7184.8</v>
      </c>
      <c r="K7" s="617">
        <f>VLOOKUP(年度マスタ!$K$4&amp;"_"&amp;K$5,データシート1!$A:$BT,MATCH("cb_"&amp;$G7,データシート1!$A$1:$BT$1,0),0)</f>
        <v>10885.4</v>
      </c>
      <c r="L7" s="617">
        <f>VLOOKUP(年度マスタ!$K$4&amp;"_"&amp;L$5,データシート1!$A:$BT,MATCH("cb_"&amp;$G7,データシート1!$A$1:$BT$1,0),0)</f>
        <v>11162.9</v>
      </c>
      <c r="M7" s="617">
        <f>VLOOKUP(年度マスタ!$K$4&amp;"_"&amp;M$5,データシート1!$A:$BT,MATCH("cb_"&amp;$G7,データシート1!$A$1:$BT$1,0),0)</f>
        <v>13912</v>
      </c>
      <c r="N7" s="617">
        <f>VLOOKUP(年度マスタ!$K$4&amp;"_"&amp;N$5,データシート1!$A:$BT,MATCH("cb_"&amp;$G7,データシート1!$A$1:$BT$1,0),0)</f>
        <v>15681.4</v>
      </c>
      <c r="O7" s="617">
        <f>VLOOKUP(年度マスタ!$K$4&amp;"_"&amp;O$5,データシート1!$A:$BT,MATCH("cb_"&amp;$G7,データシート1!$A$1:$BT$1,0),0)</f>
        <v>20224.900000000001</v>
      </c>
      <c r="P7" s="617">
        <f>VLOOKUP(年度マスタ!$K$4&amp;"_"&amp;P$5,データシート1!$A:$BT,MATCH("cb_"&amp;$G7,データシート1!$A$1:$BT$1,0),0)</f>
        <v>20162.2</v>
      </c>
      <c r="Q7" s="617">
        <f>VLOOKUP(年度マスタ!$K$4&amp;"_"&amp;Q$5,データシート1!$A:$BT,MATCH("cb_"&amp;$G7,データシート1!$A$1:$BT$1,0),0)</f>
        <v>20211.700000000004</v>
      </c>
      <c r="R7" s="634">
        <f>VLOOKUP(年度マスタ!$K$4&amp;"_"&amp;R$5,データシート1!$A:$BT,MATCH("cb_"&amp;$G7,データシート1!$A$1:$BT$1,0),0)</f>
        <v>28655.700000000004</v>
      </c>
      <c r="S7" s="568"/>
      <c r="T7" s="190"/>
      <c r="U7" s="581"/>
      <c r="V7" s="195"/>
      <c r="W7" s="195"/>
      <c r="X7" s="195"/>
      <c r="Y7" s="196" t="s">
        <v>375</v>
      </c>
      <c r="Z7" s="212" t="s">
        <v>376</v>
      </c>
      <c r="AA7" s="212"/>
      <c r="AB7" s="212"/>
      <c r="AC7" s="1022">
        <f>VLOOKUP(年度マスタ!$K$4&amp;"_"&amp;年度マスタ!$K$9,データシート3!A:AB,MATCH("ea_"&amp;$Y7&amp;"_設備",データシート3!$A$1:$AB$1,0),0)</f>
        <v>66090</v>
      </c>
      <c r="AD7" s="1022">
        <f>VLOOKUP(年度マスタ!$K$4&amp;"_"&amp;年度マスタ!$K$9,データシート3!A:AB,MATCH("ea_"&amp;$Y7&amp;"_年間発電",データシート3!$A$1:$AB$1,0),0)/10^3</f>
        <v>83317.328999999998</v>
      </c>
      <c r="AE7" s="554">
        <f t="shared" ref="AE7:AE16" si="0">$AD7*3600/100000000</f>
        <v>2.9994238439999998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250582</v>
      </c>
      <c r="AD8" s="1022">
        <f>VLOOKUP(年度マスタ!$K$4&amp;"_"&amp;年度マスタ!$K$9,データシート3!A:AB,MATCH("ea_"&amp;$Y8&amp;"_年間発電",データシート3!$A$1:$AB$1,0),0)/10^3</f>
        <v>314989.70400000003</v>
      </c>
      <c r="AE8" s="554">
        <f t="shared" si="0"/>
        <v>11.339629344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82700</v>
      </c>
      <c r="AD9" s="666">
        <f>VLOOKUP(年度マスタ!$K$4&amp;"_"&amp;年度マスタ!$K$9,データシート3!A:AB,MATCH("ea_"&amp;$Y9&amp;"_年間発電",データシート3!$A$1:$AB$1,0),0)/10^3</f>
        <v>203725.75899999996</v>
      </c>
      <c r="AE9" s="667">
        <f t="shared" si="0"/>
        <v>7.3341273239999989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7996</v>
      </c>
      <c r="K12" s="651">
        <f t="shared" ref="K12:Q12" si="1">SUM(K6:K11)</f>
        <v>11825.6</v>
      </c>
      <c r="L12" s="651">
        <f t="shared" si="1"/>
        <v>12164.4</v>
      </c>
      <c r="M12" s="651">
        <f t="shared" si="1"/>
        <v>15197.2</v>
      </c>
      <c r="N12" s="651">
        <f t="shared" si="1"/>
        <v>17110.5</v>
      </c>
      <c r="O12" s="651">
        <f t="shared" si="1"/>
        <v>21694.600000000002</v>
      </c>
      <c r="P12" s="651">
        <f t="shared" si="1"/>
        <v>21683.4</v>
      </c>
      <c r="Q12" s="651">
        <f t="shared" si="1"/>
        <v>21826.100000000006</v>
      </c>
      <c r="R12" s="652">
        <f t="shared" ref="R12" si="2">SUM(R6:R11)</f>
        <v>30313.900000000005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0.44346969000000003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4.3019675700000004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973.53734400000008</v>
      </c>
      <c r="K19" s="615">
        <f>K6*別紙!$C5/100*別紙!$E5/10^3</f>
        <v>1128.3528240000001</v>
      </c>
      <c r="L19" s="615">
        <f>L6*別紙!$C5/100*別紙!$E5/10^3</f>
        <v>1201.9201799999998</v>
      </c>
      <c r="M19" s="615">
        <f>M6*別紙!$C5/100*別紙!$E5/10^3</f>
        <v>1542.3942239999999</v>
      </c>
      <c r="N19" s="615">
        <f>N6*別紙!$C5/100*別紙!$E5/10^3</f>
        <v>1715.0914919999998</v>
      </c>
      <c r="O19" s="615">
        <f>O6*別紙!$C5/100*別紙!$E5/10^3</f>
        <v>1763.8163639999998</v>
      </c>
      <c r="P19" s="615">
        <f>P6*別紙!$C5/100*別紙!$E5/10^3</f>
        <v>1825.6225439999998</v>
      </c>
      <c r="Q19" s="615">
        <f>Q6*別紙!$C5/100*別紙!$E5/10^3</f>
        <v>1937.4737279999995</v>
      </c>
      <c r="R19" s="639">
        <f>R6*別紙!$C5/100*別紙!$E5/10^3</f>
        <v>1990.0389839999998</v>
      </c>
      <c r="S19" s="572"/>
      <c r="T19" s="191"/>
      <c r="U19" s="588"/>
      <c r="W19" s="201"/>
      <c r="X19" s="201"/>
      <c r="Y19" s="173"/>
      <c r="Z19" s="628" t="s">
        <v>389</v>
      </c>
      <c r="AA19" s="671"/>
      <c r="AB19" s="672"/>
      <c r="AC19" s="673">
        <f>SUM($AC$6,$AC$9,$AC$10,$AC$13)</f>
        <v>399372</v>
      </c>
      <c r="AD19" s="673">
        <f>SUM($AD$6,$AD$9,$AD$10,$AD$13)</f>
        <v>602032.79200000002</v>
      </c>
      <c r="AE19" s="674">
        <f>SUM($AE$6,$AE$9,$AE$10,$AE$13,$AE$17,$AE$18)</f>
        <v>26.418617772000005</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9503.7660480000013</v>
      </c>
      <c r="K20" s="617">
        <f>K7*別紙!$C6/100*別紙!$E6/10^3</f>
        <v>14398.771703999999</v>
      </c>
      <c r="L20" s="617">
        <f>L7*別紙!$C6/100*別紙!$E6/10^3</f>
        <v>14765.837603999998</v>
      </c>
      <c r="M20" s="617">
        <f>M7*別紙!$C6/100*別紙!$E6/10^3</f>
        <v>18402.237120000002</v>
      </c>
      <c r="N20" s="617">
        <f>N7*別紙!$C6/100*別紙!$E6/10^3</f>
        <v>20742.728664000002</v>
      </c>
      <c r="O20" s="617">
        <f>O7*別紙!$C6/100*別紙!$E6/10^3</f>
        <v>26752.688724</v>
      </c>
      <c r="P20" s="617">
        <f>P7*別紙!$C6/100*別紙!$E6/10^3</f>
        <v>26669.751672000002</v>
      </c>
      <c r="Q20" s="617">
        <f>Q7*別紙!$C6/100*別紙!$E6/10^3</f>
        <v>26735.228292000003</v>
      </c>
      <c r="R20" s="634">
        <f>R7*別紙!$C6/100*別紙!$E6/10^3</f>
        <v>37904.613732000005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10477.303392000002</v>
      </c>
      <c r="K25" s="657">
        <f t="shared" si="3"/>
        <v>15527.124527999998</v>
      </c>
      <c r="L25" s="657">
        <f t="shared" si="3"/>
        <v>15967.757783999998</v>
      </c>
      <c r="M25" s="657">
        <f t="shared" si="3"/>
        <v>19944.631344000001</v>
      </c>
      <c r="N25" s="657">
        <f t="shared" si="3"/>
        <v>22457.820156000002</v>
      </c>
      <c r="O25" s="657">
        <f t="shared" si="3"/>
        <v>28516.505087999998</v>
      </c>
      <c r="P25" s="657">
        <f t="shared" si="3"/>
        <v>28495.374216000004</v>
      </c>
      <c r="Q25" s="657">
        <f t="shared" si="3"/>
        <v>28672.702020000004</v>
      </c>
      <c r="R25" s="658">
        <f t="shared" ref="R25" si="4">SUM(R19:R24)</f>
        <v>39894.652716000004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268196.28725763655</v>
      </c>
      <c r="K26" s="654">
        <f>(VLOOKUP(年度マスタ!$K$4&amp;"_"&amp;K$18,データシート1!$A:$BT,MATCH("da_合計",データシート1!$A$1:$BT$1,0),0))/10^3</f>
        <v>276194.08805841504</v>
      </c>
      <c r="L26" s="654">
        <f>(VLOOKUP(年度マスタ!$K$4&amp;"_"&amp;L$18,データシート1!$A:$BT,MATCH("da_合計",データシート1!$A$1:$BT$1,0),0))/10^3</f>
        <v>273844.06169500656</v>
      </c>
      <c r="M26" s="654">
        <f>(VLOOKUP(年度マスタ!$K$4&amp;"_"&amp;M$18,データシート1!$A:$BT,MATCH("da_合計",データシート1!$A$1:$BT$1,0),0))/10^3</f>
        <v>255240.79118392561</v>
      </c>
      <c r="N26" s="654">
        <f>(VLOOKUP(年度マスタ!$K$4&amp;"_"&amp;N$18,データシート1!$A:$BT,MATCH("da_合計",データシート1!$A$1:$BT$1,0),0))/10^3</f>
        <v>253019.54263513372</v>
      </c>
      <c r="O26" s="654">
        <f>(VLOOKUP(年度マスタ!$K$4&amp;"_"&amp;O$18,データシート1!$A:$BT,MATCH("da_合計",データシート1!$A$1:$BT$1,0),0))/10^3</f>
        <v>278756.86007400008</v>
      </c>
      <c r="P26" s="654">
        <f>(VLOOKUP(年度マスタ!$K$4&amp;"_"&amp;P$18,データシート1!$A:$BT,MATCH("da_合計",データシート1!$A$1:$BT$1,0),0))/10^3</f>
        <v>240173.81159460222</v>
      </c>
      <c r="Q26" s="654">
        <f>(VLOOKUP(年度マスタ!$K$4&amp;"_"&amp;Q$18,データシート1!$A:$BT,MATCH("da_合計",データシート1!$A$1:$BT$1,0),0))/10^3</f>
        <v>266308.31429591763</v>
      </c>
      <c r="R26" s="655">
        <f>Q26</f>
        <v>266308.31429591763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3.9065803256013096E-2</v>
      </c>
      <c r="K27" s="839">
        <f t="shared" ref="K27:P27" si="5">K25/K26</f>
        <v>5.6218163962713105E-2</v>
      </c>
      <c r="L27" s="839">
        <f t="shared" si="5"/>
        <v>5.8309673341699356E-2</v>
      </c>
      <c r="M27" s="839">
        <f t="shared" si="5"/>
        <v>7.8140454162861334E-2</v>
      </c>
      <c r="N27" s="839">
        <f t="shared" si="5"/>
        <v>8.87592314890287E-2</v>
      </c>
      <c r="O27" s="839">
        <f t="shared" si="5"/>
        <v>0.1022988459564004</v>
      </c>
      <c r="P27" s="839">
        <f t="shared" si="5"/>
        <v>0.11864480155770832</v>
      </c>
      <c r="Q27" s="839">
        <f>Q25/Q26</f>
        <v>0.1076673182202616</v>
      </c>
      <c r="R27" s="840">
        <f>R25/R26</f>
        <v>0.14980626054231896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0.14980626054231896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2.2606608944662185</v>
      </c>
      <c r="AA52" s="173"/>
      <c r="AB52" s="678" t="s">
        <v>413</v>
      </c>
      <c r="AC52" s="679">
        <f>$AD6</f>
        <v>398307.03300000005</v>
      </c>
      <c r="AD52" s="680">
        <f>R19+R20</f>
        <v>39894.652716000004</v>
      </c>
      <c r="AE52" s="681">
        <f t="shared" ref="AE52:AE54" si="6">IFERROR(AD52/AC52,"-")</f>
        <v>0.10016055306761304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335724.47770408238</v>
      </c>
      <c r="Z53" s="1130"/>
      <c r="AA53" s="173"/>
      <c r="AB53" s="678" t="s">
        <v>377</v>
      </c>
      <c r="AC53" s="679">
        <f>$AD9</f>
        <v>203725.75899999996</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180</v>
      </c>
      <c r="AK54" s="443">
        <f>VLOOKUP(年度マスタ!$K$4&amp;"_"&amp;AK$53,データシート1!$A$1:$BT$2000,MATCH("ca_太陽光発電（10kW未満）",データシート1!$A$1:$BT$1,0),0)</f>
        <v>207</v>
      </c>
      <c r="AL54" s="443">
        <f>VLOOKUP(年度マスタ!$K$4&amp;"_"&amp;AL$53,データシート1!$A$1:$BT$2000,MATCH("ca_太陽光発電（10kW未満）",データシート1!$A$1:$BT$1,0),0)</f>
        <v>219</v>
      </c>
      <c r="AM54" s="443">
        <f>VLOOKUP(年度マスタ!$K$4&amp;"_"&amp;AM$53,データシート1!$A$1:$BT$2000,MATCH("ca_太陽光発電（10kW未満）",データシート1!$A$1:$BT$1,0),0)</f>
        <v>276</v>
      </c>
      <c r="AN54" s="443">
        <f>VLOOKUP(年度マスタ!$K$4&amp;"_"&amp;AN$53,データシート1!$A$1:$BT$2000,MATCH("ca_太陽光発電（10kW未満）",データシート1!$A$1:$BT$1,0),0)</f>
        <v>307</v>
      </c>
      <c r="AO54" s="443">
        <f>VLOOKUP(年度マスタ!$K$4&amp;"_"&amp;AO$53,データシート1!$A$1:$BT$2000,MATCH("ca_太陽光発電（10kW未満）",データシート1!$A$1:$BT$1,0),0)</f>
        <v>316</v>
      </c>
      <c r="AP54" s="443">
        <f>VLOOKUP(年度マスタ!$K$4&amp;"_"&amp;AP$53,データシート1!$A$1:$BT$2000,MATCH("ca_太陽光発電（10kW未満）",データシート1!$A$1:$BT$1,0),0)</f>
        <v>326</v>
      </c>
      <c r="AQ54" s="443">
        <f>VLOOKUP(年度マスタ!$K$4&amp;"_"&amp;AQ$53,データシート1!$A$1:$BT$2000,MATCH("ca_太陽光発電（10kW未満）",データシート1!$A$1:$BT$1,0),0)</f>
        <v>341</v>
      </c>
      <c r="AR54" s="443">
        <f>VLOOKUP(年度マスタ!$K$4&amp;"_"&amp;AR$53,データシート1!$A$1:$BT$2000,MATCH("ca_太陽光発電（10kW未満）",データシート1!$A$1:$BT$1,0),0)</f>
        <v>349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大衡村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宮城県</v>
      </c>
      <c r="AY12" s="1023" t="str">
        <f>年度マスタ!$J4</f>
        <v>大衡村</v>
      </c>
      <c r="AZ12" s="1023" t="str">
        <f>年度マスタ!$K4</f>
        <v>04424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46527</v>
      </c>
      <c r="AY21" s="18" t="str">
        <f>IF(IFERROR(比較地域マスタ!$Z6,"")=0,"",IFERROR(比較地域マスタ!$Z6,""))</f>
        <v>龍郷町</v>
      </c>
      <c r="BB21" s="110" t="str">
        <f t="shared" ref="BB21:BC68" si="0">AX21</f>
        <v>46527</v>
      </c>
      <c r="BC21" s="1031" t="str">
        <f t="shared" si="0"/>
        <v>龍郷町</v>
      </c>
      <c r="BD21" s="34">
        <f>SUM(BE21,BI21:BK21,BQ21)</f>
        <v>29.186007750664334</v>
      </c>
      <c r="BE21" s="34">
        <f>SUM(BF21:BH21)</f>
        <v>3.1445816365020307</v>
      </c>
      <c r="BF21" s="34">
        <f>VLOOKUP($AX21&amp;"_"&amp;$BC$14,データシート1!$A:$BT,MATCH($BC$12&amp;"_"&amp;BF$20,データシート1!$A$1:$BT$1,0),0)</f>
        <v>1.4351210699389172</v>
      </c>
      <c r="BG21" s="34">
        <f>VLOOKUP($AX21&amp;"_"&amp;$BC$14,データシート1!$A:$BT,MATCH($BC$12&amp;"_"&amp;BG$20,データシート1!$A$1:$BT$1,0),0)</f>
        <v>0.71603093077524205</v>
      </c>
      <c r="BH21" s="34">
        <f>VLOOKUP($AX21&amp;"_"&amp;$BC$14,データシート1!$A:$BT,MATCH($BC$12&amp;"_"&amp;BH$20,データシート1!$A$1:$BT$1,0),0)</f>
        <v>0.99342963578787169</v>
      </c>
      <c r="BI21" s="34">
        <f>VLOOKUP($AX21&amp;"_"&amp;$BC$14,データシート1!$A:$BT,MATCH($BC$12&amp;"_"&amp;BI$20,データシート1!$A$1:$BT$1,0),0)</f>
        <v>7.075762395981525</v>
      </c>
      <c r="BJ21" s="34">
        <f>VLOOKUP($AX21&amp;"_"&amp;$BC$14,データシート1!$A:$BT,MATCH($BC$12&amp;"_"&amp;BJ$20,データシート1!$A$1:$BT$1,0),0)</f>
        <v>5.7921955740373798</v>
      </c>
      <c r="BK21" s="34">
        <f t="shared" ref="BK21:BK68" si="1">SUM(BL21,BO21:BP21)</f>
        <v>12.505269780155418</v>
      </c>
      <c r="BL21" s="34">
        <f t="shared" ref="BL21:BL67" si="2">SUM(BM21:BN21)</f>
        <v>11.946371811429401</v>
      </c>
      <c r="BM21" s="34">
        <f>VLOOKUP($AX21&amp;"_"&amp;$BC$14,データシート1!$A:$BT,MATCH($BC$12&amp;"_"&amp;BM$20,データシート1!$A$1:$BT$1,0),0)</f>
        <v>4.4606832599067801</v>
      </c>
      <c r="BN21" s="34">
        <f>VLOOKUP($AX21&amp;"_"&amp;$BC$14,データシート1!$A:$BT,MATCH($BC$12&amp;"_"&amp;BN$20,データシート1!$A$1:$BT$1,0),0)</f>
        <v>7.485688551522621</v>
      </c>
      <c r="BO21" s="34">
        <f>VLOOKUP($AX21&amp;"_"&amp;$BC$14,データシート1!$A:$BT,MATCH($BC$12&amp;"_"&amp;BO$20,データシート1!$A$1:$BT$1,0),0)</f>
        <v>0.353475548184077</v>
      </c>
      <c r="BP21" s="34">
        <f>VLOOKUP($AX21&amp;"_"&amp;$BC$14,データシート1!$A:$BT,MATCH($BC$12&amp;"_"&amp;BP$20,データシート1!$A$1:$BT$1,0),0)</f>
        <v>0.20542242054193902</v>
      </c>
      <c r="BQ21" s="34">
        <f>VLOOKUP($AX21&amp;"_"&amp;$BC$14,データシート1!$A:$BT,MATCH($BC$12&amp;"_"&amp;BQ$20,データシート1!$A$1:$BT$1,0),0)</f>
        <v>0.66819836398797972</v>
      </c>
      <c r="BR21" s="35">
        <f t="shared" ref="BR21:BR68" si="3">BD21</f>
        <v>29.186007750664334</v>
      </c>
      <c r="BT21" s="111" t="str">
        <f t="shared" ref="BT21:BT68" si="4">AY21</f>
        <v>龍郷町</v>
      </c>
      <c r="BU21" s="34">
        <f>BD21</f>
        <v>29.186007750664334</v>
      </c>
      <c r="BV21" s="60">
        <f>BE21/$BR21</f>
        <v>0.10774278083409518</v>
      </c>
      <c r="BW21" s="60">
        <f t="shared" ref="BW21:CH42" si="5">BF21/$BR21</f>
        <v>4.9171544193338704E-2</v>
      </c>
      <c r="BX21" s="60">
        <f t="shared" si="5"/>
        <v>2.4533363277783125E-2</v>
      </c>
      <c r="BY21" s="60">
        <f t="shared" si="5"/>
        <v>3.4037873362973363E-2</v>
      </c>
      <c r="BZ21" s="60">
        <f t="shared" si="5"/>
        <v>0.24243680247157015</v>
      </c>
      <c r="CA21" s="60">
        <f t="shared" si="5"/>
        <v>0.19845796052409864</v>
      </c>
      <c r="CB21" s="60">
        <f t="shared" si="5"/>
        <v>0.42846797982744905</v>
      </c>
      <c r="CC21" s="60">
        <f t="shared" si="5"/>
        <v>0.40931846224009438</v>
      </c>
      <c r="CD21" s="60">
        <f t="shared" si="5"/>
        <v>0.15283636247938862</v>
      </c>
      <c r="CE21" s="60">
        <f t="shared" si="5"/>
        <v>0.25648209976070574</v>
      </c>
      <c r="CF21" s="60">
        <f t="shared" si="5"/>
        <v>1.2111130484299661E-2</v>
      </c>
      <c r="CG21" s="60">
        <f t="shared" si="5"/>
        <v>7.0383871030549961E-3</v>
      </c>
      <c r="CH21" s="60">
        <f>BQ21/$BR21</f>
        <v>2.28944763427869E-2</v>
      </c>
      <c r="CI21" s="112">
        <f t="shared" ref="CI21:CI68" si="6">BR21/$BR21</f>
        <v>1</v>
      </c>
      <c r="CK21" s="113" t="str">
        <f t="shared" ref="CK21:CK68" si="7">AY21</f>
        <v>龍郷町</v>
      </c>
      <c r="CL21" s="114">
        <f>CN21+CP21+CR21</f>
        <v>3.1445816365020307</v>
      </c>
      <c r="CM21" s="61">
        <f>IF(IF(CL21=0,0,CW21/CL21)&gt;1,1,IF(CL21=0,0,CW21/CL21))</f>
        <v>0</v>
      </c>
      <c r="CN21" s="62">
        <f>BF21</f>
        <v>1.4351210699389172</v>
      </c>
      <c r="CO21" s="61">
        <f>IF(IF(CN21=0,0,CX21/CN21)&gt;1,1,IF(CN21=0,0,CX21/CN21))</f>
        <v>0</v>
      </c>
      <c r="CP21" s="62">
        <f t="shared" ref="CP21:CP68" si="8">BG21</f>
        <v>0.71603093077524205</v>
      </c>
      <c r="CQ21" s="61">
        <f>IF(IF(CP21=0,0,CY21/CP21)&gt;1,1,IF(CP21=0,0,CY21/CP21))</f>
        <v>0</v>
      </c>
      <c r="CR21" s="62">
        <f t="shared" ref="CR21:CR68" si="9">BH21</f>
        <v>0.99342963578787169</v>
      </c>
      <c r="CS21" s="61">
        <f>IF(IF(CR21=0,0,CZ21/CR21)&gt;1,1,IF(CR21=0,0,CZ21/CR21))</f>
        <v>0</v>
      </c>
      <c r="CT21" s="62">
        <f t="shared" ref="CT21:CT68" si="10">BI21</f>
        <v>7.075762395981525</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6.569</v>
      </c>
      <c r="DC21" s="957">
        <f>VLOOKUP($AX21&amp;"_"&amp;$CW$14,データシート1!$A:$BT,MATCH($CW$12&amp;"_"&amp;DC$20,データシート1!$A$1:$BT$1,0),0)</f>
        <v>0</v>
      </c>
      <c r="DD21" s="958">
        <f t="shared" ref="DD21:DD68" si="11">SUM(CX21:DC21)</f>
        <v>6.569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1</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0</v>
      </c>
      <c r="DR21" s="119">
        <f t="shared" si="13"/>
        <v>1</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20407</v>
      </c>
      <c r="AY22" s="18" t="str">
        <f>IF(IFERROR(比較地域マスタ!$Z7,"")=0,"",IFERROR(比較地域マスタ!$Z7,""))</f>
        <v>阿智村</v>
      </c>
      <c r="BB22" s="110" t="str">
        <f t="shared" si="0"/>
        <v>20407</v>
      </c>
      <c r="BC22" s="1031" t="str">
        <f t="shared" si="0"/>
        <v>阿智村</v>
      </c>
      <c r="BD22" s="34">
        <f t="shared" ref="BD22:BD68" si="14">SUM(BE22,BI22:BK22,BQ22)</f>
        <v>43.835252498962319</v>
      </c>
      <c r="BE22" s="34">
        <f t="shared" ref="BE22:BE67" si="15">SUM(BF22:BH22)</f>
        <v>9.6697073091975838</v>
      </c>
      <c r="BF22" s="34">
        <f>VLOOKUP($AX22&amp;"_"&amp;$BC$14,データシート1!$A:$BT,MATCH($BC$12&amp;"_"&amp;BF$20,データシート1!$A$1:$BT$1,0),0)</f>
        <v>8.2855520072744255</v>
      </c>
      <c r="BG22" s="34">
        <f>VLOOKUP($AX22&amp;"_"&amp;$BC$14,データシート1!$A:$BT,MATCH($BC$12&amp;"_"&amp;BG$20,データシート1!$A$1:$BT$1,0),0)</f>
        <v>0.53801176414161778</v>
      </c>
      <c r="BH22" s="34">
        <f>VLOOKUP($AX22&amp;"_"&amp;$BC$14,データシート1!$A:$BT,MATCH($BC$12&amp;"_"&amp;BH$20,データシート1!$A$1:$BT$1,0),0)</f>
        <v>0.84614353778153906</v>
      </c>
      <c r="BI22" s="34">
        <f>VLOOKUP($AX22&amp;"_"&amp;$BC$14,データシート1!$A:$BT,MATCH($BC$12&amp;"_"&amp;BI$20,データシート1!$A$1:$BT$1,0),0)</f>
        <v>9.7850815720019053</v>
      </c>
      <c r="BJ22" s="34">
        <f>VLOOKUP($AX22&amp;"_"&amp;$BC$14,データシート1!$A:$BT,MATCH($BC$12&amp;"_"&amp;BJ$20,データシート1!$A$1:$BT$1,0),0)</f>
        <v>9.0203359629943911</v>
      </c>
      <c r="BK22" s="34">
        <f t="shared" si="1"/>
        <v>14.920021025618356</v>
      </c>
      <c r="BL22" s="34">
        <f t="shared" si="2"/>
        <v>14.560940315124125</v>
      </c>
      <c r="BM22" s="34">
        <f>VLOOKUP($AX22&amp;"_"&amp;$BC$14,データシート1!$A:$BT,MATCH($BC$12&amp;"_"&amp;BM$20,データシート1!$A$1:$BT$1,0),0)</f>
        <v>5.9135992881945159</v>
      </c>
      <c r="BN22" s="34">
        <f>VLOOKUP($AX22&amp;"_"&amp;$BC$14,データシート1!$A:$BT,MATCH($BC$12&amp;"_"&amp;BN$20,データシート1!$A$1:$BT$1,0),0)</f>
        <v>8.6473410269296078</v>
      </c>
      <c r="BO22" s="34">
        <f>VLOOKUP($AX22&amp;"_"&amp;$BC$14,データシート1!$A:$BT,MATCH($BC$12&amp;"_"&amp;BO$20,データシート1!$A$1:$BT$1,0),0)</f>
        <v>0.35908071049423101</v>
      </c>
      <c r="BP22" s="34">
        <f>VLOOKUP($AX22&amp;"_"&amp;$BC$14,データシート1!$A:$BT,MATCH($BC$12&amp;"_"&amp;BP$20,データシート1!$A$1:$BT$1,0),0)</f>
        <v>0</v>
      </c>
      <c r="BQ22" s="34">
        <f>VLOOKUP($AX22&amp;"_"&amp;$BC$14,データシート1!$A:$BT,MATCH($BC$12&amp;"_"&amp;BQ$20,データシート1!$A$1:$BT$1,0),0)</f>
        <v>0.44010662915007859</v>
      </c>
      <c r="BR22" s="35">
        <f t="shared" si="3"/>
        <v>43.835252498962319</v>
      </c>
      <c r="BT22" s="121" t="str">
        <f t="shared" si="4"/>
        <v>阿智村</v>
      </c>
      <c r="BU22" s="33">
        <f>BD22</f>
        <v>43.835252498962319</v>
      </c>
      <c r="BV22" s="59">
        <f t="shared" ref="BV22:BZ68" si="16">BE22/$BR22</f>
        <v>0.22059202942714856</v>
      </c>
      <c r="BW22" s="59">
        <f t="shared" si="5"/>
        <v>0.18901572444394071</v>
      </c>
      <c r="BX22" s="59">
        <f t="shared" si="5"/>
        <v>1.2273495268547928E-2</v>
      </c>
      <c r="BY22" s="59">
        <f t="shared" si="5"/>
        <v>1.9302809714659891E-2</v>
      </c>
      <c r="BZ22" s="59">
        <f t="shared" si="5"/>
        <v>0.22322402664918015</v>
      </c>
      <c r="CA22" s="59">
        <f t="shared" si="5"/>
        <v>0.20577812260139081</v>
      </c>
      <c r="CB22" s="59">
        <f t="shared" si="5"/>
        <v>0.34036580548889384</v>
      </c>
      <c r="CC22" s="59">
        <f t="shared" si="5"/>
        <v>0.33217420877109843</v>
      </c>
      <c r="CD22" s="59">
        <f t="shared" si="5"/>
        <v>0.13490510379367621</v>
      </c>
      <c r="CE22" s="59">
        <f t="shared" si="5"/>
        <v>0.19726910497742223</v>
      </c>
      <c r="CF22" s="59">
        <f t="shared" si="5"/>
        <v>8.1915967177953689E-3</v>
      </c>
      <c r="CG22" s="59">
        <f t="shared" si="5"/>
        <v>0</v>
      </c>
      <c r="CH22" s="59">
        <f t="shared" si="5"/>
        <v>1.004001583338654E-2</v>
      </c>
      <c r="CI22" s="122">
        <f t="shared" si="6"/>
        <v>1</v>
      </c>
      <c r="CK22" s="123" t="str">
        <f t="shared" si="7"/>
        <v>阿智村</v>
      </c>
      <c r="CL22" s="124">
        <f t="shared" ref="CL22:CL68" si="17">CN22+CP22+CR22</f>
        <v>9.6697073091975838</v>
      </c>
      <c r="CM22" s="65">
        <f t="shared" ref="CM22:CM68" si="18">IF(IF(CL22=0,0,CW22/CL22)&gt;1,1,IF(CL22=0,0,CW22/CL22))</f>
        <v>1</v>
      </c>
      <c r="CN22" s="66">
        <f t="shared" ref="CN22:CN68" si="19">BF22</f>
        <v>8.2855520072744255</v>
      </c>
      <c r="CO22" s="65">
        <f t="shared" ref="CO22:CO68" si="20">IF(IF(CN22=0,0,CX22/CN22)&gt;1,1,IF(CN22=0,0,CX22/CN22))</f>
        <v>1</v>
      </c>
      <c r="CP22" s="66">
        <f t="shared" si="8"/>
        <v>0.53801176414161778</v>
      </c>
      <c r="CQ22" s="65">
        <f t="shared" ref="CQ22:CQ68" si="21">IF(IF(CP22=0,0,CY22/CP22)&gt;1,1,IF(CP22=0,0,CY22/CP22))</f>
        <v>0</v>
      </c>
      <c r="CR22" s="66">
        <f t="shared" si="9"/>
        <v>0.84614353778153906</v>
      </c>
      <c r="CS22" s="65">
        <f t="shared" ref="CS22:CS68" si="22">IF(IF(CR22=0,0,CZ22/CR22)&gt;1,1,IF(CR22=0,0,CZ22/CR22))</f>
        <v>0</v>
      </c>
      <c r="CT22" s="66">
        <f t="shared" si="10"/>
        <v>9.7850815720019053</v>
      </c>
      <c r="CU22" s="67">
        <f t="shared" ref="CU22:CU68" si="23">IF(IF(CT22=0,0,DA22/CT22)&gt;1,1,IF(CT22=0,0,DA22/CT22))</f>
        <v>0</v>
      </c>
      <c r="CV22" s="16"/>
      <c r="CW22" s="959">
        <f t="shared" ref="CW22:CW68" si="24">SUM(CX22:CZ22)</f>
        <v>11.114000000000001</v>
      </c>
      <c r="CX22" s="960">
        <f>VLOOKUP($AX22&amp;"_"&amp;$CW$14,データシート1!$A:$BT,MATCH($CW$12&amp;"_"&amp;CX$20,データシート1!$A$1:$BT$1,0),0)</f>
        <v>11.114000000000001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11.114000000000001</v>
      </c>
      <c r="DE22" s="16"/>
      <c r="DF22" s="125">
        <f>VLOOKUP($AX22&amp;"_"&amp;$DF$14,データシート1!$A:$BT,MATCH($DF$12&amp;"_"&amp;DF$20,データシート1!$A$1:$BT$1,0),0)</f>
        <v>2</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2</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20415</v>
      </c>
      <c r="AY23" s="18" t="str">
        <f>IF(IFERROR(比較地域マスタ!$Z8,"")=0,"",IFERROR(比較地域マスタ!$Z8,""))</f>
        <v>喬木村</v>
      </c>
      <c r="BB23" s="110" t="str">
        <f t="shared" si="0"/>
        <v>20415</v>
      </c>
      <c r="BC23" s="1031" t="str">
        <f t="shared" si="0"/>
        <v>喬木村</v>
      </c>
      <c r="BD23" s="34">
        <f t="shared" si="14"/>
        <v>32.627442731584985</v>
      </c>
      <c r="BE23" s="34">
        <f t="shared" si="15"/>
        <v>4.4682394823658207</v>
      </c>
      <c r="BF23" s="34">
        <f>VLOOKUP($AX23&amp;"_"&amp;$BC$14,データシート1!$A:$BT,MATCH($BC$12&amp;"_"&amp;BF$20,データシート1!$A$1:$BT$1,0),0)</f>
        <v>2.546088547461467</v>
      </c>
      <c r="BG23" s="34">
        <f>VLOOKUP($AX23&amp;"_"&amp;$BC$14,データシート1!$A:$BT,MATCH($BC$12&amp;"_"&amp;BG$20,データシート1!$A$1:$BT$1,0),0)</f>
        <v>0.52163749305904694</v>
      </c>
      <c r="BH23" s="34">
        <f>VLOOKUP($AX23&amp;"_"&amp;$BC$14,データシート1!$A:$BT,MATCH($BC$12&amp;"_"&amp;BH$20,データシート1!$A$1:$BT$1,0),0)</f>
        <v>1.4005134418453062</v>
      </c>
      <c r="BI23" s="34">
        <f>VLOOKUP($AX23&amp;"_"&amp;$BC$14,データシート1!$A:$BT,MATCH($BC$12&amp;"_"&amp;BI$20,データシート1!$A$1:$BT$1,0),0)</f>
        <v>5.2214828635759787</v>
      </c>
      <c r="BJ23" s="34">
        <f>VLOOKUP($AX23&amp;"_"&amp;$BC$14,データシート1!$A:$BT,MATCH($BC$12&amp;"_"&amp;BJ$20,データシート1!$A$1:$BT$1,0),0)</f>
        <v>8.1213627012031768</v>
      </c>
      <c r="BK23" s="34">
        <f t="shared" si="1"/>
        <v>14.282271768051297</v>
      </c>
      <c r="BL23" s="34">
        <f t="shared" si="2"/>
        <v>13.925701703175156</v>
      </c>
      <c r="BM23" s="34">
        <f>VLOOKUP($AX23&amp;"_"&amp;$BC$14,データシート1!$A:$BT,MATCH($BC$12&amp;"_"&amp;BM$20,データシート1!$A$1:$BT$1,0),0)</f>
        <v>5.5710971000481084</v>
      </c>
      <c r="BN23" s="34">
        <f>VLOOKUP($AX23&amp;"_"&amp;$BC$14,データシート1!$A:$BT,MATCH($BC$12&amp;"_"&amp;BN$20,データシート1!$A$1:$BT$1,0),0)</f>
        <v>8.3546046031270471</v>
      </c>
      <c r="BO23" s="34">
        <f>VLOOKUP($AX23&amp;"_"&amp;$BC$14,データシート1!$A:$BT,MATCH($BC$12&amp;"_"&amp;BO$20,データシート1!$A$1:$BT$1,0),0)</f>
        <v>0.35657006487614201</v>
      </c>
      <c r="BP23" s="34">
        <f>VLOOKUP($AX23&amp;"_"&amp;$BC$14,データシート1!$A:$BT,MATCH($BC$12&amp;"_"&amp;BP$20,データシート1!$A$1:$BT$1,0),0)</f>
        <v>0</v>
      </c>
      <c r="BQ23" s="34">
        <f>VLOOKUP($AX23&amp;"_"&amp;$BC$14,データシート1!$A:$BT,MATCH($BC$12&amp;"_"&amp;BQ$20,データシート1!$A$1:$BT$1,0),0)</f>
        <v>0.53408591638870995</v>
      </c>
      <c r="BR23" s="35">
        <f t="shared" si="3"/>
        <v>32.627442731584985</v>
      </c>
      <c r="BT23" s="121" t="str">
        <f t="shared" si="4"/>
        <v>喬木村</v>
      </c>
      <c r="BU23" s="33">
        <f t="shared" ref="BU23:BU68" si="25">BD23</f>
        <v>32.627442731584985</v>
      </c>
      <c r="BV23" s="59">
        <f t="shared" si="16"/>
        <v>0.13694727837313289</v>
      </c>
      <c r="BW23" s="59">
        <f t="shared" si="5"/>
        <v>7.803518554632928E-2</v>
      </c>
      <c r="BX23" s="59">
        <f t="shared" si="5"/>
        <v>1.5987691629723588E-2</v>
      </c>
      <c r="BY23" s="59">
        <f t="shared" si="5"/>
        <v>4.292440119708002E-2</v>
      </c>
      <c r="BZ23" s="59">
        <f t="shared" si="5"/>
        <v>0.16003346957134718</v>
      </c>
      <c r="CA23" s="59">
        <f t="shared" si="5"/>
        <v>0.24891202071872137</v>
      </c>
      <c r="CB23" s="59">
        <f t="shared" si="5"/>
        <v>0.4377380074052003</v>
      </c>
      <c r="CC23" s="59">
        <f t="shared" si="5"/>
        <v>0.42680947500964839</v>
      </c>
      <c r="CD23" s="59">
        <f t="shared" si="5"/>
        <v>0.17074881246071455</v>
      </c>
      <c r="CE23" s="59">
        <f t="shared" si="5"/>
        <v>0.25606066254893384</v>
      </c>
      <c r="CF23" s="59">
        <f t="shared" si="5"/>
        <v>1.0928532395551934E-2</v>
      </c>
      <c r="CG23" s="59">
        <f t="shared" si="5"/>
        <v>0</v>
      </c>
      <c r="CH23" s="59">
        <f t="shared" si="5"/>
        <v>1.6369223931598179E-2</v>
      </c>
      <c r="CI23" s="122">
        <f t="shared" si="6"/>
        <v>1</v>
      </c>
      <c r="CK23" s="123" t="str">
        <f t="shared" si="7"/>
        <v>喬木村</v>
      </c>
      <c r="CL23" s="124">
        <f t="shared" si="17"/>
        <v>4.4682394823658207</v>
      </c>
      <c r="CM23" s="65">
        <f t="shared" si="18"/>
        <v>0</v>
      </c>
      <c r="CN23" s="66">
        <f t="shared" si="19"/>
        <v>2.546088547461467</v>
      </c>
      <c r="CO23" s="65">
        <f t="shared" si="20"/>
        <v>0</v>
      </c>
      <c r="CP23" s="66">
        <f t="shared" si="8"/>
        <v>0.52163749305904694</v>
      </c>
      <c r="CQ23" s="65">
        <f t="shared" si="21"/>
        <v>0</v>
      </c>
      <c r="CR23" s="66">
        <f t="shared" si="9"/>
        <v>1.4005134418453062</v>
      </c>
      <c r="CS23" s="65">
        <f t="shared" si="22"/>
        <v>0</v>
      </c>
      <c r="CT23" s="66">
        <f t="shared" si="10"/>
        <v>5.2214828635759787</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39401</v>
      </c>
      <c r="AY24" s="18" t="str">
        <f>IF(IFERROR(比較地域マスタ!$Z9,"")=0,"",IFERROR(比較地域マスタ!$Z9,""))</f>
        <v>中土佐町</v>
      </c>
      <c r="BB24" s="110" t="str">
        <f t="shared" si="0"/>
        <v>39401</v>
      </c>
      <c r="BC24" s="1031" t="str">
        <f t="shared" si="0"/>
        <v>中土佐町</v>
      </c>
      <c r="BD24" s="34">
        <f t="shared" si="14"/>
        <v>39.900922364017703</v>
      </c>
      <c r="BE24" s="34">
        <f t="shared" si="15"/>
        <v>12.768506217525866</v>
      </c>
      <c r="BF24" s="34">
        <f>VLOOKUP($AX24&amp;"_"&amp;$BC$14,データシート1!$A:$BT,MATCH($BC$12&amp;"_"&amp;BF$20,データシート1!$A$1:$BT$1,0),0)</f>
        <v>8.9265450262581272</v>
      </c>
      <c r="BG24" s="34">
        <f>VLOOKUP($AX24&amp;"_"&amp;$BC$14,データシート1!$A:$BT,MATCH($BC$12&amp;"_"&amp;BG$20,データシート1!$A$1:$BT$1,0),0)</f>
        <v>0.85519434911861836</v>
      </c>
      <c r="BH24" s="34">
        <f>VLOOKUP($AX24&amp;"_"&amp;$BC$14,データシート1!$A:$BT,MATCH($BC$12&amp;"_"&amp;BH$20,データシート1!$A$1:$BT$1,0),0)</f>
        <v>2.9867668421491214</v>
      </c>
      <c r="BI24" s="34">
        <f>VLOOKUP($AX24&amp;"_"&amp;$BC$14,データシート1!$A:$BT,MATCH($BC$12&amp;"_"&amp;BI$20,データシート1!$A$1:$BT$1,0),0)</f>
        <v>6.2265292841204678</v>
      </c>
      <c r="BJ24" s="34">
        <f>VLOOKUP($AX24&amp;"_"&amp;$BC$14,データシート1!$A:$BT,MATCH($BC$12&amp;"_"&amp;BJ$20,データシート1!$A$1:$BT$1,0),0)</f>
        <v>8.2620361663074267</v>
      </c>
      <c r="BK24" s="34">
        <f t="shared" si="1"/>
        <v>12.643850696063947</v>
      </c>
      <c r="BL24" s="34">
        <f t="shared" si="2"/>
        <v>12.208731942763766</v>
      </c>
      <c r="BM24" s="34">
        <f>VLOOKUP($AX24&amp;"_"&amp;$BC$14,データシート1!$A:$BT,MATCH($BC$12&amp;"_"&amp;BM$20,データシート1!$A$1:$BT$1,0),0)</f>
        <v>5.0111332051420767</v>
      </c>
      <c r="BN24" s="34">
        <f>VLOOKUP($AX24&amp;"_"&amp;$BC$14,データシート1!$A:$BT,MATCH($BC$12&amp;"_"&amp;BN$20,データシート1!$A$1:$BT$1,0),0)</f>
        <v>7.1975987376216892</v>
      </c>
      <c r="BO24" s="34">
        <f>VLOOKUP($AX24&amp;"_"&amp;$BC$14,データシート1!$A:$BT,MATCH($BC$12&amp;"_"&amp;BO$20,データシート1!$A$1:$BT$1,0),0)</f>
        <v>0.36684619577809002</v>
      </c>
      <c r="BP24" s="34">
        <f>VLOOKUP($AX24&amp;"_"&amp;$BC$14,データシート1!$A:$BT,MATCH($BC$12&amp;"_"&amp;BP$20,データシート1!$A$1:$BT$1,0),0)</f>
        <v>6.827255752209091E-2</v>
      </c>
      <c r="BQ24" s="34">
        <f>VLOOKUP($AX24&amp;"_"&amp;$BC$14,データシート1!$A:$BT,MATCH($BC$12&amp;"_"&amp;BQ$20,データシート1!$A$1:$BT$1,0),0)</f>
        <v>0</v>
      </c>
      <c r="BR24" s="35">
        <f t="shared" si="3"/>
        <v>39.900922364017703</v>
      </c>
      <c r="BT24" s="121" t="str">
        <f t="shared" si="4"/>
        <v>中土佐町</v>
      </c>
      <c r="BU24" s="33">
        <f t="shared" si="25"/>
        <v>39.900922364017703</v>
      </c>
      <c r="BV24" s="59">
        <f t="shared" si="16"/>
        <v>0.32000528962810121</v>
      </c>
      <c r="BW24" s="59">
        <f t="shared" si="5"/>
        <v>0.22371776132944751</v>
      </c>
      <c r="BX24" s="59">
        <f t="shared" si="5"/>
        <v>2.1432946870667456E-2</v>
      </c>
      <c r="BY24" s="59">
        <f t="shared" si="5"/>
        <v>7.4854581427986261E-2</v>
      </c>
      <c r="BZ24" s="59">
        <f t="shared" si="5"/>
        <v>0.15604975813129315</v>
      </c>
      <c r="CA24" s="59">
        <f t="shared" si="5"/>
        <v>0.20706378892529204</v>
      </c>
      <c r="CB24" s="59">
        <f t="shared" si="5"/>
        <v>0.31688116331531369</v>
      </c>
      <c r="CC24" s="59">
        <f t="shared" si="5"/>
        <v>0.30597618349227668</v>
      </c>
      <c r="CD24" s="59">
        <f t="shared" si="5"/>
        <v>0.12558940766895835</v>
      </c>
      <c r="CE24" s="59">
        <f t="shared" si="5"/>
        <v>0.1803867758233183</v>
      </c>
      <c r="CF24" s="59">
        <f t="shared" si="5"/>
        <v>9.1939277100247848E-3</v>
      </c>
      <c r="CG24" s="59">
        <f t="shared" si="5"/>
        <v>1.7110521130122671E-3</v>
      </c>
      <c r="CH24" s="59">
        <f t="shared" si="5"/>
        <v>0</v>
      </c>
      <c r="CI24" s="122">
        <f t="shared" si="6"/>
        <v>1</v>
      </c>
      <c r="CK24" s="123" t="str">
        <f t="shared" si="7"/>
        <v>中土佐町</v>
      </c>
      <c r="CL24" s="124">
        <f t="shared" si="17"/>
        <v>12.768506217525866</v>
      </c>
      <c r="CM24" s="65">
        <f t="shared" si="18"/>
        <v>0</v>
      </c>
      <c r="CN24" s="66">
        <f t="shared" si="19"/>
        <v>8.9265450262581272</v>
      </c>
      <c r="CO24" s="65">
        <f t="shared" si="20"/>
        <v>0</v>
      </c>
      <c r="CP24" s="66">
        <f t="shared" si="8"/>
        <v>0.85519434911861836</v>
      </c>
      <c r="CQ24" s="65">
        <f t="shared" si="21"/>
        <v>0</v>
      </c>
      <c r="CR24" s="66">
        <f t="shared" si="9"/>
        <v>2.9867668421491214</v>
      </c>
      <c r="CS24" s="65">
        <f t="shared" si="22"/>
        <v>0</v>
      </c>
      <c r="CT24" s="66">
        <f t="shared" si="10"/>
        <v>6.2265292841204678</v>
      </c>
      <c r="CU24" s="67">
        <f t="shared" si="23"/>
        <v>0.56981985277873382</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3.548</v>
      </c>
      <c r="DB24" s="962">
        <f>VLOOKUP($AX24&amp;"_"&amp;$CW$14,データシート1!$A:$BT,MATCH($CW$12&amp;"_"&amp;DB$20,データシート1!$A$1:$BT$1,0),0)</f>
        <v>0</v>
      </c>
      <c r="DC24" s="962">
        <f>VLOOKUP($AX24&amp;"_"&amp;$CW$14,データシート1!$A:$BT,MATCH($CW$12&amp;"_"&amp;DC$20,データシート1!$A$1:$BT$1,0),0)</f>
        <v>0</v>
      </c>
      <c r="DD24" s="961">
        <f t="shared" si="11"/>
        <v>3.548</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0</v>
      </c>
      <c r="DO24" s="127">
        <f t="shared" si="27"/>
        <v>0</v>
      </c>
      <c r="DP24" s="127">
        <f t="shared" si="13"/>
        <v>0</v>
      </c>
      <c r="DQ24" s="127">
        <f t="shared" si="13"/>
        <v>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24303</v>
      </c>
      <c r="AY25" s="18" t="str">
        <f>IF(IFERROR(比較地域マスタ!$Z10,"")=0,"",IFERROR(比較地域マスタ!$Z10,""))</f>
        <v>木曽岬町</v>
      </c>
      <c r="BB25" s="110" t="str">
        <f t="shared" si="0"/>
        <v>24303</v>
      </c>
      <c r="BC25" s="1031" t="str">
        <f t="shared" si="0"/>
        <v>木曽岬町</v>
      </c>
      <c r="BD25" s="34">
        <f t="shared" si="14"/>
        <v>85.89983729166191</v>
      </c>
      <c r="BE25" s="34">
        <f t="shared" si="15"/>
        <v>57.89853743875566</v>
      </c>
      <c r="BF25" s="34">
        <f>VLOOKUP($AX25&amp;"_"&amp;$BC$14,データシート1!$A:$BT,MATCH($BC$12&amp;"_"&amp;BF$20,データシート1!$A$1:$BT$1,0),0)</f>
        <v>52.361067128140206</v>
      </c>
      <c r="BG25" s="34">
        <f>VLOOKUP($AX25&amp;"_"&amp;$BC$14,データシート1!$A:$BT,MATCH($BC$12&amp;"_"&amp;BG$20,データシート1!$A$1:$BT$1,0),0)</f>
        <v>0.45498786516401468</v>
      </c>
      <c r="BH25" s="34">
        <f>VLOOKUP($AX25&amp;"_"&amp;$BC$14,データシート1!$A:$BT,MATCH($BC$12&amp;"_"&amp;BH$20,データシート1!$A$1:$BT$1,0),0)</f>
        <v>5.0824824454514417</v>
      </c>
      <c r="BI25" s="34">
        <f>VLOOKUP($AX25&amp;"_"&amp;$BC$14,データシート1!$A:$BT,MATCH($BC$12&amp;"_"&amp;BI$20,データシート1!$A$1:$BT$1,0),0)</f>
        <v>6.7953274297940611</v>
      </c>
      <c r="BJ25" s="34">
        <f>VLOOKUP($AX25&amp;"_"&amp;$BC$14,データシート1!$A:$BT,MATCH($BC$12&amp;"_"&amp;BJ$20,データシート1!$A$1:$BT$1,0),0)</f>
        <v>7.3817151486092794</v>
      </c>
      <c r="BK25" s="34">
        <f t="shared" si="1"/>
        <v>13.097575787043491</v>
      </c>
      <c r="BL25" s="34">
        <f t="shared" si="2"/>
        <v>12.742523786959683</v>
      </c>
      <c r="BM25" s="34">
        <f>VLOOKUP($AX25&amp;"_"&amp;$BC$14,データシート1!$A:$BT,MATCH($BC$12&amp;"_"&amp;BM$20,データシート1!$A$1:$BT$1,0),0)</f>
        <v>5.5588648790428792</v>
      </c>
      <c r="BN25" s="34">
        <f>VLOOKUP($AX25&amp;"_"&amp;$BC$14,データシート1!$A:$BT,MATCH($BC$12&amp;"_"&amp;BN$20,データシート1!$A$1:$BT$1,0),0)</f>
        <v>7.1836589079168043</v>
      </c>
      <c r="BO25" s="34">
        <f>VLOOKUP($AX25&amp;"_"&amp;$BC$14,データシート1!$A:$BT,MATCH($BC$12&amp;"_"&amp;BO$20,データシート1!$A$1:$BT$1,0),0)</f>
        <v>0.35505200008380799</v>
      </c>
      <c r="BP25" s="34">
        <f>VLOOKUP($AX25&amp;"_"&amp;$BC$14,データシート1!$A:$BT,MATCH($BC$12&amp;"_"&amp;BP$20,データシート1!$A$1:$BT$1,0),0)</f>
        <v>0</v>
      </c>
      <c r="BQ25" s="34">
        <f>VLOOKUP($AX25&amp;"_"&amp;$BC$14,データシート1!$A:$BT,MATCH($BC$12&amp;"_"&amp;BQ$20,データシート1!$A$1:$BT$1,0),0)</f>
        <v>0.72668148745942085</v>
      </c>
      <c r="BR25" s="35">
        <f t="shared" si="3"/>
        <v>85.89983729166191</v>
      </c>
      <c r="BT25" s="121" t="str">
        <f t="shared" si="4"/>
        <v>木曽岬町</v>
      </c>
      <c r="BU25" s="33">
        <f t="shared" si="25"/>
        <v>85.89983729166191</v>
      </c>
      <c r="BV25" s="59">
        <f t="shared" si="16"/>
        <v>0.67402383129281818</v>
      </c>
      <c r="BW25" s="59">
        <f t="shared" si="5"/>
        <v>0.60955956121726862</v>
      </c>
      <c r="BX25" s="59">
        <f t="shared" si="5"/>
        <v>5.2967255760818449E-3</v>
      </c>
      <c r="BY25" s="59">
        <f t="shared" si="5"/>
        <v>5.9167544499467706E-2</v>
      </c>
      <c r="BZ25" s="59">
        <f t="shared" si="5"/>
        <v>7.910757044534783E-2</v>
      </c>
      <c r="CA25" s="59">
        <f t="shared" si="5"/>
        <v>8.5933982896214456E-2</v>
      </c>
      <c r="CB25" s="59">
        <f t="shared" si="5"/>
        <v>0.15247497783461855</v>
      </c>
      <c r="CC25" s="59">
        <f t="shared" si="5"/>
        <v>0.14834165219305451</v>
      </c>
      <c r="CD25" s="59">
        <f t="shared" si="5"/>
        <v>6.4713334207705947E-2</v>
      </c>
      <c r="CE25" s="59">
        <f t="shared" si="5"/>
        <v>8.362831798534856E-2</v>
      </c>
      <c r="CF25" s="59">
        <f t="shared" si="5"/>
        <v>4.1333256415640738E-3</v>
      </c>
      <c r="CG25" s="59">
        <f t="shared" si="5"/>
        <v>0</v>
      </c>
      <c r="CH25" s="59">
        <f t="shared" si="5"/>
        <v>8.4596375310009818E-3</v>
      </c>
      <c r="CI25" s="122">
        <f t="shared" si="6"/>
        <v>1</v>
      </c>
      <c r="CK25" s="123" t="str">
        <f t="shared" si="7"/>
        <v>木曽岬町</v>
      </c>
      <c r="CL25" s="124">
        <f t="shared" si="17"/>
        <v>57.89853743875566</v>
      </c>
      <c r="CM25" s="65">
        <f t="shared" si="18"/>
        <v>0.24836551381303859</v>
      </c>
      <c r="CN25" s="66">
        <f t="shared" si="19"/>
        <v>52.361067128140206</v>
      </c>
      <c r="CO25" s="65">
        <f t="shared" si="20"/>
        <v>0.27463153042333266</v>
      </c>
      <c r="CP25" s="66">
        <f t="shared" si="8"/>
        <v>0.45498786516401468</v>
      </c>
      <c r="CQ25" s="65">
        <f t="shared" si="21"/>
        <v>0</v>
      </c>
      <c r="CR25" s="66">
        <f t="shared" si="9"/>
        <v>5.0824824454514417</v>
      </c>
      <c r="CS25" s="65">
        <f t="shared" si="22"/>
        <v>0</v>
      </c>
      <c r="CT25" s="66">
        <f t="shared" si="10"/>
        <v>6.7953274297940611</v>
      </c>
      <c r="CU25" s="67">
        <f t="shared" si="23"/>
        <v>0</v>
      </c>
      <c r="CV25" s="16"/>
      <c r="CW25" s="959">
        <f t="shared" si="24"/>
        <v>14.38</v>
      </c>
      <c r="CX25" s="962">
        <f>VLOOKUP($AX25&amp;"_"&amp;$CW$14,データシート1!$A:$BT,MATCH($CW$12&amp;"_"&amp;CX$20,データシート1!$A$1:$BT$1,0),0)</f>
        <v>14.38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14.38</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31364</v>
      </c>
      <c r="AY26" s="18" t="str">
        <f>IF(IFERROR(比較地域マスタ!$Z11,"")=0,"",IFERROR(比較地域マスタ!$Z11,""))</f>
        <v>三朝町</v>
      </c>
      <c r="BB26" s="110" t="str">
        <f t="shared" si="0"/>
        <v>31364</v>
      </c>
      <c r="BC26" s="1031" t="str">
        <f t="shared" si="0"/>
        <v>三朝町</v>
      </c>
      <c r="BD26" s="34">
        <f t="shared" si="14"/>
        <v>32.829964368245143</v>
      </c>
      <c r="BE26" s="34">
        <f t="shared" si="15"/>
        <v>2.5691278899543653</v>
      </c>
      <c r="BF26" s="34">
        <f>VLOOKUP($AX26&amp;"_"&amp;$BC$14,データシート1!$A:$BT,MATCH($BC$12&amp;"_"&amp;BF$20,データシート1!$A$1:$BT$1,0),0)</f>
        <v>1.5321837384100065</v>
      </c>
      <c r="BG26" s="34">
        <f>VLOOKUP($AX26&amp;"_"&amp;$BC$14,データシート1!$A:$BT,MATCH($BC$12&amp;"_"&amp;BG$20,データシート1!$A$1:$BT$1,0),0)</f>
        <v>0.12660970327936819</v>
      </c>
      <c r="BH26" s="34">
        <f>VLOOKUP($AX26&amp;"_"&amp;$BC$14,データシート1!$A:$BT,MATCH($BC$12&amp;"_"&amp;BH$20,データシート1!$A$1:$BT$1,0),0)</f>
        <v>0.91033444826499066</v>
      </c>
      <c r="BI26" s="34">
        <f>VLOOKUP($AX26&amp;"_"&amp;$BC$14,データシート1!$A:$BT,MATCH($BC$12&amp;"_"&amp;BI$20,データシート1!$A$1:$BT$1,0),0)</f>
        <v>8.5187318379007007</v>
      </c>
      <c r="BJ26" s="34">
        <f>VLOOKUP($AX26&amp;"_"&amp;$BC$14,データシート1!$A:$BT,MATCH($BC$12&amp;"_"&amp;BJ$20,データシート1!$A$1:$BT$1,0),0)</f>
        <v>9.2411716254895513</v>
      </c>
      <c r="BK26" s="34">
        <f t="shared" si="1"/>
        <v>11.681379340511027</v>
      </c>
      <c r="BL26" s="34">
        <f t="shared" si="2"/>
        <v>11.320021532828296</v>
      </c>
      <c r="BM26" s="34">
        <f>VLOOKUP($AX26&amp;"_"&amp;$BC$14,データシート1!$A:$BT,MATCH($BC$12&amp;"_"&amp;BM$20,データシート1!$A$1:$BT$1,0),0)</f>
        <v>5.1307371438598706</v>
      </c>
      <c r="BN26" s="34">
        <f>VLOOKUP($AX26&amp;"_"&amp;$BC$14,データシート1!$A:$BT,MATCH($BC$12&amp;"_"&amp;BN$20,データシート1!$A$1:$BT$1,0),0)</f>
        <v>6.1892843889684244</v>
      </c>
      <c r="BO26" s="34">
        <f>VLOOKUP($AX26&amp;"_"&amp;$BC$14,データシート1!$A:$BT,MATCH($BC$12&amp;"_"&amp;BO$20,データシート1!$A$1:$BT$1,0),0)</f>
        <v>0.36135780768273101</v>
      </c>
      <c r="BP26" s="34">
        <f>VLOOKUP($AX26&amp;"_"&amp;$BC$14,データシート1!$A:$BT,MATCH($BC$12&amp;"_"&amp;BP$20,データシート1!$A$1:$BT$1,0),0)</f>
        <v>0</v>
      </c>
      <c r="BQ26" s="34">
        <f>VLOOKUP($AX26&amp;"_"&amp;$BC$14,データシート1!$A:$BT,MATCH($BC$12&amp;"_"&amp;BQ$20,データシート1!$A$1:$BT$1,0),0)</f>
        <v>0.81955367438949944</v>
      </c>
      <c r="BR26" s="35">
        <f t="shared" si="3"/>
        <v>32.829964368245143</v>
      </c>
      <c r="BT26" s="121" t="str">
        <f t="shared" si="4"/>
        <v>三朝町</v>
      </c>
      <c r="BU26" s="33">
        <f t="shared" si="25"/>
        <v>32.829964368245143</v>
      </c>
      <c r="BV26" s="59">
        <f t="shared" si="16"/>
        <v>7.8255579602132003E-2</v>
      </c>
      <c r="BW26" s="59">
        <f t="shared" si="5"/>
        <v>4.667028331873594E-2</v>
      </c>
      <c r="BX26" s="59">
        <f t="shared" si="5"/>
        <v>3.8565288057952236E-3</v>
      </c>
      <c r="BY26" s="59">
        <f t="shared" si="5"/>
        <v>2.7728767477600849E-2</v>
      </c>
      <c r="BZ26" s="59">
        <f t="shared" si="5"/>
        <v>0.25948038634304649</v>
      </c>
      <c r="CA26" s="59">
        <f t="shared" si="5"/>
        <v>0.28148588654662371</v>
      </c>
      <c r="CB26" s="59">
        <f t="shared" si="5"/>
        <v>0.35581456042668957</v>
      </c>
      <c r="CC26" s="59">
        <f t="shared" si="5"/>
        <v>0.34480760947086536</v>
      </c>
      <c r="CD26" s="59">
        <f t="shared" si="5"/>
        <v>0.15628214171388463</v>
      </c>
      <c r="CE26" s="59">
        <f t="shared" si="5"/>
        <v>0.18852546775698067</v>
      </c>
      <c r="CF26" s="59">
        <f t="shared" si="5"/>
        <v>1.1006950955824222E-2</v>
      </c>
      <c r="CG26" s="59">
        <f t="shared" si="5"/>
        <v>0</v>
      </c>
      <c r="CH26" s="59">
        <f t="shared" si="5"/>
        <v>2.4963587081508216E-2</v>
      </c>
      <c r="CI26" s="122">
        <f t="shared" si="6"/>
        <v>1</v>
      </c>
      <c r="CK26" s="123" t="str">
        <f t="shared" si="7"/>
        <v>三朝町</v>
      </c>
      <c r="CL26" s="124">
        <f t="shared" si="17"/>
        <v>2.5691278899543653</v>
      </c>
      <c r="CM26" s="65">
        <f t="shared" si="18"/>
        <v>0</v>
      </c>
      <c r="CN26" s="66">
        <f t="shared" si="19"/>
        <v>1.5321837384100065</v>
      </c>
      <c r="CO26" s="65">
        <f t="shared" si="20"/>
        <v>0</v>
      </c>
      <c r="CP26" s="66">
        <f t="shared" si="8"/>
        <v>0.12660970327936819</v>
      </c>
      <c r="CQ26" s="65">
        <f t="shared" si="21"/>
        <v>0</v>
      </c>
      <c r="CR26" s="66">
        <f t="shared" si="9"/>
        <v>0.91033444826499066</v>
      </c>
      <c r="CS26" s="65">
        <f t="shared" si="22"/>
        <v>0</v>
      </c>
      <c r="CT26" s="66">
        <f t="shared" si="10"/>
        <v>8.5187318379007007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43428</v>
      </c>
      <c r="AY27" s="18" t="str">
        <f>IF(IFERROR(比較地域マスタ!$Z12,"")=0,"",IFERROR(比較地域マスタ!$Z12,""))</f>
        <v>高森町</v>
      </c>
      <c r="BB27" s="110" t="str">
        <f t="shared" si="0"/>
        <v>43428</v>
      </c>
      <c r="BC27" s="1031" t="str">
        <f t="shared" si="0"/>
        <v>高森町</v>
      </c>
      <c r="BD27" s="34">
        <f t="shared" si="14"/>
        <v>34.744815796902621</v>
      </c>
      <c r="BE27" s="34">
        <f t="shared" si="15"/>
        <v>9.109745401483794</v>
      </c>
      <c r="BF27" s="34">
        <f>VLOOKUP($AX27&amp;"_"&amp;$BC$14,データシート1!$A:$BT,MATCH($BC$12&amp;"_"&amp;BF$20,データシート1!$A$1:$BT$1,0),0)</f>
        <v>5.3511940288392328</v>
      </c>
      <c r="BG27" s="34">
        <f>VLOOKUP($AX27&amp;"_"&amp;$BC$14,データシート1!$A:$BT,MATCH($BC$12&amp;"_"&amp;BG$20,データシート1!$A$1:$BT$1,0),0)</f>
        <v>0.43118914893414845</v>
      </c>
      <c r="BH27" s="34">
        <f>VLOOKUP($AX27&amp;"_"&amp;$BC$14,データシート1!$A:$BT,MATCH($BC$12&amp;"_"&amp;BH$20,データシート1!$A$1:$BT$1,0),0)</f>
        <v>3.3273622237104128</v>
      </c>
      <c r="BI27" s="34">
        <f>VLOOKUP($AX27&amp;"_"&amp;$BC$14,データシート1!$A:$BT,MATCH($BC$12&amp;"_"&amp;BI$20,データシート1!$A$1:$BT$1,0),0)</f>
        <v>5.4682751030895016</v>
      </c>
      <c r="BJ27" s="34">
        <f>VLOOKUP($AX27&amp;"_"&amp;$BC$14,データシート1!$A:$BT,MATCH($BC$12&amp;"_"&amp;BJ$20,データシート1!$A$1:$BT$1,0),0)</f>
        <v>5.3003362864569743</v>
      </c>
      <c r="BK27" s="34">
        <f t="shared" si="1"/>
        <v>14.866459005872352</v>
      </c>
      <c r="BL27" s="34">
        <f t="shared" si="2"/>
        <v>14.509071521492647</v>
      </c>
      <c r="BM27" s="34">
        <f>VLOOKUP($AX27&amp;"_"&amp;$BC$14,データシート1!$A:$BT,MATCH($BC$12&amp;"_"&amp;BM$20,データシート1!$A$1:$BT$1,0),0)</f>
        <v>5.3087839162693129</v>
      </c>
      <c r="BN27" s="34">
        <f>VLOOKUP($AX27&amp;"_"&amp;$BC$14,データシート1!$A:$BT,MATCH($BC$12&amp;"_"&amp;BN$20,データシート1!$A$1:$BT$1,0),0)</f>
        <v>9.200287605223334</v>
      </c>
      <c r="BO27" s="34">
        <f>VLOOKUP($AX27&amp;"_"&amp;$BC$14,データシート1!$A:$BT,MATCH($BC$12&amp;"_"&amp;BO$20,データシート1!$A$1:$BT$1,0),0)</f>
        <v>0.35738748437970602</v>
      </c>
      <c r="BP27" s="34">
        <f>VLOOKUP($AX27&amp;"_"&amp;$BC$14,データシート1!$A:$BT,MATCH($BC$12&amp;"_"&amp;BP$20,データシート1!$A$1:$BT$1,0),0)</f>
        <v>0</v>
      </c>
      <c r="BQ27" s="34">
        <f>VLOOKUP($AX27&amp;"_"&amp;$BC$14,データシート1!$A:$BT,MATCH($BC$12&amp;"_"&amp;BQ$20,データシート1!$A$1:$BT$1,0),0)</f>
        <v>0</v>
      </c>
      <c r="BR27" s="35">
        <f t="shared" si="3"/>
        <v>34.744815796902621</v>
      </c>
      <c r="BT27" s="121" t="str">
        <f t="shared" si="4"/>
        <v>高森町</v>
      </c>
      <c r="BU27" s="33">
        <f t="shared" si="25"/>
        <v>34.744815796902621</v>
      </c>
      <c r="BV27" s="59">
        <f t="shared" si="16"/>
        <v>0.26219006181336257</v>
      </c>
      <c r="BW27" s="59">
        <f t="shared" si="5"/>
        <v>0.1540141717866374</v>
      </c>
      <c r="BX27" s="59">
        <f t="shared" si="5"/>
        <v>1.2410172252880025E-2</v>
      </c>
      <c r="BY27" s="59">
        <f t="shared" si="5"/>
        <v>9.5765717773845141E-2</v>
      </c>
      <c r="BZ27" s="59">
        <f t="shared" si="5"/>
        <v>0.15738391405076838</v>
      </c>
      <c r="CA27" s="59">
        <f t="shared" si="5"/>
        <v>0.15255042126110455</v>
      </c>
      <c r="CB27" s="59">
        <f t="shared" si="5"/>
        <v>0.42787560287476456</v>
      </c>
      <c r="CC27" s="59">
        <f t="shared" si="5"/>
        <v>0.41758953641613722</v>
      </c>
      <c r="CD27" s="59">
        <f t="shared" si="5"/>
        <v>0.15279355479393769</v>
      </c>
      <c r="CE27" s="59">
        <f t="shared" si="5"/>
        <v>0.26479598162219953</v>
      </c>
      <c r="CF27" s="59">
        <f t="shared" si="5"/>
        <v>1.0286066458627358E-2</v>
      </c>
      <c r="CG27" s="59">
        <f t="shared" si="5"/>
        <v>0</v>
      </c>
      <c r="CH27" s="59">
        <f t="shared" si="5"/>
        <v>0</v>
      </c>
      <c r="CI27" s="122">
        <f t="shared" si="6"/>
        <v>1</v>
      </c>
      <c r="CK27" s="123" t="str">
        <f t="shared" si="7"/>
        <v>高森町</v>
      </c>
      <c r="CL27" s="124">
        <f t="shared" si="17"/>
        <v>9.109745401483794</v>
      </c>
      <c r="CM27" s="65">
        <f t="shared" si="18"/>
        <v>0.63437557750611973</v>
      </c>
      <c r="CN27" s="66">
        <f t="shared" si="19"/>
        <v>5.3511940288392328</v>
      </c>
      <c r="CO27" s="65">
        <f t="shared" si="20"/>
        <v>1</v>
      </c>
      <c r="CP27" s="66">
        <f t="shared" si="8"/>
        <v>0.43118914893414845</v>
      </c>
      <c r="CQ27" s="65">
        <f t="shared" si="21"/>
        <v>0</v>
      </c>
      <c r="CR27" s="66">
        <f t="shared" si="9"/>
        <v>3.3273622237104128</v>
      </c>
      <c r="CS27" s="65">
        <f t="shared" si="22"/>
        <v>0</v>
      </c>
      <c r="CT27" s="66">
        <f t="shared" si="10"/>
        <v>5.4682751030895016</v>
      </c>
      <c r="CU27" s="67">
        <f t="shared" si="23"/>
        <v>0</v>
      </c>
      <c r="CV27" s="16"/>
      <c r="CW27" s="959">
        <f t="shared" si="24"/>
        <v>5.7789999999999999</v>
      </c>
      <c r="CX27" s="962">
        <f>VLOOKUP($AX27&amp;"_"&amp;$CW$14,データシート1!$A:$BT,MATCH($CW$12&amp;"_"&amp;CX$20,データシート1!$A$1:$BT$1,0),0)</f>
        <v>5.7789999999999999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5.7789999999999999</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04581</v>
      </c>
      <c r="AY28" s="18" t="str">
        <f>IF(IFERROR(比較地域マスタ!$Z13,"")=0,"",IFERROR(比較地域マスタ!$Z13,""))</f>
        <v>女川町</v>
      </c>
      <c r="BB28" s="110" t="str">
        <f t="shared" si="0"/>
        <v>04581</v>
      </c>
      <c r="BC28" s="1031" t="str">
        <f t="shared" si="0"/>
        <v>女川町</v>
      </c>
      <c r="BD28" s="34">
        <f t="shared" si="14"/>
        <v>54.174632588372297</v>
      </c>
      <c r="BE28" s="34">
        <f t="shared" si="15"/>
        <v>19.323375830701359</v>
      </c>
      <c r="BF28" s="34">
        <f>VLOOKUP($AX28&amp;"_"&amp;$BC$14,データシート1!$A:$BT,MATCH($BC$12&amp;"_"&amp;BF$20,データシート1!$A$1:$BT$1,0),0)</f>
        <v>14.471373519052177</v>
      </c>
      <c r="BG28" s="34">
        <f>VLOOKUP($AX28&amp;"_"&amp;$BC$14,データシート1!$A:$BT,MATCH($BC$12&amp;"_"&amp;BG$20,データシート1!$A$1:$BT$1,0),0)</f>
        <v>1.526494227717762</v>
      </c>
      <c r="BH28" s="34">
        <f>VLOOKUP($AX28&amp;"_"&amp;$BC$14,データシート1!$A:$BT,MATCH($BC$12&amp;"_"&amp;BH$20,データシート1!$A$1:$BT$1,0),0)</f>
        <v>3.3255080839314175</v>
      </c>
      <c r="BI28" s="34">
        <f>VLOOKUP($AX28&amp;"_"&amp;$BC$14,データシート1!$A:$BT,MATCH($BC$12&amp;"_"&amp;BI$20,データシート1!$A$1:$BT$1,0),0)</f>
        <v>10.961715679461655</v>
      </c>
      <c r="BJ28" s="34">
        <f>VLOOKUP($AX28&amp;"_"&amp;$BC$14,データシート1!$A:$BT,MATCH($BC$12&amp;"_"&amp;BJ$20,データシート1!$A$1:$BT$1,0),0)</f>
        <v>8.6387134907040917</v>
      </c>
      <c r="BK28" s="34">
        <f t="shared" si="1"/>
        <v>14.119632238447618</v>
      </c>
      <c r="BL28" s="34">
        <f t="shared" si="2"/>
        <v>12.784634427275165</v>
      </c>
      <c r="BM28" s="34">
        <f>VLOOKUP($AX28&amp;"_"&amp;$BC$14,データシート1!$A:$BT,MATCH($BC$12&amp;"_"&amp;BM$20,データシート1!$A$1:$BT$1,0),0)</f>
        <v>6.000583970898365</v>
      </c>
      <c r="BN28" s="34">
        <f>VLOOKUP($AX28&amp;"_"&amp;$BC$14,データシート1!$A:$BT,MATCH($BC$12&amp;"_"&amp;BN$20,データシート1!$A$1:$BT$1,0),0)</f>
        <v>6.7840504563768009</v>
      </c>
      <c r="BO28" s="34">
        <f>VLOOKUP($AX28&amp;"_"&amp;$BC$14,データシート1!$A:$BT,MATCH($BC$12&amp;"_"&amp;BO$20,データシート1!$A$1:$BT$1,0),0)</f>
        <v>0.35604458090956498</v>
      </c>
      <c r="BP28" s="34">
        <f>VLOOKUP($AX28&amp;"_"&amp;$BC$14,データシート1!$A:$BT,MATCH($BC$12&amp;"_"&amp;BP$20,データシート1!$A$1:$BT$1,0),0)</f>
        <v>0.97895323026288816</v>
      </c>
      <c r="BQ28" s="34">
        <f>VLOOKUP($AX28&amp;"_"&amp;$BC$14,データシート1!$A:$BT,MATCH($BC$12&amp;"_"&amp;BQ$20,データシート1!$A$1:$BT$1,0),0)</f>
        <v>1.1311953490575699</v>
      </c>
      <c r="BR28" s="35">
        <f t="shared" si="3"/>
        <v>54.174632588372297</v>
      </c>
      <c r="BT28" s="121" t="str">
        <f t="shared" si="4"/>
        <v>女川町</v>
      </c>
      <c r="BU28" s="33">
        <f t="shared" si="25"/>
        <v>54.174632588372297</v>
      </c>
      <c r="BV28" s="59">
        <f t="shared" si="16"/>
        <v>0.35668679061514869</v>
      </c>
      <c r="BW28" s="59">
        <f t="shared" si="5"/>
        <v>0.26712453463243646</v>
      </c>
      <c r="BX28" s="59">
        <f t="shared" si="5"/>
        <v>2.8177288055025944E-2</v>
      </c>
      <c r="BY28" s="59">
        <f t="shared" si="5"/>
        <v>6.1384967927686204E-2</v>
      </c>
      <c r="BZ28" s="59">
        <f t="shared" si="5"/>
        <v>0.20234037880331482</v>
      </c>
      <c r="CA28" s="59">
        <f t="shared" si="5"/>
        <v>0.1594604906016151</v>
      </c>
      <c r="CB28" s="59">
        <f t="shared" si="5"/>
        <v>0.26063180429354987</v>
      </c>
      <c r="CC28" s="59">
        <f t="shared" si="5"/>
        <v>0.23598931485913166</v>
      </c>
      <c r="CD28" s="59">
        <f t="shared" si="5"/>
        <v>0.11076372250628411</v>
      </c>
      <c r="CE28" s="59">
        <f t="shared" si="5"/>
        <v>0.12522559235284758</v>
      </c>
      <c r="CF28" s="59">
        <f t="shared" si="5"/>
        <v>6.5721642011834181E-3</v>
      </c>
      <c r="CG28" s="59">
        <f t="shared" si="5"/>
        <v>1.8070325233234798E-2</v>
      </c>
      <c r="CH28" s="59">
        <f t="shared" si="5"/>
        <v>2.0880535686371458E-2</v>
      </c>
      <c r="CI28" s="122">
        <f t="shared" si="6"/>
        <v>1</v>
      </c>
      <c r="CK28" s="123" t="str">
        <f t="shared" si="7"/>
        <v>女川町</v>
      </c>
      <c r="CL28" s="124">
        <f t="shared" si="17"/>
        <v>19.323375830701359</v>
      </c>
      <c r="CM28" s="65">
        <f t="shared" si="18"/>
        <v>0</v>
      </c>
      <c r="CN28" s="66">
        <f t="shared" si="19"/>
        <v>14.471373519052177</v>
      </c>
      <c r="CO28" s="65">
        <f t="shared" si="20"/>
        <v>0</v>
      </c>
      <c r="CP28" s="66">
        <f t="shared" si="8"/>
        <v>1.526494227717762</v>
      </c>
      <c r="CQ28" s="65">
        <f t="shared" si="21"/>
        <v>0</v>
      </c>
      <c r="CR28" s="66">
        <f t="shared" si="9"/>
        <v>3.3255080839314175</v>
      </c>
      <c r="CS28" s="65">
        <f t="shared" si="22"/>
        <v>0</v>
      </c>
      <c r="CT28" s="66">
        <f t="shared" si="10"/>
        <v>10.961715679461655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78.876000000000005</v>
      </c>
      <c r="DC28" s="962">
        <f>VLOOKUP($AX28&amp;"_"&amp;$CW$14,データシート1!$A:$BT,MATCH($CW$12&amp;"_"&amp;DC$20,データシート1!$A$1:$BT$1,0),0)</f>
        <v>0</v>
      </c>
      <c r="DD28" s="961">
        <f t="shared" si="11"/>
        <v>78.876000000000005</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36387</v>
      </c>
      <c r="AY29" s="18" t="str">
        <f>IF(IFERROR(比較地域マスタ!$Z14,"")=0,"",IFERROR(比較地域マスタ!$Z14,""))</f>
        <v>美波町</v>
      </c>
      <c r="BB29" s="110" t="str">
        <f t="shared" si="0"/>
        <v>36387</v>
      </c>
      <c r="BC29" s="1031" t="str">
        <f t="shared" si="0"/>
        <v>美波町</v>
      </c>
      <c r="BD29" s="34">
        <f t="shared" si="14"/>
        <v>36.971835388457869</v>
      </c>
      <c r="BE29" s="34">
        <f t="shared" si="15"/>
        <v>4.4838332670289791</v>
      </c>
      <c r="BF29" s="34">
        <f>VLOOKUP($AX29&amp;"_"&amp;$BC$14,データシート1!$A:$BT,MATCH($BC$12&amp;"_"&amp;BF$20,データシート1!$A$1:$BT$1,0),0)</f>
        <v>2.076180937612325</v>
      </c>
      <c r="BG29" s="34">
        <f>VLOOKUP($AX29&amp;"_"&amp;$BC$14,データシート1!$A:$BT,MATCH($BC$12&amp;"_"&amp;BG$20,データシート1!$A$1:$BT$1,0),0)</f>
        <v>0.48389709957485211</v>
      </c>
      <c r="BH29" s="34">
        <f>VLOOKUP($AX29&amp;"_"&amp;$BC$14,データシート1!$A:$BT,MATCH($BC$12&amp;"_"&amp;BH$20,データシート1!$A$1:$BT$1,0),0)</f>
        <v>1.9237552298418021</v>
      </c>
      <c r="BI29" s="34">
        <f>VLOOKUP($AX29&amp;"_"&amp;$BC$14,データシート1!$A:$BT,MATCH($BC$12&amp;"_"&amp;BI$20,データシート1!$A$1:$BT$1,0),0)</f>
        <v>8.4701525766159556</v>
      </c>
      <c r="BJ29" s="34">
        <f>VLOOKUP($AX29&amp;"_"&amp;$BC$14,データシート1!$A:$BT,MATCH($BC$12&amp;"_"&amp;BJ$20,データシート1!$A$1:$BT$1,0),0)</f>
        <v>10.677781449487155</v>
      </c>
      <c r="BK29" s="34">
        <f t="shared" si="1"/>
        <v>12.137053366670221</v>
      </c>
      <c r="BL29" s="34">
        <f t="shared" si="2"/>
        <v>11.658027419607198</v>
      </c>
      <c r="BM29" s="34">
        <f>VLOOKUP($AX29&amp;"_"&amp;$BC$14,データシート1!$A:$BT,MATCH($BC$12&amp;"_"&amp;BM$20,データシート1!$A$1:$BT$1,0),0)</f>
        <v>5.0505481394922596</v>
      </c>
      <c r="BN29" s="34">
        <f>VLOOKUP($AX29&amp;"_"&amp;$BC$14,データシート1!$A:$BT,MATCH($BC$12&amp;"_"&amp;BN$20,データシート1!$A$1:$BT$1,0),0)</f>
        <v>6.6074792801149389</v>
      </c>
      <c r="BO29" s="34">
        <f>VLOOKUP($AX29&amp;"_"&amp;$BC$14,データシート1!$A:$BT,MATCH($BC$12&amp;"_"&amp;BO$20,データシート1!$A$1:$BT$1,0),0)</f>
        <v>0.36375167908602601</v>
      </c>
      <c r="BP29" s="34">
        <f>VLOOKUP($AX29&amp;"_"&amp;$BC$14,データシート1!$A:$BT,MATCH($BC$12&amp;"_"&amp;BP$20,データシート1!$A$1:$BT$1,0),0)</f>
        <v>0.11527426797699775</v>
      </c>
      <c r="BQ29" s="34">
        <f>VLOOKUP($AX29&amp;"_"&amp;$BC$14,データシート1!$A:$BT,MATCH($BC$12&amp;"_"&amp;BQ$20,データシート1!$A$1:$BT$1,0),0)</f>
        <v>1.203014728655559</v>
      </c>
      <c r="BR29" s="35">
        <f t="shared" si="3"/>
        <v>36.971835388457869</v>
      </c>
      <c r="BT29" s="121" t="str">
        <f t="shared" si="4"/>
        <v>美波町</v>
      </c>
      <c r="BU29" s="33">
        <f t="shared" si="25"/>
        <v>36.971835388457869</v>
      </c>
      <c r="BV29" s="59">
        <f t="shared" si="16"/>
        <v>0.12127699963818335</v>
      </c>
      <c r="BW29" s="59">
        <f t="shared" si="5"/>
        <v>5.6155744387536732E-2</v>
      </c>
      <c r="BX29" s="59">
        <f t="shared" si="5"/>
        <v>1.3088262849020434E-2</v>
      </c>
      <c r="BY29" s="59">
        <f t="shared" si="5"/>
        <v>5.2032992401626177E-2</v>
      </c>
      <c r="BZ29" s="59">
        <f t="shared" si="5"/>
        <v>0.22909743288698695</v>
      </c>
      <c r="CA29" s="59">
        <f t="shared" si="5"/>
        <v>0.28880853052863642</v>
      </c>
      <c r="CB29" s="59">
        <f t="shared" si="5"/>
        <v>0.3282783567314933</v>
      </c>
      <c r="CC29" s="59">
        <f t="shared" si="5"/>
        <v>0.31532184694424675</v>
      </c>
      <c r="CD29" s="59">
        <f t="shared" si="5"/>
        <v>0.13660528579192407</v>
      </c>
      <c r="CE29" s="59">
        <f t="shared" si="5"/>
        <v>0.17871656115232268</v>
      </c>
      <c r="CF29" s="59">
        <f t="shared" si="5"/>
        <v>9.8386156722850872E-3</v>
      </c>
      <c r="CG29" s="59">
        <f t="shared" si="5"/>
        <v>3.1178941149614899E-3</v>
      </c>
      <c r="CH29" s="59">
        <f t="shared" si="5"/>
        <v>3.2538680214699994E-2</v>
      </c>
      <c r="CI29" s="122">
        <f t="shared" si="6"/>
        <v>1</v>
      </c>
      <c r="CK29" s="123" t="str">
        <f t="shared" si="7"/>
        <v>美波町</v>
      </c>
      <c r="CL29" s="124">
        <f t="shared" si="17"/>
        <v>4.4838332670289791</v>
      </c>
      <c r="CM29" s="65">
        <f t="shared" si="18"/>
        <v>0</v>
      </c>
      <c r="CN29" s="66">
        <f t="shared" si="19"/>
        <v>2.076180937612325</v>
      </c>
      <c r="CO29" s="65">
        <f t="shared" si="20"/>
        <v>0</v>
      </c>
      <c r="CP29" s="66">
        <f t="shared" si="8"/>
        <v>0.48389709957485211</v>
      </c>
      <c r="CQ29" s="65">
        <f t="shared" si="21"/>
        <v>0</v>
      </c>
      <c r="CR29" s="66">
        <f t="shared" si="9"/>
        <v>1.9237552298418021</v>
      </c>
      <c r="CS29" s="65">
        <f t="shared" si="22"/>
        <v>0</v>
      </c>
      <c r="CT29" s="66">
        <f t="shared" si="10"/>
        <v>8.4701525766159556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22429</v>
      </c>
      <c r="AY30" s="18" t="str">
        <f>IF(IFERROR(比較地域マスタ!$Z15,"")=0,"",IFERROR(比較地域マスタ!$Z15,""))</f>
        <v>川根本町</v>
      </c>
      <c r="BB30" s="110" t="str">
        <f t="shared" si="0"/>
        <v>22429</v>
      </c>
      <c r="BC30" s="1031" t="str">
        <f t="shared" si="0"/>
        <v>川根本町</v>
      </c>
      <c r="BD30" s="34">
        <f t="shared" si="14"/>
        <v>37.586117236934385</v>
      </c>
      <c r="BE30" s="34">
        <f t="shared" si="15"/>
        <v>6.2906936546147696</v>
      </c>
      <c r="BF30" s="34">
        <f>VLOOKUP($AX30&amp;"_"&amp;$BC$14,データシート1!$A:$BT,MATCH($BC$12&amp;"_"&amp;BF$20,データシート1!$A$1:$BT$1,0),0)</f>
        <v>4.3994915797978837</v>
      </c>
      <c r="BG30" s="34">
        <f>VLOOKUP($AX30&amp;"_"&amp;$BC$14,データシート1!$A:$BT,MATCH($BC$12&amp;"_"&amp;BG$20,データシート1!$A$1:$BT$1,0),0)</f>
        <v>0.73486591287431979</v>
      </c>
      <c r="BH30" s="34">
        <f>VLOOKUP($AX30&amp;"_"&amp;$BC$14,データシート1!$A:$BT,MATCH($BC$12&amp;"_"&amp;BH$20,データシート1!$A$1:$BT$1,0),0)</f>
        <v>1.1563361619425667</v>
      </c>
      <c r="BI30" s="34">
        <f>VLOOKUP($AX30&amp;"_"&amp;$BC$14,データシート1!$A:$BT,MATCH($BC$12&amp;"_"&amp;BI$20,データシート1!$A$1:$BT$1,0),0)</f>
        <v>7.8012910615457036</v>
      </c>
      <c r="BJ30" s="34">
        <f>VLOOKUP($AX30&amp;"_"&amp;$BC$14,データシート1!$A:$BT,MATCH($BC$12&amp;"_"&amp;BJ$20,データシート1!$A$1:$BT$1,0),0)</f>
        <v>7.5527191343449225</v>
      </c>
      <c r="BK30" s="34">
        <f t="shared" si="1"/>
        <v>15.941413386428994</v>
      </c>
      <c r="BL30" s="34">
        <f t="shared" si="2"/>
        <v>15.576026868335841</v>
      </c>
      <c r="BM30" s="34">
        <f>VLOOKUP($AX30&amp;"_"&amp;$BC$14,データシート1!$A:$BT,MATCH($BC$12&amp;"_"&amp;BM$20,データシート1!$A$1:$BT$1,0),0)</f>
        <v>5.7763265858025035</v>
      </c>
      <c r="BN30" s="34">
        <f>VLOOKUP($AX30&amp;"_"&amp;$BC$14,データシート1!$A:$BT,MATCH($BC$12&amp;"_"&amp;BN$20,データシート1!$A$1:$BT$1,0),0)</f>
        <v>9.7997002825333386</v>
      </c>
      <c r="BO30" s="34">
        <f>VLOOKUP($AX30&amp;"_"&amp;$BC$14,データシート1!$A:$BT,MATCH($BC$12&amp;"_"&amp;BO$20,データシート1!$A$1:$BT$1,0),0)</f>
        <v>0.36538651809315398</v>
      </c>
      <c r="BP30" s="34">
        <f>VLOOKUP($AX30&amp;"_"&amp;$BC$14,データシート1!$A:$BT,MATCH($BC$12&amp;"_"&amp;BP$20,データシート1!$A$1:$BT$1,0),0)</f>
        <v>0</v>
      </c>
      <c r="BQ30" s="34">
        <f>VLOOKUP($AX30&amp;"_"&amp;$BC$14,データシート1!$A:$BT,MATCH($BC$12&amp;"_"&amp;BQ$20,データシート1!$A$1:$BT$1,0),0)</f>
        <v>0</v>
      </c>
      <c r="BR30" s="35">
        <f t="shared" si="3"/>
        <v>37.586117236934385</v>
      </c>
      <c r="BT30" s="121" t="str">
        <f t="shared" si="4"/>
        <v>川根本町</v>
      </c>
      <c r="BU30" s="33">
        <f t="shared" si="25"/>
        <v>37.586117236934385</v>
      </c>
      <c r="BV30" s="59">
        <f t="shared" si="16"/>
        <v>0.16736747812921615</v>
      </c>
      <c r="BW30" s="59">
        <f t="shared" si="5"/>
        <v>0.11705097262546391</v>
      </c>
      <c r="BX30" s="59">
        <f t="shared" si="5"/>
        <v>1.9551525054899693E-2</v>
      </c>
      <c r="BY30" s="59">
        <f t="shared" si="5"/>
        <v>3.0764980448852564E-2</v>
      </c>
      <c r="BZ30" s="59">
        <f t="shared" si="5"/>
        <v>0.20755778024019159</v>
      </c>
      <c r="CA30" s="59">
        <f t="shared" si="5"/>
        <v>0.2009443829149547</v>
      </c>
      <c r="CB30" s="59">
        <f t="shared" si="5"/>
        <v>0.4241303587156377</v>
      </c>
      <c r="CC30" s="59">
        <f t="shared" si="5"/>
        <v>0.41440904284281588</v>
      </c>
      <c r="CD30" s="59">
        <f t="shared" si="5"/>
        <v>0.15368245007564488</v>
      </c>
      <c r="CE30" s="59">
        <f t="shared" si="5"/>
        <v>0.26072659276717103</v>
      </c>
      <c r="CF30" s="59">
        <f t="shared" si="5"/>
        <v>9.7213158728218715E-3</v>
      </c>
      <c r="CG30" s="59">
        <f t="shared" si="5"/>
        <v>0</v>
      </c>
      <c r="CH30" s="59">
        <f t="shared" si="5"/>
        <v>0</v>
      </c>
      <c r="CI30" s="122">
        <f t="shared" si="6"/>
        <v>1</v>
      </c>
      <c r="CK30" s="123" t="str">
        <f t="shared" si="7"/>
        <v>川根本町</v>
      </c>
      <c r="CL30" s="124">
        <f t="shared" si="17"/>
        <v>6.2906936546147696</v>
      </c>
      <c r="CM30" s="65">
        <f t="shared" si="18"/>
        <v>0</v>
      </c>
      <c r="CN30" s="66">
        <f t="shared" si="19"/>
        <v>4.3994915797978837</v>
      </c>
      <c r="CO30" s="65">
        <f t="shared" si="20"/>
        <v>0</v>
      </c>
      <c r="CP30" s="66">
        <f t="shared" si="8"/>
        <v>0.73486591287431979</v>
      </c>
      <c r="CQ30" s="65">
        <f t="shared" si="21"/>
        <v>0</v>
      </c>
      <c r="CR30" s="66">
        <f t="shared" si="9"/>
        <v>1.1563361619425667</v>
      </c>
      <c r="CS30" s="65">
        <f t="shared" si="22"/>
        <v>0</v>
      </c>
      <c r="CT30" s="66">
        <f t="shared" si="10"/>
        <v>7.8012910615457036</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07504</v>
      </c>
      <c r="AY31" s="18" t="str">
        <f>IF(IFERROR(比較地域マスタ!$Z16,"")=0,"",IFERROR(比較地域マスタ!$Z16,""))</f>
        <v>浅川町</v>
      </c>
      <c r="BB31" s="110" t="str">
        <f t="shared" si="0"/>
        <v>07504</v>
      </c>
      <c r="BC31" s="1031" t="str">
        <f t="shared" si="0"/>
        <v>浅川町</v>
      </c>
      <c r="BD31" s="34">
        <f t="shared" si="14"/>
        <v>43.946635710363552</v>
      </c>
      <c r="BE31" s="34">
        <f t="shared" si="15"/>
        <v>19.139651447158879</v>
      </c>
      <c r="BF31" s="34">
        <f>VLOOKUP($AX31&amp;"_"&amp;$BC$14,データシート1!$A:$BT,MATCH($BC$12&amp;"_"&amp;BF$20,データシート1!$A$1:$BT$1,0),0)</f>
        <v>17.84241760584678</v>
      </c>
      <c r="BG31" s="34">
        <f>VLOOKUP($AX31&amp;"_"&amp;$BC$14,データシート1!$A:$BT,MATCH($BC$12&amp;"_"&amp;BG$20,データシート1!$A$1:$BT$1,0),0)</f>
        <v>0.31632117590513292</v>
      </c>
      <c r="BH31" s="34">
        <f>VLOOKUP($AX31&amp;"_"&amp;$BC$14,データシート1!$A:$BT,MATCH($BC$12&amp;"_"&amp;BH$20,データシート1!$A$1:$BT$1,0),0)</f>
        <v>0.98091266540696342</v>
      </c>
      <c r="BI31" s="34">
        <f>VLOOKUP($AX31&amp;"_"&amp;$BC$14,データシート1!$A:$BT,MATCH($BC$12&amp;"_"&amp;BI$20,データシート1!$A$1:$BT$1,0),0)</f>
        <v>3.5204164399869038</v>
      </c>
      <c r="BJ31" s="34">
        <f>VLOOKUP($AX31&amp;"_"&amp;$BC$14,データシート1!$A:$BT,MATCH($BC$12&amp;"_"&amp;BJ$20,データシート1!$A$1:$BT$1,0),0)</f>
        <v>8.2527304283573031</v>
      </c>
      <c r="BK31" s="34">
        <f t="shared" si="1"/>
        <v>12.37955711566465</v>
      </c>
      <c r="BL31" s="34">
        <f t="shared" si="2"/>
        <v>12.020359630955623</v>
      </c>
      <c r="BM31" s="34">
        <f>VLOOKUP($AX31&amp;"_"&amp;$BC$14,データシート1!$A:$BT,MATCH($BC$12&amp;"_"&amp;BM$20,データシート1!$A$1:$BT$1,0),0)</f>
        <v>5.7613760934627791</v>
      </c>
      <c r="BN31" s="34">
        <f>VLOOKUP($AX31&amp;"_"&amp;$BC$14,データシート1!$A:$BT,MATCH($BC$12&amp;"_"&amp;BN$20,データシート1!$A$1:$BT$1,0),0)</f>
        <v>6.2589835374928438</v>
      </c>
      <c r="BO31" s="34">
        <f>VLOOKUP($AX31&amp;"_"&amp;$BC$14,データシート1!$A:$BT,MATCH($BC$12&amp;"_"&amp;BO$20,データシート1!$A$1:$BT$1,0),0)</f>
        <v>0.35919748470902602</v>
      </c>
      <c r="BP31" s="34">
        <f>VLOOKUP($AX31&amp;"_"&amp;$BC$14,データシート1!$A:$BT,MATCH($BC$12&amp;"_"&amp;BP$20,データシート1!$A$1:$BT$1,0),0)</f>
        <v>0</v>
      </c>
      <c r="BQ31" s="34">
        <f>VLOOKUP($AX31&amp;"_"&amp;$BC$14,データシート1!$A:$BT,MATCH($BC$12&amp;"_"&amp;BQ$20,データシート1!$A$1:$BT$1,0),0)</f>
        <v>0.65428027919581599</v>
      </c>
      <c r="BR31" s="35">
        <f t="shared" si="3"/>
        <v>43.946635710363552</v>
      </c>
      <c r="BT31" s="121" t="str">
        <f t="shared" si="4"/>
        <v>浅川町</v>
      </c>
      <c r="BU31" s="33">
        <f t="shared" si="25"/>
        <v>43.946635710363552</v>
      </c>
      <c r="BV31" s="59">
        <f t="shared" si="16"/>
        <v>0.43552028813539739</v>
      </c>
      <c r="BW31" s="59">
        <f t="shared" si="5"/>
        <v>0.40600190020095572</v>
      </c>
      <c r="BX31" s="59">
        <f t="shared" si="5"/>
        <v>7.19784736173872E-3</v>
      </c>
      <c r="BY31" s="59">
        <f t="shared" si="5"/>
        <v>2.2320540572702892E-2</v>
      </c>
      <c r="BZ31" s="59">
        <f t="shared" si="5"/>
        <v>8.0106619837493384E-2</v>
      </c>
      <c r="CA31" s="59">
        <f t="shared" si="5"/>
        <v>0.18778981132362615</v>
      </c>
      <c r="CB31" s="59">
        <f t="shared" si="5"/>
        <v>0.28169521774667466</v>
      </c>
      <c r="CC31" s="59">
        <f t="shared" si="5"/>
        <v>0.27352172553497572</v>
      </c>
      <c r="CD31" s="59">
        <f t="shared" si="5"/>
        <v>0.13109936631859453</v>
      </c>
      <c r="CE31" s="59">
        <f t="shared" si="5"/>
        <v>0.14242235921638122</v>
      </c>
      <c r="CF31" s="59">
        <f t="shared" si="5"/>
        <v>8.173492211698918E-3</v>
      </c>
      <c r="CG31" s="59">
        <f t="shared" si="5"/>
        <v>0</v>
      </c>
      <c r="CH31" s="59">
        <f t="shared" si="5"/>
        <v>1.4888062956808381E-2</v>
      </c>
      <c r="CI31" s="122">
        <f t="shared" si="6"/>
        <v>1</v>
      </c>
      <c r="CK31" s="123" t="str">
        <f t="shared" si="7"/>
        <v>浅川町</v>
      </c>
      <c r="CL31" s="124">
        <f t="shared" si="17"/>
        <v>19.139651447158879</v>
      </c>
      <c r="CM31" s="65">
        <f t="shared" si="18"/>
        <v>0</v>
      </c>
      <c r="CN31" s="66">
        <f t="shared" si="19"/>
        <v>17.84241760584678</v>
      </c>
      <c r="CO31" s="65">
        <f t="shared" si="20"/>
        <v>0</v>
      </c>
      <c r="CP31" s="66">
        <f t="shared" si="8"/>
        <v>0.31632117590513292</v>
      </c>
      <c r="CQ31" s="65">
        <f t="shared" si="21"/>
        <v>0</v>
      </c>
      <c r="CR31" s="66">
        <f t="shared" si="9"/>
        <v>0.98091266540696342</v>
      </c>
      <c r="CS31" s="65">
        <f t="shared" si="22"/>
        <v>0</v>
      </c>
      <c r="CT31" s="66">
        <f t="shared" si="10"/>
        <v>3.5204164399869038</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21502</v>
      </c>
      <c r="AY32" s="18" t="str">
        <f>IF(IFERROR(比較地域マスタ!$Z17,"")=0,"",IFERROR(比較地域マスタ!$Z17,""))</f>
        <v>富加町</v>
      </c>
      <c r="AZ32" s="16"/>
      <c r="BA32" s="16"/>
      <c r="BB32" s="110" t="str">
        <f t="shared" si="0"/>
        <v>21502</v>
      </c>
      <c r="BC32" s="1031" t="str">
        <f t="shared" si="0"/>
        <v>富加町</v>
      </c>
      <c r="BD32" s="34">
        <f t="shared" si="14"/>
        <v>60.184457075324808</v>
      </c>
      <c r="BE32" s="34">
        <f t="shared" si="15"/>
        <v>36.874168997099474</v>
      </c>
      <c r="BF32" s="34">
        <f>VLOOKUP($AX32&amp;"_"&amp;$BC$14,データシート1!$A:$BT,MATCH($BC$12&amp;"_"&amp;BF$20,データシート1!$A$1:$BT$1,0),0)</f>
        <v>35.900567205954054</v>
      </c>
      <c r="BG32" s="34">
        <f>VLOOKUP($AX32&amp;"_"&amp;$BC$14,データシート1!$A:$BT,MATCH($BC$12&amp;"_"&amp;BG$20,データシート1!$A$1:$BT$1,0),0)</f>
        <v>0.29854427049977178</v>
      </c>
      <c r="BH32" s="34">
        <f>VLOOKUP($AX32&amp;"_"&amp;$BC$14,データシート1!$A:$BT,MATCH($BC$12&amp;"_"&amp;BH$20,データシート1!$A$1:$BT$1,0),0)</f>
        <v>0.67505752064564273</v>
      </c>
      <c r="BI32" s="34">
        <f>VLOOKUP($AX32&amp;"_"&amp;$BC$14,データシート1!$A:$BT,MATCH($BC$12&amp;"_"&amp;BI$20,データシート1!$A$1:$BT$1,0),0)</f>
        <v>5.0244062546206658</v>
      </c>
      <c r="BJ32" s="34">
        <f>VLOOKUP($AX32&amp;"_"&amp;$BC$14,データシート1!$A:$BT,MATCH($BC$12&amp;"_"&amp;BJ$20,データシート1!$A$1:$BT$1,0),0)</f>
        <v>6.3976068862801538</v>
      </c>
      <c r="BK32" s="34">
        <f t="shared" si="1"/>
        <v>11.173064718079521</v>
      </c>
      <c r="BL32" s="34">
        <f t="shared" si="2"/>
        <v>10.840491754343727</v>
      </c>
      <c r="BM32" s="34">
        <f>VLOOKUP($AX32&amp;"_"&amp;$BC$14,データシート1!$A:$BT,MATCH($BC$12&amp;"_"&amp;BM$20,データシート1!$A$1:$BT$1,0),0)</f>
        <v>5.348198850619494</v>
      </c>
      <c r="BN32" s="34">
        <f>VLOOKUP($AX32&amp;"_"&amp;$BC$14,データシート1!$A:$BT,MATCH($BC$12&amp;"_"&amp;BN$20,データシート1!$A$1:$BT$1,0),0)</f>
        <v>5.4922929037242323</v>
      </c>
      <c r="BO32" s="34">
        <f>VLOOKUP($AX32&amp;"_"&amp;$BC$14,データシート1!$A:$BT,MATCH($BC$12&amp;"_"&amp;BO$20,データシート1!$A$1:$BT$1,0),0)</f>
        <v>0.33257296373579498</v>
      </c>
      <c r="BP32" s="34">
        <f>VLOOKUP($AX32&amp;"_"&amp;$BC$14,データシート1!$A:$BT,MATCH($BC$12&amp;"_"&amp;BP$20,データシート1!$A$1:$BT$1,0),0)</f>
        <v>0</v>
      </c>
      <c r="BQ32" s="34">
        <f>VLOOKUP($AX32&amp;"_"&amp;$BC$14,データシート1!$A:$BT,MATCH($BC$12&amp;"_"&amp;BQ$20,データシート1!$A$1:$BT$1,0),0)</f>
        <v>0.71521021924499495</v>
      </c>
      <c r="BR32" s="35">
        <f t="shared" si="3"/>
        <v>60.184457075324808</v>
      </c>
      <c r="BS32" s="21"/>
      <c r="BT32" s="121" t="str">
        <f t="shared" si="4"/>
        <v>富加町</v>
      </c>
      <c r="BU32" s="33">
        <f t="shared" si="25"/>
        <v>60.184457075324808</v>
      </c>
      <c r="BV32" s="59">
        <f t="shared" si="16"/>
        <v>0.61268591242667558</v>
      </c>
      <c r="BW32" s="59">
        <f t="shared" si="5"/>
        <v>0.59650894849848246</v>
      </c>
      <c r="BX32" s="59">
        <f t="shared" si="5"/>
        <v>4.9604878901893888E-3</v>
      </c>
      <c r="BY32" s="59">
        <f t="shared" si="5"/>
        <v>1.1216476038003697E-2</v>
      </c>
      <c r="BZ32" s="59">
        <f t="shared" si="5"/>
        <v>8.3483452352694498E-2</v>
      </c>
      <c r="CA32" s="59">
        <f t="shared" si="5"/>
        <v>0.10629998503223395</v>
      </c>
      <c r="CB32" s="59">
        <f t="shared" si="5"/>
        <v>0.18564701354862595</v>
      </c>
      <c r="CC32" s="59">
        <f t="shared" si="5"/>
        <v>0.18012111899217001</v>
      </c>
      <c r="CD32" s="59">
        <f t="shared" si="5"/>
        <v>8.8863455957172988E-2</v>
      </c>
      <c r="CE32" s="59">
        <f t="shared" si="5"/>
        <v>9.1257663034996994E-2</v>
      </c>
      <c r="CF32" s="59">
        <f t="shared" si="5"/>
        <v>5.5258945564559637E-3</v>
      </c>
      <c r="CG32" s="59">
        <f t="shared" si="5"/>
        <v>0</v>
      </c>
      <c r="CH32" s="59">
        <f t="shared" si="5"/>
        <v>1.1883636639770004E-2</v>
      </c>
      <c r="CI32" s="122">
        <f t="shared" si="6"/>
        <v>1</v>
      </c>
      <c r="CJ32" s="16"/>
      <c r="CK32" s="123" t="str">
        <f t="shared" si="7"/>
        <v>富加町</v>
      </c>
      <c r="CL32" s="124">
        <f t="shared" si="17"/>
        <v>36.874168997099474</v>
      </c>
      <c r="CM32" s="65">
        <f t="shared" si="18"/>
        <v>0.33779744300081149</v>
      </c>
      <c r="CN32" s="66">
        <f t="shared" si="19"/>
        <v>35.900567205954054</v>
      </c>
      <c r="CO32" s="65">
        <f t="shared" si="20"/>
        <v>0.34695830649534115</v>
      </c>
      <c r="CP32" s="66">
        <f t="shared" si="8"/>
        <v>0.29854427049977178</v>
      </c>
      <c r="CQ32" s="65">
        <f t="shared" si="21"/>
        <v>0</v>
      </c>
      <c r="CR32" s="66">
        <f t="shared" si="9"/>
        <v>0.67505752064564273</v>
      </c>
      <c r="CS32" s="65">
        <f t="shared" si="22"/>
        <v>0</v>
      </c>
      <c r="CT32" s="66">
        <f t="shared" si="10"/>
        <v>5.0244062546206658</v>
      </c>
      <c r="CU32" s="67">
        <f t="shared" si="23"/>
        <v>0</v>
      </c>
      <c r="CV32" s="16"/>
      <c r="CW32" s="959">
        <f t="shared" si="24"/>
        <v>12.456</v>
      </c>
      <c r="CX32" s="962">
        <f>VLOOKUP($AX32&amp;"_"&amp;$CW$14,データシート1!$A:$BT,MATCH($CW$12&amp;"_"&amp;CX$20,データシート1!$A$1:$BT$1,0),0)</f>
        <v>12.456</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12.456</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35321</v>
      </c>
      <c r="AY33" s="18" t="str">
        <f>IF(IFERROR(比較地域マスタ!$Z18,"")=0,"",IFERROR(比較地域マスタ!$Z18,""))</f>
        <v>和木町</v>
      </c>
      <c r="BB33" s="110" t="str">
        <f t="shared" si="0"/>
        <v>35321</v>
      </c>
      <c r="BC33" s="1031" t="str">
        <f t="shared" si="0"/>
        <v>和木町</v>
      </c>
      <c r="BD33" s="34">
        <f t="shared" si="14"/>
        <v>1593.937860926515</v>
      </c>
      <c r="BE33" s="34">
        <f t="shared" si="15"/>
        <v>1545.6728224616318</v>
      </c>
      <c r="BF33" s="34">
        <f>VLOOKUP($AX33&amp;"_"&amp;$BC$14,データシート1!$A:$BT,MATCH($BC$12&amp;"_"&amp;BF$20,データシート1!$A$1:$BT$1,0),0)</f>
        <v>1543.8827172025099</v>
      </c>
      <c r="BG33" s="34">
        <f>VLOOKUP($AX33&amp;"_"&amp;$BC$14,データシート1!$A:$BT,MATCH($BC$12&amp;"_"&amp;BG$20,データシート1!$A$1:$BT$1,0),0)</f>
        <v>1.62277390755254</v>
      </c>
      <c r="BH33" s="34">
        <f>VLOOKUP($AX33&amp;"_"&amp;$BC$14,データシート1!$A:$BT,MATCH($BC$12&amp;"_"&amp;BH$20,データシート1!$A$1:$BT$1,0),0)</f>
        <v>0.1673313515694238</v>
      </c>
      <c r="BI33" s="34">
        <f>VLOOKUP($AX33&amp;"_"&amp;$BC$14,データシート1!$A:$BT,MATCH($BC$12&amp;"_"&amp;BI$20,データシート1!$A$1:$BT$1,0),0)</f>
        <v>6.8022862700566398</v>
      </c>
      <c r="BJ33" s="34">
        <f>VLOOKUP($AX33&amp;"_"&amp;$BC$14,データシート1!$A:$BT,MATCH($BC$12&amp;"_"&amp;BJ$20,データシート1!$A$1:$BT$1,0),0)</f>
        <v>9.4949267616835566</v>
      </c>
      <c r="BK33" s="34">
        <f t="shared" si="1"/>
        <v>31.96782543314324</v>
      </c>
      <c r="BL33" s="34">
        <f t="shared" si="2"/>
        <v>7.4107461010030224</v>
      </c>
      <c r="BM33" s="34">
        <f>VLOOKUP($AX33&amp;"_"&amp;$BC$14,データシート1!$A:$BT,MATCH($BC$12&amp;"_"&amp;BM$20,データシート1!$A$1:$BT$1,0),0)</f>
        <v>4.4090361045513697</v>
      </c>
      <c r="BN33" s="34">
        <f>VLOOKUP($AX33&amp;"_"&amp;$BC$14,データシート1!$A:$BT,MATCH($BC$12&amp;"_"&amp;BN$20,データシート1!$A$1:$BT$1,0),0)</f>
        <v>3.0017099964516532</v>
      </c>
      <c r="BO33" s="34">
        <f>VLOOKUP($AX33&amp;"_"&amp;$BC$14,データシート1!$A:$BT,MATCH($BC$12&amp;"_"&amp;BO$20,データシート1!$A$1:$BT$1,0),0)</f>
        <v>0.35476006454682102</v>
      </c>
      <c r="BP33" s="34">
        <f>VLOOKUP($AX33&amp;"_"&amp;$BC$14,データシート1!$A:$BT,MATCH($BC$12&amp;"_"&amp;BP$20,データシート1!$A$1:$BT$1,0),0)</f>
        <v>24.202319267593396</v>
      </c>
      <c r="BQ33" s="34">
        <f>VLOOKUP($AX33&amp;"_"&amp;$BC$14,データシート1!$A:$BT,MATCH($BC$12&amp;"_"&amp;BQ$20,データシート1!$A$1:$BT$1,0),0)</f>
        <v>0</v>
      </c>
      <c r="BR33" s="35">
        <f t="shared" si="3"/>
        <v>1593.937860926515</v>
      </c>
      <c r="BT33" s="121" t="str">
        <f t="shared" si="4"/>
        <v>和木町</v>
      </c>
      <c r="BU33" s="33">
        <f t="shared" si="25"/>
        <v>1593.937860926515</v>
      </c>
      <c r="BV33" s="59">
        <f t="shared" si="16"/>
        <v>0.96971962355117913</v>
      </c>
      <c r="BW33" s="59">
        <f t="shared" si="5"/>
        <v>0.96859655263166322</v>
      </c>
      <c r="BX33" s="59">
        <f t="shared" si="5"/>
        <v>1.0180910732676012E-3</v>
      </c>
      <c r="BY33" s="59">
        <f t="shared" si="5"/>
        <v>1.0497984624830883E-4</v>
      </c>
      <c r="BZ33" s="59">
        <f t="shared" si="5"/>
        <v>4.2675981522282466E-3</v>
      </c>
      <c r="CA33" s="59">
        <f t="shared" si="5"/>
        <v>5.9568989447081715E-3</v>
      </c>
      <c r="CB33" s="59">
        <f t="shared" si="5"/>
        <v>2.0055879351884624E-2</v>
      </c>
      <c r="CC33" s="59">
        <f t="shared" si="5"/>
        <v>4.6493318733864235E-3</v>
      </c>
      <c r="CD33" s="59">
        <f t="shared" si="5"/>
        <v>2.7661279731372407E-3</v>
      </c>
      <c r="CE33" s="59">
        <f t="shared" si="5"/>
        <v>1.8832039002491831E-3</v>
      </c>
      <c r="CF33" s="59">
        <f t="shared" si="5"/>
        <v>2.2256831539255121E-4</v>
      </c>
      <c r="CG33" s="59">
        <f t="shared" si="5"/>
        <v>1.5183979163105651E-2</v>
      </c>
      <c r="CH33" s="59">
        <f t="shared" si="5"/>
        <v>0</v>
      </c>
      <c r="CI33" s="122">
        <f t="shared" si="6"/>
        <v>1</v>
      </c>
      <c r="CK33" s="123" t="str">
        <f t="shared" si="7"/>
        <v>和木町</v>
      </c>
      <c r="CL33" s="124">
        <f t="shared" si="17"/>
        <v>1545.6728224616318</v>
      </c>
      <c r="CM33" s="65">
        <f t="shared" si="18"/>
        <v>0.26599937194030981</v>
      </c>
      <c r="CN33" s="66">
        <f t="shared" si="19"/>
        <v>1543.8827172025099</v>
      </c>
      <c r="CO33" s="65">
        <f t="shared" si="20"/>
        <v>0.26630779360299689</v>
      </c>
      <c r="CP33" s="66">
        <f t="shared" si="8"/>
        <v>1.62277390755254</v>
      </c>
      <c r="CQ33" s="65">
        <f t="shared" si="21"/>
        <v>0</v>
      </c>
      <c r="CR33" s="66">
        <f t="shared" si="9"/>
        <v>0.1673313515694238</v>
      </c>
      <c r="CS33" s="65">
        <f t="shared" si="22"/>
        <v>0</v>
      </c>
      <c r="CT33" s="66">
        <f t="shared" si="10"/>
        <v>6.8022862700566398</v>
      </c>
      <c r="CU33" s="67">
        <f t="shared" si="23"/>
        <v>0</v>
      </c>
      <c r="CV33" s="16"/>
      <c r="CW33" s="959">
        <f t="shared" si="24"/>
        <v>411.14800000000002</v>
      </c>
      <c r="CX33" s="962">
        <f>VLOOKUP($AX33&amp;"_"&amp;$CW$14,データシート1!$A:$BT,MATCH($CW$12&amp;"_"&amp;CX$20,データシート1!$A$1:$BT$1,0),0)</f>
        <v>411.14800000000002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865.61900000000003</v>
      </c>
      <c r="DC33" s="962">
        <f>VLOOKUP($AX33&amp;"_"&amp;$CW$14,データシート1!$A:$BT,MATCH($CW$12&amp;"_"&amp;DC$20,データシート1!$A$1:$BT$1,0),0)</f>
        <v>0</v>
      </c>
      <c r="DD33" s="961">
        <f t="shared" si="11"/>
        <v>1276.7670000000001</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1</v>
      </c>
      <c r="DK33" s="64">
        <f>VLOOKUP($AX33&amp;"_"&amp;$DF$14,データシート1!$A:$BT,MATCH($DF$12&amp;"_"&amp;DK$20,データシート1!$A$1:$BT$1,0),0)</f>
        <v>0</v>
      </c>
      <c r="DL33" s="68">
        <f t="shared" si="12"/>
        <v>2</v>
      </c>
      <c r="DM33" s="16"/>
      <c r="DN33" s="126">
        <f t="shared" si="26"/>
        <v>0.32</v>
      </c>
      <c r="DO33" s="127">
        <f t="shared" si="27"/>
        <v>0</v>
      </c>
      <c r="DP33" s="127">
        <f t="shared" si="13"/>
        <v>0</v>
      </c>
      <c r="DQ33" s="127">
        <f t="shared" si="13"/>
        <v>0</v>
      </c>
      <c r="DR33" s="127">
        <f t="shared" si="13"/>
        <v>0.68</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01632</v>
      </c>
      <c r="AY34" s="18" t="str">
        <f>IF(IFERROR(比較地域マスタ!$Z19,"")=0,"",IFERROR(比較地域マスタ!$Z19,""))</f>
        <v>士幌町</v>
      </c>
      <c r="BB34" s="110" t="str">
        <f t="shared" si="0"/>
        <v>01632</v>
      </c>
      <c r="BC34" s="1031" t="str">
        <f t="shared" si="0"/>
        <v>士幌町</v>
      </c>
      <c r="BD34" s="34">
        <f t="shared" si="14"/>
        <v>134.16768025777236</v>
      </c>
      <c r="BE34" s="34">
        <f t="shared" si="15"/>
        <v>95.817867927536895</v>
      </c>
      <c r="BF34" s="34">
        <f>VLOOKUP($AX34&amp;"_"&amp;$BC$14,データシート1!$A:$BT,MATCH($BC$12&amp;"_"&amp;BF$20,データシート1!$A$1:$BT$1,0),0)</f>
        <v>76.334483485452608</v>
      </c>
      <c r="BG34" s="34">
        <f>VLOOKUP($AX34&amp;"_"&amp;$BC$14,データシート1!$A:$BT,MATCH($BC$12&amp;"_"&amp;BG$20,データシート1!$A$1:$BT$1,0),0)</f>
        <v>0.59424648984330986</v>
      </c>
      <c r="BH34" s="34">
        <f>VLOOKUP($AX34&amp;"_"&amp;$BC$14,データシート1!$A:$BT,MATCH($BC$12&amp;"_"&amp;BH$20,データシート1!$A$1:$BT$1,0),0)</f>
        <v>18.889137952240969</v>
      </c>
      <c r="BI34" s="34">
        <f>VLOOKUP($AX34&amp;"_"&amp;$BC$14,データシート1!$A:$BT,MATCH($BC$12&amp;"_"&amp;BI$20,データシート1!$A$1:$BT$1,0),0)</f>
        <v>7.4966000267224819</v>
      </c>
      <c r="BJ34" s="34">
        <f>VLOOKUP($AX34&amp;"_"&amp;$BC$14,データシート1!$A:$BT,MATCH($BC$12&amp;"_"&amp;BJ$20,データシート1!$A$1:$BT$1,0),0)</f>
        <v>12.029401883334453</v>
      </c>
      <c r="BK34" s="34">
        <f t="shared" si="1"/>
        <v>18.574007216394673</v>
      </c>
      <c r="BL34" s="34">
        <f t="shared" si="2"/>
        <v>18.226837475809518</v>
      </c>
      <c r="BM34" s="34">
        <f>VLOOKUP($AX34&amp;"_"&amp;$BC$14,データシート1!$A:$BT,MATCH($BC$12&amp;"_"&amp;BM$20,データシート1!$A$1:$BT$1,0),0)</f>
        <v>6.3593957870517439</v>
      </c>
      <c r="BN34" s="34">
        <f>VLOOKUP($AX34&amp;"_"&amp;$BC$14,データシート1!$A:$BT,MATCH($BC$12&amp;"_"&amp;BN$20,データシート1!$A$1:$BT$1,0),0)</f>
        <v>11.867441688757776</v>
      </c>
      <c r="BO34" s="34">
        <f>VLOOKUP($AX34&amp;"_"&amp;$BC$14,データシート1!$A:$BT,MATCH($BC$12&amp;"_"&amp;BO$20,データシート1!$A$1:$BT$1,0),0)</f>
        <v>0.34716974058515399</v>
      </c>
      <c r="BP34" s="34">
        <f>VLOOKUP($AX34&amp;"_"&amp;$BC$14,データシート1!$A:$BT,MATCH($BC$12&amp;"_"&amp;BP$20,データシート1!$A$1:$BT$1,0),0)</f>
        <v>0</v>
      </c>
      <c r="BQ34" s="34">
        <f>VLOOKUP($AX34&amp;"_"&amp;$BC$14,データシート1!$A:$BT,MATCH($BC$12&amp;"_"&amp;BQ$20,データシート1!$A$1:$BT$1,0),0)</f>
        <v>0.2498032037838725</v>
      </c>
      <c r="BR34" s="35">
        <f t="shared" si="3"/>
        <v>134.16768025777236</v>
      </c>
      <c r="BT34" s="121" t="str">
        <f t="shared" si="4"/>
        <v>士幌町</v>
      </c>
      <c r="BU34" s="33">
        <f t="shared" si="25"/>
        <v>134.16768025777236</v>
      </c>
      <c r="BV34" s="59">
        <f t="shared" si="16"/>
        <v>0.71416504886605248</v>
      </c>
      <c r="BW34" s="59">
        <f t="shared" si="5"/>
        <v>0.56894837369770013</v>
      </c>
      <c r="BX34" s="59">
        <f t="shared" si="5"/>
        <v>4.429132923082532E-3</v>
      </c>
      <c r="BY34" s="59">
        <f t="shared" si="5"/>
        <v>0.14078754224526974</v>
      </c>
      <c r="BZ34" s="59">
        <f t="shared" si="5"/>
        <v>5.5874857583581142E-2</v>
      </c>
      <c r="CA34" s="59">
        <f t="shared" si="5"/>
        <v>8.965946090908572E-2</v>
      </c>
      <c r="CB34" s="59">
        <f t="shared" si="5"/>
        <v>0.1384387594740327</v>
      </c>
      <c r="CC34" s="59">
        <f t="shared" si="5"/>
        <v>0.13585117847152786</v>
      </c>
      <c r="CD34" s="59">
        <f t="shared" si="5"/>
        <v>4.739886517254846E-2</v>
      </c>
      <c r="CE34" s="59">
        <f t="shared" si="5"/>
        <v>8.8452313298979415E-2</v>
      </c>
      <c r="CF34" s="59">
        <f t="shared" si="5"/>
        <v>2.5875810025048291E-3</v>
      </c>
      <c r="CG34" s="59">
        <f t="shared" si="5"/>
        <v>0</v>
      </c>
      <c r="CH34" s="59">
        <f t="shared" si="5"/>
        <v>1.8618731672481259E-3</v>
      </c>
      <c r="CI34" s="122">
        <f t="shared" si="6"/>
        <v>1</v>
      </c>
      <c r="CK34" s="123" t="str">
        <f t="shared" si="7"/>
        <v>士幌町</v>
      </c>
      <c r="CL34" s="124">
        <f t="shared" si="17"/>
        <v>95.817867927536895</v>
      </c>
      <c r="CM34" s="65">
        <f t="shared" si="18"/>
        <v>0.45838005948134475</v>
      </c>
      <c r="CN34" s="66">
        <f t="shared" si="19"/>
        <v>76.334483485452608</v>
      </c>
      <c r="CO34" s="65">
        <f t="shared" si="20"/>
        <v>0.57537561000684856</v>
      </c>
      <c r="CP34" s="66">
        <f t="shared" si="8"/>
        <v>0.59424648984330986</v>
      </c>
      <c r="CQ34" s="65">
        <f t="shared" si="21"/>
        <v>0</v>
      </c>
      <c r="CR34" s="66">
        <f t="shared" si="9"/>
        <v>18.889137952240969</v>
      </c>
      <c r="CS34" s="65">
        <f t="shared" si="22"/>
        <v>0</v>
      </c>
      <c r="CT34" s="66">
        <f t="shared" si="10"/>
        <v>7.4966000267224819</v>
      </c>
      <c r="CU34" s="67">
        <f t="shared" si="23"/>
        <v>0</v>
      </c>
      <c r="CV34" s="16"/>
      <c r="CW34" s="959">
        <f t="shared" si="24"/>
        <v>43.920999999999999</v>
      </c>
      <c r="CX34" s="962">
        <f>VLOOKUP($AX34&amp;"_"&amp;$CW$14,データシート1!$A:$BT,MATCH($CW$12&amp;"_"&amp;CX$20,データシート1!$A$1:$BT$1,0),0)</f>
        <v>43.920999999999999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43.920999999999999</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22305</v>
      </c>
      <c r="AY35" s="18" t="str">
        <f>IF(IFERROR(比較地域マスタ!$Z20,"")=0,"",IFERROR(比較地域マスタ!$Z20,""))</f>
        <v>松崎町</v>
      </c>
      <c r="BB35" s="110" t="str">
        <f t="shared" si="0"/>
        <v>22305</v>
      </c>
      <c r="BC35" s="1031" t="str">
        <f t="shared" si="0"/>
        <v>松崎町</v>
      </c>
      <c r="BD35" s="34">
        <f t="shared" si="14"/>
        <v>28.52923793804662</v>
      </c>
      <c r="BE35" s="34">
        <f t="shared" si="15"/>
        <v>1.4449989706949264</v>
      </c>
      <c r="BF35" s="34">
        <f>VLOOKUP($AX35&amp;"_"&amp;$BC$14,データシート1!$A:$BT,MATCH($BC$12&amp;"_"&amp;BF$20,データシート1!$A$1:$BT$1,0),0)</f>
        <v>0.32350807689221961</v>
      </c>
      <c r="BG35" s="34">
        <f>VLOOKUP($AX35&amp;"_"&amp;$BC$14,データシート1!$A:$BT,MATCH($BC$12&amp;"_"&amp;BG$20,データシート1!$A$1:$BT$1,0),0)</f>
        <v>0.32095047399631438</v>
      </c>
      <c r="BH35" s="34">
        <f>VLOOKUP($AX35&amp;"_"&amp;$BC$14,データシート1!$A:$BT,MATCH($BC$12&amp;"_"&amp;BH$20,データシート1!$A$1:$BT$1,0),0)</f>
        <v>0.80054041980639246</v>
      </c>
      <c r="BI35" s="34">
        <f>VLOOKUP($AX35&amp;"_"&amp;$BC$14,データシート1!$A:$BT,MATCH($BC$12&amp;"_"&amp;BI$20,データシート1!$A$1:$BT$1,0),0)</f>
        <v>7.4076305712978856</v>
      </c>
      <c r="BJ35" s="34">
        <f>VLOOKUP($AX35&amp;"_"&amp;$BC$14,データシート1!$A:$BT,MATCH($BC$12&amp;"_"&amp;BJ$20,データシート1!$A$1:$BT$1,0),0)</f>
        <v>7.8699008065338516</v>
      </c>
      <c r="BK35" s="34">
        <f t="shared" si="1"/>
        <v>11.102544141919957</v>
      </c>
      <c r="BL35" s="34">
        <f t="shared" si="2"/>
        <v>10.57557585130218</v>
      </c>
      <c r="BM35" s="34">
        <f>VLOOKUP($AX35&amp;"_"&amp;$BC$14,データシート1!$A:$BT,MATCH($BC$12&amp;"_"&amp;BM$20,データシート1!$A$1:$BT$1,0),0)</f>
        <v>4.7162007653493383</v>
      </c>
      <c r="BN35" s="34">
        <f>VLOOKUP($AX35&amp;"_"&amp;$BC$14,データシート1!$A:$BT,MATCH($BC$12&amp;"_"&amp;BN$20,データシート1!$A$1:$BT$1,0),0)</f>
        <v>5.8593750859528404</v>
      </c>
      <c r="BO35" s="34">
        <f>VLOOKUP($AX35&amp;"_"&amp;$BC$14,データシート1!$A:$BT,MATCH($BC$12&amp;"_"&amp;BO$20,データシート1!$A$1:$BT$1,0),0)</f>
        <v>0.35913909760162899</v>
      </c>
      <c r="BP35" s="34">
        <f>VLOOKUP($AX35&amp;"_"&amp;$BC$14,データシート1!$A:$BT,MATCH($BC$12&amp;"_"&amp;BP$20,データシート1!$A$1:$BT$1,0),0)</f>
        <v>0.16782919301614754</v>
      </c>
      <c r="BQ35" s="34">
        <f>VLOOKUP($AX35&amp;"_"&amp;$BC$14,データシート1!$A:$BT,MATCH($BC$12&amp;"_"&amp;BQ$20,データシート1!$A$1:$BT$1,0),0)</f>
        <v>0.70416344760000005</v>
      </c>
      <c r="BR35" s="35">
        <f t="shared" si="3"/>
        <v>28.52923793804662</v>
      </c>
      <c r="BT35" s="121" t="str">
        <f t="shared" si="4"/>
        <v>松崎町</v>
      </c>
      <c r="BU35" s="33">
        <f t="shared" si="25"/>
        <v>28.52923793804662</v>
      </c>
      <c r="BV35" s="59">
        <f t="shared" si="16"/>
        <v>5.0649757060908886E-2</v>
      </c>
      <c r="BW35" s="59">
        <f t="shared" si="5"/>
        <v>1.133952745582415E-2</v>
      </c>
      <c r="BX35" s="59">
        <f t="shared" si="5"/>
        <v>1.1249878973048015E-2</v>
      </c>
      <c r="BY35" s="59">
        <f t="shared" si="5"/>
        <v>2.8060350632036719E-2</v>
      </c>
      <c r="BZ35" s="59">
        <f t="shared" si="5"/>
        <v>0.25965048864551205</v>
      </c>
      <c r="CA35" s="59">
        <f t="shared" si="5"/>
        <v>0.2758538739669083</v>
      </c>
      <c r="CB35" s="59">
        <f t="shared" si="5"/>
        <v>0.38916371218992823</v>
      </c>
      <c r="CC35" s="59">
        <f t="shared" si="5"/>
        <v>0.37069254616151459</v>
      </c>
      <c r="CD35" s="59">
        <f t="shared" si="5"/>
        <v>0.16531113714256659</v>
      </c>
      <c r="CE35" s="59">
        <f t="shared" si="5"/>
        <v>0.20538140901894797</v>
      </c>
      <c r="CF35" s="59">
        <f t="shared" si="5"/>
        <v>1.2588457440802536E-2</v>
      </c>
      <c r="CG35" s="59">
        <f t="shared" si="5"/>
        <v>5.8827085876111103E-3</v>
      </c>
      <c r="CH35" s="59">
        <f t="shared" si="5"/>
        <v>2.4682168136742517E-2</v>
      </c>
      <c r="CI35" s="122">
        <f t="shared" si="6"/>
        <v>1</v>
      </c>
      <c r="CK35" s="123" t="str">
        <f t="shared" si="7"/>
        <v>松崎町</v>
      </c>
      <c r="CL35" s="124">
        <f t="shared" si="17"/>
        <v>1.4449989706949264</v>
      </c>
      <c r="CM35" s="65">
        <f t="shared" si="18"/>
        <v>0</v>
      </c>
      <c r="CN35" s="66">
        <f t="shared" si="19"/>
        <v>0.32350807689221961</v>
      </c>
      <c r="CO35" s="65">
        <f t="shared" si="20"/>
        <v>0</v>
      </c>
      <c r="CP35" s="66">
        <f t="shared" si="8"/>
        <v>0.32095047399631438</v>
      </c>
      <c r="CQ35" s="65">
        <f t="shared" si="21"/>
        <v>0</v>
      </c>
      <c r="CR35" s="66">
        <f t="shared" si="9"/>
        <v>0.80054041980639246</v>
      </c>
      <c r="CS35" s="65">
        <f t="shared" si="22"/>
        <v>0</v>
      </c>
      <c r="CT35" s="66">
        <f t="shared" si="10"/>
        <v>7.4076305712978856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19425</v>
      </c>
      <c r="AY36" s="18" t="str">
        <f>IF(IFERROR(比較地域マスタ!$Z21,"")=0,"",IFERROR(比較地域マスタ!$Z21,""))</f>
        <v>山中湖村</v>
      </c>
      <c r="BB36" s="110" t="str">
        <f t="shared" si="0"/>
        <v>19425</v>
      </c>
      <c r="BC36" s="1031" t="str">
        <f t="shared" si="0"/>
        <v>山中湖村</v>
      </c>
      <c r="BD36" s="34">
        <f t="shared" si="14"/>
        <v>41.829979773928756</v>
      </c>
      <c r="BE36" s="34">
        <f t="shared" si="15"/>
        <v>4.685720062960649</v>
      </c>
      <c r="BF36" s="34">
        <f>VLOOKUP($AX36&amp;"_"&amp;$BC$14,データシート1!$A:$BT,MATCH($BC$12&amp;"_"&amp;BF$20,データシート1!$A$1:$BT$1,0),0)</f>
        <v>3.8029521320254132</v>
      </c>
      <c r="BG36" s="34">
        <f>VLOOKUP($AX36&amp;"_"&amp;$BC$14,データシート1!$A:$BT,MATCH($BC$12&amp;"_"&amp;BG$20,データシート1!$A$1:$BT$1,0),0)</f>
        <v>0.56296029179533469</v>
      </c>
      <c r="BH36" s="34">
        <f>VLOOKUP($AX36&amp;"_"&amp;$BC$14,データシート1!$A:$BT,MATCH($BC$12&amp;"_"&amp;BH$20,データシート1!$A$1:$BT$1,0),0)</f>
        <v>0.31980763913990068</v>
      </c>
      <c r="BI36" s="34">
        <f>VLOOKUP($AX36&amp;"_"&amp;$BC$14,データシート1!$A:$BT,MATCH($BC$12&amp;"_"&amp;BI$20,データシート1!$A$1:$BT$1,0),0)</f>
        <v>12.887847526844608</v>
      </c>
      <c r="BJ36" s="34">
        <f>VLOOKUP($AX36&amp;"_"&amp;$BC$14,データシート1!$A:$BT,MATCH($BC$12&amp;"_"&amp;BJ$20,データシート1!$A$1:$BT$1,0),0)</f>
        <v>7.0227510358419902</v>
      </c>
      <c r="BK36" s="34">
        <f t="shared" si="1"/>
        <v>15.757807645781508</v>
      </c>
      <c r="BL36" s="34">
        <f t="shared" si="2"/>
        <v>15.418520164695007</v>
      </c>
      <c r="BM36" s="34">
        <f>VLOOKUP($AX36&amp;"_"&amp;$BC$14,データシート1!$A:$BT,MATCH($BC$12&amp;"_"&amp;BM$20,データシート1!$A$1:$BT$1,0),0)</f>
        <v>6.8269384565849345</v>
      </c>
      <c r="BN36" s="34">
        <f>VLOOKUP($AX36&amp;"_"&amp;$BC$14,データシート1!$A:$BT,MATCH($BC$12&amp;"_"&amp;BN$20,データシート1!$A$1:$BT$1,0),0)</f>
        <v>8.5915817081100716</v>
      </c>
      <c r="BO36" s="34">
        <f>VLOOKUP($AX36&amp;"_"&amp;$BC$14,データシート1!$A:$BT,MATCH($BC$12&amp;"_"&amp;BO$20,データシート1!$A$1:$BT$1,0),0)</f>
        <v>0.33928748108650097</v>
      </c>
      <c r="BP36" s="34">
        <f>VLOOKUP($AX36&amp;"_"&amp;$BC$14,データシート1!$A:$BT,MATCH($BC$12&amp;"_"&amp;BP$20,データシート1!$A$1:$BT$1,0),0)</f>
        <v>0</v>
      </c>
      <c r="BQ36" s="34">
        <f>VLOOKUP($AX36&amp;"_"&amp;$BC$14,データシート1!$A:$BT,MATCH($BC$12&amp;"_"&amp;BQ$20,データシート1!$A$1:$BT$1,0),0)</f>
        <v>1.4758535024999999</v>
      </c>
      <c r="BR36" s="35">
        <f t="shared" si="3"/>
        <v>41.829979773928756</v>
      </c>
      <c r="BT36" s="121" t="str">
        <f t="shared" si="4"/>
        <v>山中湖村</v>
      </c>
      <c r="BU36" s="33">
        <f t="shared" si="25"/>
        <v>41.829979773928756</v>
      </c>
      <c r="BV36" s="59">
        <f t="shared" si="16"/>
        <v>0.11201822444774653</v>
      </c>
      <c r="BW36" s="59">
        <f t="shared" si="5"/>
        <v>9.0914510420004258E-2</v>
      </c>
      <c r="BX36" s="59">
        <f t="shared" si="5"/>
        <v>1.3458297011805138E-2</v>
      </c>
      <c r="BY36" s="59">
        <f t="shared" si="5"/>
        <v>7.6454170159371247E-3</v>
      </c>
      <c r="BZ36" s="59">
        <f t="shared" si="5"/>
        <v>0.30810073532182719</v>
      </c>
      <c r="CA36" s="59">
        <f t="shared" si="5"/>
        <v>0.16788798545437114</v>
      </c>
      <c r="CB36" s="59">
        <f t="shared" si="5"/>
        <v>0.37671085979350222</v>
      </c>
      <c r="CC36" s="59">
        <f t="shared" si="5"/>
        <v>0.36859975185321175</v>
      </c>
      <c r="CD36" s="59">
        <f t="shared" si="5"/>
        <v>0.1632068314037278</v>
      </c>
      <c r="CE36" s="59">
        <f t="shared" si="5"/>
        <v>0.20539292044948396</v>
      </c>
      <c r="CF36" s="59">
        <f t="shared" si="5"/>
        <v>8.1111079402904143E-3</v>
      </c>
      <c r="CG36" s="59">
        <f t="shared" si="5"/>
        <v>0</v>
      </c>
      <c r="CH36" s="59">
        <f t="shared" si="5"/>
        <v>3.5282194982552938E-2</v>
      </c>
      <c r="CI36" s="122">
        <f t="shared" si="6"/>
        <v>1</v>
      </c>
      <c r="CK36" s="123" t="str">
        <f t="shared" si="7"/>
        <v>山中湖村</v>
      </c>
      <c r="CL36" s="124">
        <f t="shared" si="17"/>
        <v>4.685720062960649</v>
      </c>
      <c r="CM36" s="65">
        <f t="shared" si="18"/>
        <v>0.77938928295526511</v>
      </c>
      <c r="CN36" s="66">
        <f t="shared" si="19"/>
        <v>3.8029521320254132</v>
      </c>
      <c r="CO36" s="65">
        <f t="shared" si="20"/>
        <v>0.9603065916201744</v>
      </c>
      <c r="CP36" s="66">
        <f t="shared" si="8"/>
        <v>0.56296029179533469</v>
      </c>
      <c r="CQ36" s="65">
        <f t="shared" si="21"/>
        <v>0</v>
      </c>
      <c r="CR36" s="66">
        <f t="shared" si="9"/>
        <v>0.31980763913990068</v>
      </c>
      <c r="CS36" s="65">
        <f t="shared" si="22"/>
        <v>0</v>
      </c>
      <c r="CT36" s="66">
        <f t="shared" si="10"/>
        <v>12.887847526844608</v>
      </c>
      <c r="CU36" s="67">
        <f t="shared" si="23"/>
        <v>0.74636202670494078</v>
      </c>
      <c r="CV36" s="16"/>
      <c r="CW36" s="959">
        <f t="shared" si="24"/>
        <v>3.6520000000000001</v>
      </c>
      <c r="CX36" s="962">
        <f>VLOOKUP($AX36&amp;"_"&amp;$CW$14,データシート1!$A:$BT,MATCH($CW$12&amp;"_"&amp;CX$20,データシート1!$A$1:$BT$1,0),0)</f>
        <v>3.6520000000000001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9.6189999999999998</v>
      </c>
      <c r="DB36" s="962">
        <f>VLOOKUP($AX36&amp;"_"&amp;$CW$14,データシート1!$A:$BT,MATCH($CW$12&amp;"_"&amp;DB$20,データシート1!$A$1:$BT$1,0),0)</f>
        <v>0</v>
      </c>
      <c r="DC36" s="962">
        <f>VLOOKUP($AX36&amp;"_"&amp;$CW$14,データシート1!$A:$BT,MATCH($CW$12&amp;"_"&amp;DC$20,データシート1!$A$1:$BT$1,0),0)</f>
        <v>0</v>
      </c>
      <c r="DD36" s="961">
        <f t="shared" si="11"/>
        <v>13.271000000000001</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3</v>
      </c>
      <c r="DM36" s="16"/>
      <c r="DN36" s="126">
        <f t="shared" si="26"/>
        <v>0.28000000000000003</v>
      </c>
      <c r="DO36" s="127">
        <f t="shared" si="27"/>
        <v>0</v>
      </c>
      <c r="DP36" s="127">
        <f t="shared" si="13"/>
        <v>0</v>
      </c>
      <c r="DQ36" s="127">
        <f t="shared" si="13"/>
        <v>0.72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02424</v>
      </c>
      <c r="AY37" s="18" t="str">
        <f>IF(IFERROR(比較地域マスタ!$Z22,"")=0,"",IFERROR(比較地域マスタ!$Z22,""))</f>
        <v>東通村</v>
      </c>
      <c r="BB37" s="110" t="str">
        <f t="shared" si="0"/>
        <v>02424</v>
      </c>
      <c r="BC37" s="1031" t="str">
        <f t="shared" si="0"/>
        <v>東通村</v>
      </c>
      <c r="BD37" s="34">
        <f t="shared" si="14"/>
        <v>62.234279657876108</v>
      </c>
      <c r="BE37" s="34">
        <f t="shared" si="15"/>
        <v>17.81280702081466</v>
      </c>
      <c r="BF37" s="34">
        <f>VLOOKUP($AX37&amp;"_"&amp;$BC$14,データシート1!$A:$BT,MATCH($BC$12&amp;"_"&amp;BF$20,データシート1!$A$1:$BT$1,0),0)</f>
        <v>9.1463850022738153</v>
      </c>
      <c r="BG37" s="34">
        <f>VLOOKUP($AX37&amp;"_"&amp;$BC$14,データシート1!$A:$BT,MATCH($BC$12&amp;"_"&amp;BG$20,データシート1!$A$1:$BT$1,0),0)</f>
        <v>1.9873930189377542</v>
      </c>
      <c r="BH37" s="34">
        <f>VLOOKUP($AX37&amp;"_"&amp;$BC$14,データシート1!$A:$BT,MATCH($BC$12&amp;"_"&amp;BH$20,データシート1!$A$1:$BT$1,0),0)</f>
        <v>6.6790289996030898</v>
      </c>
      <c r="BI37" s="34">
        <f>VLOOKUP($AX37&amp;"_"&amp;$BC$14,データシート1!$A:$BT,MATCH($BC$12&amp;"_"&amp;BI$20,データシート1!$A$1:$BT$1,0),0)</f>
        <v>7.5749212048346033</v>
      </c>
      <c r="BJ37" s="34">
        <f>VLOOKUP($AX37&amp;"_"&amp;$BC$14,データシート1!$A:$BT,MATCH($BC$12&amp;"_"&amp;BJ$20,データシート1!$A$1:$BT$1,0),0)</f>
        <v>13.002096250953487</v>
      </c>
      <c r="BK37" s="34">
        <f t="shared" si="1"/>
        <v>22.815279776435098</v>
      </c>
      <c r="BL37" s="34">
        <f t="shared" si="2"/>
        <v>12.729942184513458</v>
      </c>
      <c r="BM37" s="34">
        <f>VLOOKUP($AX37&amp;"_"&amp;$BC$14,データシート1!$A:$BT,MATCH($BC$12&amp;"_"&amp;BM$20,データシート1!$A$1:$BT$1,0),0)</f>
        <v>5.0165697478110687</v>
      </c>
      <c r="BN37" s="34">
        <f>VLOOKUP($AX37&amp;"_"&amp;$BC$14,データシート1!$A:$BT,MATCH($BC$12&amp;"_"&amp;BN$20,データシート1!$A$1:$BT$1,0),0)</f>
        <v>7.7133724367023904</v>
      </c>
      <c r="BO37" s="34">
        <f>VLOOKUP($AX37&amp;"_"&amp;$BC$14,データシート1!$A:$BT,MATCH($BC$12&amp;"_"&amp;BO$20,データシート1!$A$1:$BT$1,0),0)</f>
        <v>0.35248296735832102</v>
      </c>
      <c r="BP37" s="34">
        <f>VLOOKUP($AX37&amp;"_"&amp;$BC$14,データシート1!$A:$BT,MATCH($BC$12&amp;"_"&amp;BP$20,データシート1!$A$1:$BT$1,0),0)</f>
        <v>9.7328546245633163</v>
      </c>
      <c r="BQ37" s="34">
        <f>VLOOKUP($AX37&amp;"_"&amp;$BC$14,データシート1!$A:$BT,MATCH($BC$12&amp;"_"&amp;BQ$20,データシート1!$A$1:$BT$1,0),0)</f>
        <v>1.029175404838266</v>
      </c>
      <c r="BR37" s="35">
        <f t="shared" si="3"/>
        <v>62.234279657876108</v>
      </c>
      <c r="BT37" s="121" t="str">
        <f t="shared" si="4"/>
        <v>東通村</v>
      </c>
      <c r="BU37" s="33">
        <f t="shared" si="25"/>
        <v>62.234279657876108</v>
      </c>
      <c r="BV37" s="59">
        <f t="shared" si="16"/>
        <v>0.28622179157110794</v>
      </c>
      <c r="BW37" s="59">
        <f t="shared" si="5"/>
        <v>0.14696699395501539</v>
      </c>
      <c r="BX37" s="59">
        <f t="shared" si="5"/>
        <v>3.1934056758801711E-2</v>
      </c>
      <c r="BY37" s="59">
        <f t="shared" si="5"/>
        <v>0.10732074085729086</v>
      </c>
      <c r="BZ37" s="59">
        <f t="shared" si="5"/>
        <v>0.12171621888252952</v>
      </c>
      <c r="CA37" s="59">
        <f t="shared" si="5"/>
        <v>0.20892177626913364</v>
      </c>
      <c r="CB37" s="59">
        <f t="shared" si="5"/>
        <v>0.36660309883650583</v>
      </c>
      <c r="CC37" s="59">
        <f t="shared" si="5"/>
        <v>0.20454871904189237</v>
      </c>
      <c r="CD37" s="59">
        <f t="shared" si="5"/>
        <v>8.0607822174353597E-2</v>
      </c>
      <c r="CE37" s="59">
        <f t="shared" si="5"/>
        <v>0.1239408968675388</v>
      </c>
      <c r="CF37" s="59">
        <f t="shared" si="5"/>
        <v>5.6638072987434708E-3</v>
      </c>
      <c r="CG37" s="59">
        <f t="shared" si="5"/>
        <v>0.15639057249586993</v>
      </c>
      <c r="CH37" s="59">
        <f t="shared" si="5"/>
        <v>1.6537114440723151E-2</v>
      </c>
      <c r="CI37" s="122">
        <f t="shared" si="6"/>
        <v>1</v>
      </c>
      <c r="CK37" s="123" t="str">
        <f t="shared" si="7"/>
        <v>東通村</v>
      </c>
      <c r="CL37" s="124">
        <f t="shared" si="17"/>
        <v>17.81280702081466</v>
      </c>
      <c r="CM37" s="65">
        <f t="shared" si="18"/>
        <v>1</v>
      </c>
      <c r="CN37" s="66">
        <f t="shared" si="19"/>
        <v>9.1463850022738153</v>
      </c>
      <c r="CO37" s="65">
        <f t="shared" si="20"/>
        <v>1</v>
      </c>
      <c r="CP37" s="66">
        <f t="shared" si="8"/>
        <v>1.9873930189377542</v>
      </c>
      <c r="CQ37" s="65">
        <f t="shared" si="21"/>
        <v>1</v>
      </c>
      <c r="CR37" s="66">
        <f t="shared" si="9"/>
        <v>6.6790289996030898</v>
      </c>
      <c r="CS37" s="65">
        <f t="shared" si="22"/>
        <v>0</v>
      </c>
      <c r="CT37" s="66">
        <f t="shared" si="10"/>
        <v>7.5749212048346033</v>
      </c>
      <c r="CU37" s="67">
        <f t="shared" si="23"/>
        <v>0</v>
      </c>
      <c r="CV37" s="16"/>
      <c r="CW37" s="959">
        <f t="shared" si="24"/>
        <v>172.12199999999999</v>
      </c>
      <c r="CX37" s="962">
        <f>VLOOKUP($AX37&amp;"_"&amp;$CW$14,データシート1!$A:$BT,MATCH($CW$12&amp;"_"&amp;CX$20,データシート1!$A$1:$BT$1,0),0)</f>
        <v>163.64099999999999</v>
      </c>
      <c r="CY37" s="962">
        <f>VLOOKUP($AX37&amp;"_"&amp;$CW$14,データシート1!$A:$BT,MATCH($CW$12&amp;"_"&amp;CY$20,データシート1!$A$1:$BT$1,0),0)</f>
        <v>8.4809999999999999</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36.511000000000003</v>
      </c>
      <c r="DC37" s="962">
        <f>VLOOKUP($AX37&amp;"_"&amp;$CW$14,データシート1!$A:$BT,MATCH($CW$12&amp;"_"&amp;DC$20,データシート1!$A$1:$BT$1,0),0)</f>
        <v>0</v>
      </c>
      <c r="DD37" s="961">
        <f t="shared" si="11"/>
        <v>208.63299999999998</v>
      </c>
      <c r="DE37" s="16"/>
      <c r="DF37" s="125">
        <f>VLOOKUP($AX37&amp;"_"&amp;$DF$14,データシート1!$A:$BT,MATCH($DF$12&amp;"_"&amp;DF$20,データシート1!$A$1:$BT$1,0),0)</f>
        <v>1</v>
      </c>
      <c r="DG37" s="64">
        <f>VLOOKUP($AX37&amp;"_"&amp;$DF$14,データシート1!$A:$BT,MATCH($DF$12&amp;"_"&amp;DG$20,データシート1!$A$1:$BT$1,0),0)</f>
        <v>1</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1</v>
      </c>
      <c r="DK37" s="64">
        <f>VLOOKUP($AX37&amp;"_"&amp;$DF$14,データシート1!$A:$BT,MATCH($DF$12&amp;"_"&amp;DK$20,データシート1!$A$1:$BT$1,0),0)</f>
        <v>0</v>
      </c>
      <c r="DL37" s="68">
        <f t="shared" si="12"/>
        <v>3</v>
      </c>
      <c r="DM37" s="16"/>
      <c r="DN37" s="126">
        <f t="shared" si="26"/>
        <v>0.78</v>
      </c>
      <c r="DO37" s="127">
        <f t="shared" si="27"/>
        <v>0.04</v>
      </c>
      <c r="DP37" s="127">
        <f t="shared" ref="DP37:DP68" si="29">IF($DD37=0,0,ROUND(CZ37/$DD37,2))</f>
        <v>0</v>
      </c>
      <c r="DQ37" s="127">
        <f t="shared" ref="DQ37:DQ68" si="30">IF($DD37=0,0,ROUND(DA37/$DD37,2))</f>
        <v>0</v>
      </c>
      <c r="DR37" s="127">
        <f t="shared" ref="DR37:DR68" si="31">IF($DD37=0,0,ROUND(DB37/$DD37,2))</f>
        <v>0.18</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33623</v>
      </c>
      <c r="AY38" s="18" t="str">
        <f>IF(IFERROR(比較地域マスタ!$Z23,"")=0,"",IFERROR(比較地域マスタ!$Z23,""))</f>
        <v>奈義町</v>
      </c>
      <c r="BB38" s="110" t="str">
        <f t="shared" si="0"/>
        <v>33623</v>
      </c>
      <c r="BC38" s="1031" t="str">
        <f t="shared" si="0"/>
        <v>奈義町</v>
      </c>
      <c r="BD38" s="34">
        <f t="shared" si="14"/>
        <v>144.61930027383906</v>
      </c>
      <c r="BE38" s="34">
        <f t="shared" si="15"/>
        <v>115.87774771112323</v>
      </c>
      <c r="BF38" s="34">
        <f>VLOOKUP($AX38&amp;"_"&amp;$BC$14,データシート1!$A:$BT,MATCH($BC$12&amp;"_"&amp;BF$20,データシート1!$A$1:$BT$1,0),0)</f>
        <v>109.0459235824099</v>
      </c>
      <c r="BG38" s="34">
        <f>VLOOKUP($AX38&amp;"_"&amp;$BC$14,データシート1!$A:$BT,MATCH($BC$12&amp;"_"&amp;BG$20,データシート1!$A$1:$BT$1,0),0)</f>
        <v>0.73234352413818604</v>
      </c>
      <c r="BH38" s="34">
        <f>VLOOKUP($AX38&amp;"_"&amp;$BC$14,データシート1!$A:$BT,MATCH($BC$12&amp;"_"&amp;BH$20,データシート1!$A$1:$BT$1,0),0)</f>
        <v>6.0994806045751435</v>
      </c>
      <c r="BI38" s="34">
        <f>VLOOKUP($AX38&amp;"_"&amp;$BC$14,データシート1!$A:$BT,MATCH($BC$12&amp;"_"&amp;BI$20,データシート1!$A$1:$BT$1,0),0)</f>
        <v>6.9271806244874465</v>
      </c>
      <c r="BJ38" s="34">
        <f>VLOOKUP($AX38&amp;"_"&amp;$BC$14,データシート1!$A:$BT,MATCH($BC$12&amp;"_"&amp;BJ$20,データシート1!$A$1:$BT$1,0),0)</f>
        <v>7.9771536667779408</v>
      </c>
      <c r="BK38" s="34">
        <f t="shared" si="1"/>
        <v>13.227666231616979</v>
      </c>
      <c r="BL38" s="34">
        <f t="shared" si="2"/>
        <v>12.890889396148568</v>
      </c>
      <c r="BM38" s="34">
        <f>VLOOKUP($AX38&amp;"_"&amp;$BC$14,データシート1!$A:$BT,MATCH($BC$12&amp;"_"&amp;BM$20,データシート1!$A$1:$BT$1,0),0)</f>
        <v>5.1728703495445485</v>
      </c>
      <c r="BN38" s="34">
        <f>VLOOKUP($AX38&amp;"_"&amp;$BC$14,データシート1!$A:$BT,MATCH($BC$12&amp;"_"&amp;BN$20,データシート1!$A$1:$BT$1,0),0)</f>
        <v>7.7180190466040193</v>
      </c>
      <c r="BO38" s="34">
        <f>VLOOKUP($AX38&amp;"_"&amp;$BC$14,データシート1!$A:$BT,MATCH($BC$12&amp;"_"&amp;BO$20,データシート1!$A$1:$BT$1,0),0)</f>
        <v>0.33677683546841097</v>
      </c>
      <c r="BP38" s="34">
        <f>VLOOKUP($AX38&amp;"_"&amp;$BC$14,データシート1!$A:$BT,MATCH($BC$12&amp;"_"&amp;BP$20,データシート1!$A$1:$BT$1,0),0)</f>
        <v>0</v>
      </c>
      <c r="BQ38" s="34">
        <f>VLOOKUP($AX38&amp;"_"&amp;$BC$14,データシート1!$A:$BT,MATCH($BC$12&amp;"_"&amp;BQ$20,データシート1!$A$1:$BT$1,0),0)</f>
        <v>0.60955203983346296</v>
      </c>
      <c r="BR38" s="35">
        <f t="shared" si="3"/>
        <v>144.61930027383906</v>
      </c>
      <c r="BT38" s="121" t="str">
        <f t="shared" si="4"/>
        <v>奈義町</v>
      </c>
      <c r="BU38" s="33">
        <f t="shared" si="25"/>
        <v>144.61930027383906</v>
      </c>
      <c r="BV38" s="59">
        <f t="shared" si="16"/>
        <v>0.80126060278058864</v>
      </c>
      <c r="BW38" s="59">
        <f t="shared" si="5"/>
        <v>0.75402054480923097</v>
      </c>
      <c r="BX38" s="59">
        <f t="shared" si="5"/>
        <v>5.0639404474470649E-3</v>
      </c>
      <c r="BY38" s="59">
        <f t="shared" si="5"/>
        <v>4.2176117523910539E-2</v>
      </c>
      <c r="BZ38" s="59">
        <f t="shared" si="5"/>
        <v>4.7899420142198959E-2</v>
      </c>
      <c r="CA38" s="59">
        <f t="shared" si="5"/>
        <v>5.5159675449079529E-2</v>
      </c>
      <c r="CB38" s="59">
        <f t="shared" si="5"/>
        <v>9.14654282420823E-2</v>
      </c>
      <c r="CC38" s="59">
        <f t="shared" si="5"/>
        <v>8.9136715305214817E-2</v>
      </c>
      <c r="CD38" s="59">
        <f t="shared" si="5"/>
        <v>3.5768879670622332E-2</v>
      </c>
      <c r="CE38" s="59">
        <f t="shared" si="5"/>
        <v>5.3367835634592485E-2</v>
      </c>
      <c r="CF38" s="59">
        <f t="shared" si="5"/>
        <v>2.3287129368674748E-3</v>
      </c>
      <c r="CG38" s="59">
        <f t="shared" si="5"/>
        <v>0</v>
      </c>
      <c r="CH38" s="59">
        <f t="shared" si="5"/>
        <v>4.2148733860505891E-3</v>
      </c>
      <c r="CI38" s="122">
        <f t="shared" si="6"/>
        <v>1</v>
      </c>
      <c r="CK38" s="123" t="str">
        <f t="shared" si="7"/>
        <v>奈義町</v>
      </c>
      <c r="CL38" s="124">
        <f t="shared" si="17"/>
        <v>115.87774771112323</v>
      </c>
      <c r="CM38" s="65">
        <f t="shared" si="18"/>
        <v>5.8164748048110539E-2</v>
      </c>
      <c r="CN38" s="66">
        <f t="shared" si="19"/>
        <v>109.0459235824099</v>
      </c>
      <c r="CO38" s="65">
        <f t="shared" si="20"/>
        <v>6.1808821261496692E-2</v>
      </c>
      <c r="CP38" s="66">
        <f t="shared" si="8"/>
        <v>0.73234352413818604</v>
      </c>
      <c r="CQ38" s="65">
        <f t="shared" si="21"/>
        <v>0</v>
      </c>
      <c r="CR38" s="66">
        <f t="shared" si="9"/>
        <v>6.0994806045751435</v>
      </c>
      <c r="CS38" s="65">
        <f t="shared" si="22"/>
        <v>0</v>
      </c>
      <c r="CT38" s="66">
        <f t="shared" si="10"/>
        <v>6.9271806244874465</v>
      </c>
      <c r="CU38" s="67">
        <f t="shared" si="23"/>
        <v>0</v>
      </c>
      <c r="CV38" s="16"/>
      <c r="CW38" s="959">
        <f t="shared" si="24"/>
        <v>6.74</v>
      </c>
      <c r="CX38" s="962">
        <f>VLOOKUP($AX38&amp;"_"&amp;$CW$14,データシート1!$A:$BT,MATCH($CW$12&amp;"_"&amp;CX$20,データシート1!$A$1:$BT$1,0),0)</f>
        <v>6.74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6.74</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32505</v>
      </c>
      <c r="AY39" s="18" t="str">
        <f>IF(IFERROR(比較地域マスタ!$Z24,"")=0,"",IFERROR(比較地域マスタ!$Z24,""))</f>
        <v>吉賀町</v>
      </c>
      <c r="BB39" s="110" t="str">
        <f t="shared" si="0"/>
        <v>32505</v>
      </c>
      <c r="BC39" s="1031" t="str">
        <f t="shared" si="0"/>
        <v>吉賀町</v>
      </c>
      <c r="BD39" s="34">
        <f t="shared" si="14"/>
        <v>52.853711005946124</v>
      </c>
      <c r="BE39" s="34">
        <f t="shared" si="15"/>
        <v>18.655913850911197</v>
      </c>
      <c r="BF39" s="34">
        <f>VLOOKUP($AX39&amp;"_"&amp;$BC$14,データシート1!$A:$BT,MATCH($BC$12&amp;"_"&amp;BF$20,データシート1!$A$1:$BT$1,0),0)</f>
        <v>12.618593437596079</v>
      </c>
      <c r="BG39" s="34">
        <f>VLOOKUP($AX39&amp;"_"&amp;$BC$14,データシート1!$A:$BT,MATCH($BC$12&amp;"_"&amp;BG$20,データシート1!$A$1:$BT$1,0),0)</f>
        <v>0.55613118958423646</v>
      </c>
      <c r="BH39" s="34">
        <f>VLOOKUP($AX39&amp;"_"&amp;$BC$14,データシート1!$A:$BT,MATCH($BC$12&amp;"_"&amp;BH$20,データシート1!$A$1:$BT$1,0),0)</f>
        <v>5.4811892237308797</v>
      </c>
      <c r="BI39" s="34">
        <f>VLOOKUP($AX39&amp;"_"&amp;$BC$14,データシート1!$A:$BT,MATCH($BC$12&amp;"_"&amp;BI$20,データシート1!$A$1:$BT$1,0),0)</f>
        <v>9.0085127879564517</v>
      </c>
      <c r="BJ39" s="34">
        <f>VLOOKUP($AX39&amp;"_"&amp;$BC$14,データシート1!$A:$BT,MATCH($BC$12&amp;"_"&amp;BJ$20,データシート1!$A$1:$BT$1,0),0)</f>
        <v>11.328119112744682</v>
      </c>
      <c r="BK39" s="34">
        <f t="shared" si="1"/>
        <v>13.396810646113112</v>
      </c>
      <c r="BL39" s="34">
        <f t="shared" si="2"/>
        <v>13.049524131313163</v>
      </c>
      <c r="BM39" s="34">
        <f>VLOOKUP($AX39&amp;"_"&amp;$BC$14,データシート1!$A:$BT,MATCH($BC$12&amp;"_"&amp;BM$20,データシート1!$A$1:$BT$1,0),0)</f>
        <v>4.8575508747430938</v>
      </c>
      <c r="BN39" s="34">
        <f>VLOOKUP($AX39&amp;"_"&amp;$BC$14,データシート1!$A:$BT,MATCH($BC$12&amp;"_"&amp;BN$20,データシート1!$A$1:$BT$1,0),0)</f>
        <v>8.1919732565700691</v>
      </c>
      <c r="BO39" s="34">
        <f>VLOOKUP($AX39&amp;"_"&amp;$BC$14,データシート1!$A:$BT,MATCH($BC$12&amp;"_"&amp;BO$20,データシート1!$A$1:$BT$1,0),0)</f>
        <v>0.34728651479994899</v>
      </c>
      <c r="BP39" s="34">
        <f>VLOOKUP($AX39&amp;"_"&amp;$BC$14,データシート1!$A:$BT,MATCH($BC$12&amp;"_"&amp;BP$20,データシート1!$A$1:$BT$1,0),0)</f>
        <v>0</v>
      </c>
      <c r="BQ39" s="34">
        <f>VLOOKUP($AX39&amp;"_"&amp;$BC$14,データシート1!$A:$BT,MATCH($BC$12&amp;"_"&amp;BQ$20,データシート1!$A$1:$BT$1,0),0)</f>
        <v>0.46435460822068031</v>
      </c>
      <c r="BR39" s="35">
        <f t="shared" si="3"/>
        <v>52.853711005946124</v>
      </c>
      <c r="BT39" s="121" t="str">
        <f t="shared" si="4"/>
        <v>吉賀町</v>
      </c>
      <c r="BU39" s="33">
        <f t="shared" si="25"/>
        <v>52.853711005946124</v>
      </c>
      <c r="BV39" s="59">
        <f t="shared" si="16"/>
        <v>0.35297263892808545</v>
      </c>
      <c r="BW39" s="59">
        <f t="shared" si="5"/>
        <v>0.23874564713490917</v>
      </c>
      <c r="BX39" s="59">
        <f t="shared" si="5"/>
        <v>1.0522084050477947E-2</v>
      </c>
      <c r="BY39" s="59">
        <f t="shared" si="5"/>
        <v>0.10370490774269828</v>
      </c>
      <c r="BZ39" s="59">
        <f t="shared" si="5"/>
        <v>0.17044238931383607</v>
      </c>
      <c r="CA39" s="59">
        <f t="shared" si="5"/>
        <v>0.21432968276286696</v>
      </c>
      <c r="CB39" s="59">
        <f t="shared" si="5"/>
        <v>0.25346963138701745</v>
      </c>
      <c r="CC39" s="59">
        <f t="shared" si="5"/>
        <v>0.24689891935582481</v>
      </c>
      <c r="CD39" s="59">
        <f t="shared" si="5"/>
        <v>9.1905578289414938E-2</v>
      </c>
      <c r="CE39" s="59">
        <f t="shared" si="5"/>
        <v>0.15499334106640988</v>
      </c>
      <c r="CF39" s="59">
        <f t="shared" si="5"/>
        <v>6.570712031192639E-3</v>
      </c>
      <c r="CG39" s="59">
        <f t="shared" si="5"/>
        <v>0</v>
      </c>
      <c r="CH39" s="59">
        <f t="shared" si="5"/>
        <v>8.7856576081940529E-3</v>
      </c>
      <c r="CI39" s="122">
        <f t="shared" si="6"/>
        <v>1</v>
      </c>
      <c r="CK39" s="123" t="str">
        <f t="shared" si="7"/>
        <v>吉賀町</v>
      </c>
      <c r="CL39" s="124">
        <f t="shared" si="17"/>
        <v>18.655913850911197</v>
      </c>
      <c r="CM39" s="65">
        <f t="shared" si="18"/>
        <v>1</v>
      </c>
      <c r="CN39" s="66">
        <f t="shared" si="19"/>
        <v>12.618593437596079</v>
      </c>
      <c r="CO39" s="65">
        <f t="shared" si="20"/>
        <v>1</v>
      </c>
      <c r="CP39" s="66">
        <f t="shared" si="8"/>
        <v>0.55613118958423646</v>
      </c>
      <c r="CQ39" s="65">
        <f t="shared" si="21"/>
        <v>0</v>
      </c>
      <c r="CR39" s="66">
        <f t="shared" si="9"/>
        <v>5.4811892237308797</v>
      </c>
      <c r="CS39" s="65">
        <f t="shared" si="22"/>
        <v>0</v>
      </c>
      <c r="CT39" s="66">
        <f t="shared" si="10"/>
        <v>9.0085127879564517</v>
      </c>
      <c r="CU39" s="67">
        <f t="shared" si="23"/>
        <v>0</v>
      </c>
      <c r="CV39" s="16"/>
      <c r="CW39" s="959">
        <f t="shared" si="24"/>
        <v>57.764000000000003</v>
      </c>
      <c r="CX39" s="962">
        <f>VLOOKUP($AX39&amp;"_"&amp;$CW$14,データシート1!$A:$BT,MATCH($CW$12&amp;"_"&amp;CX$20,データシート1!$A$1:$BT$1,0),0)</f>
        <v>57.764000000000003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57.764000000000003</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12342</v>
      </c>
      <c r="AY40" s="18" t="str">
        <f>IF(IFERROR(比較地域マスタ!$Z25,"")=0,"",IFERROR(比較地域マスタ!$Z25,""))</f>
        <v>神崎町</v>
      </c>
      <c r="BB40" s="110" t="str">
        <f t="shared" si="0"/>
        <v>12342</v>
      </c>
      <c r="BC40" s="1031" t="str">
        <f t="shared" si="0"/>
        <v>神崎町</v>
      </c>
      <c r="BD40" s="34">
        <f t="shared" si="14"/>
        <v>101.47400708672451</v>
      </c>
      <c r="BE40" s="34">
        <f t="shared" si="15"/>
        <v>77.886480340505869</v>
      </c>
      <c r="BF40" s="34">
        <f>VLOOKUP($AX40&amp;"_"&amp;$BC$14,データシート1!$A:$BT,MATCH($BC$12&amp;"_"&amp;BF$20,データシート1!$A$1:$BT$1,0),0)</f>
        <v>74.956541820504697</v>
      </c>
      <c r="BG40" s="34">
        <f>VLOOKUP($AX40&amp;"_"&amp;$BC$14,データシート1!$A:$BT,MATCH($BC$12&amp;"_"&amp;BG$20,データシート1!$A$1:$BT$1,0),0)</f>
        <v>0.33587775421336247</v>
      </c>
      <c r="BH40" s="34">
        <f>VLOOKUP($AX40&amp;"_"&amp;$BC$14,データシート1!$A:$BT,MATCH($BC$12&amp;"_"&amp;BH$20,データシート1!$A$1:$BT$1,0),0)</f>
        <v>2.594060765787809</v>
      </c>
      <c r="BI40" s="34">
        <f>VLOOKUP($AX40&amp;"_"&amp;$BC$14,データシート1!$A:$BT,MATCH($BC$12&amp;"_"&amp;BI$20,データシート1!$A$1:$BT$1,0),0)</f>
        <v>5.2708929247225855</v>
      </c>
      <c r="BJ40" s="34">
        <f>VLOOKUP($AX40&amp;"_"&amp;$BC$14,データシート1!$A:$BT,MATCH($BC$12&amp;"_"&amp;BJ$20,データシート1!$A$1:$BT$1,0),0)</f>
        <v>5.963666502162547</v>
      </c>
      <c r="BK40" s="34">
        <f t="shared" si="1"/>
        <v>11.80640859821141</v>
      </c>
      <c r="BL40" s="34">
        <f t="shared" si="2"/>
        <v>11.467413052661897</v>
      </c>
      <c r="BM40" s="34">
        <f>VLOOKUP($AX40&amp;"_"&amp;$BC$14,データシート1!$A:$BT,MATCH($BC$12&amp;"_"&amp;BM$20,データシート1!$A$1:$BT$1,0),0)</f>
        <v>5.7613760934627791</v>
      </c>
      <c r="BN40" s="34">
        <f>VLOOKUP($AX40&amp;"_"&amp;$BC$14,データシート1!$A:$BT,MATCH($BC$12&amp;"_"&amp;BN$20,データシート1!$A$1:$BT$1,0),0)</f>
        <v>5.7060369591991185</v>
      </c>
      <c r="BO40" s="34">
        <f>VLOOKUP($AX40&amp;"_"&amp;$BC$14,データシート1!$A:$BT,MATCH($BC$12&amp;"_"&amp;BO$20,データシート1!$A$1:$BT$1,0),0)</f>
        <v>0.338995545549513</v>
      </c>
      <c r="BP40" s="34">
        <f>VLOOKUP($AX40&amp;"_"&amp;$BC$14,データシート1!$A:$BT,MATCH($BC$12&amp;"_"&amp;BP$20,データシート1!$A$1:$BT$1,0),0)</f>
        <v>0</v>
      </c>
      <c r="BQ40" s="34">
        <f>VLOOKUP($AX40&amp;"_"&amp;$BC$14,データシート1!$A:$BT,MATCH($BC$12&amp;"_"&amp;BQ$20,データシート1!$A$1:$BT$1,0),0)</f>
        <v>0.54655872112209303</v>
      </c>
      <c r="BR40" s="35">
        <f t="shared" si="3"/>
        <v>101.47400708672451</v>
      </c>
      <c r="BT40" s="121" t="str">
        <f t="shared" si="4"/>
        <v>神崎町</v>
      </c>
      <c r="BU40" s="33">
        <f t="shared" si="25"/>
        <v>101.47400708672451</v>
      </c>
      <c r="BV40" s="59">
        <f t="shared" si="16"/>
        <v>0.76755104658417972</v>
      </c>
      <c r="BW40" s="59">
        <f t="shared" si="5"/>
        <v>0.73867726300039838</v>
      </c>
      <c r="BX40" s="59">
        <f t="shared" si="5"/>
        <v>3.3099880832172654E-3</v>
      </c>
      <c r="BY40" s="59">
        <f t="shared" si="5"/>
        <v>2.5563795500564014E-2</v>
      </c>
      <c r="BZ40" s="59">
        <f t="shared" si="5"/>
        <v>5.194328159543192E-2</v>
      </c>
      <c r="CA40" s="59">
        <f t="shared" si="5"/>
        <v>5.8770385376283742E-2</v>
      </c>
      <c r="CB40" s="59">
        <f t="shared" si="5"/>
        <v>0.11634909211894127</v>
      </c>
      <c r="CC40" s="59">
        <f t="shared" si="5"/>
        <v>0.11300837901139846</v>
      </c>
      <c r="CD40" s="59">
        <f t="shared" si="5"/>
        <v>5.6776865907530713E-2</v>
      </c>
      <c r="CE40" s="59">
        <f t="shared" si="5"/>
        <v>5.6231513103867752E-2</v>
      </c>
      <c r="CF40" s="59">
        <f t="shared" si="5"/>
        <v>3.3407131075428144E-3</v>
      </c>
      <c r="CG40" s="59">
        <f t="shared" si="5"/>
        <v>0</v>
      </c>
      <c r="CH40" s="59">
        <f t="shared" si="5"/>
        <v>5.38619432516327E-3</v>
      </c>
      <c r="CI40" s="122">
        <f t="shared" si="6"/>
        <v>1</v>
      </c>
      <c r="CK40" s="123" t="str">
        <f t="shared" si="7"/>
        <v>神崎町</v>
      </c>
      <c r="CL40" s="124">
        <f t="shared" si="17"/>
        <v>77.886480340505869</v>
      </c>
      <c r="CM40" s="65">
        <f t="shared" si="18"/>
        <v>0.37188739141080918</v>
      </c>
      <c r="CN40" s="66">
        <f t="shared" si="19"/>
        <v>74.956541820504697</v>
      </c>
      <c r="CO40" s="65">
        <f t="shared" si="20"/>
        <v>0.38642391039545659</v>
      </c>
      <c r="CP40" s="66">
        <f t="shared" si="8"/>
        <v>0.33587775421336247</v>
      </c>
      <c r="CQ40" s="65">
        <f t="shared" si="21"/>
        <v>0</v>
      </c>
      <c r="CR40" s="66">
        <f t="shared" si="9"/>
        <v>2.594060765787809</v>
      </c>
      <c r="CS40" s="65">
        <f t="shared" si="22"/>
        <v>0</v>
      </c>
      <c r="CT40" s="66">
        <f t="shared" si="10"/>
        <v>5.2708929247225855</v>
      </c>
      <c r="CU40" s="67">
        <f t="shared" si="23"/>
        <v>0</v>
      </c>
      <c r="CV40" s="16"/>
      <c r="CW40" s="959">
        <f t="shared" si="24"/>
        <v>28.965</v>
      </c>
      <c r="CX40" s="962">
        <f>VLOOKUP($AX40&amp;"_"&amp;$CW$14,データシート1!$A:$BT,MATCH($CW$12&amp;"_"&amp;CX$20,データシート1!$A$1:$BT$1,0),0)</f>
        <v>28.965</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28.965</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20350</v>
      </c>
      <c r="AY41" s="18" t="str">
        <f>IF(IFERROR(比較地域マスタ!$Z26,"")=0,"",IFERROR(比較地域マスタ!$Z26,""))</f>
        <v>長和町</v>
      </c>
      <c r="BB41" s="110" t="str">
        <f t="shared" si="0"/>
        <v>20350</v>
      </c>
      <c r="BC41" s="1031" t="str">
        <f t="shared" si="0"/>
        <v>長和町</v>
      </c>
      <c r="BD41" s="34">
        <f t="shared" si="14"/>
        <v>39.136252418854319</v>
      </c>
      <c r="BE41" s="34">
        <f t="shared" si="15"/>
        <v>5.9466859682053563</v>
      </c>
      <c r="BF41" s="34">
        <f>VLOOKUP($AX41&amp;"_"&amp;$BC$14,データシート1!$A:$BT,MATCH($BC$12&amp;"_"&amp;BF$20,データシート1!$A$1:$BT$1,0),0)</f>
        <v>2.4525285900183986</v>
      </c>
      <c r="BG41" s="34">
        <f>VLOOKUP($AX41&amp;"_"&amp;$BC$14,データシート1!$A:$BT,MATCH($BC$12&amp;"_"&amp;BG$20,データシート1!$A$1:$BT$1,0),0)</f>
        <v>0.48888895089390488</v>
      </c>
      <c r="BH41" s="34">
        <f>VLOOKUP($AX41&amp;"_"&amp;$BC$14,データシート1!$A:$BT,MATCH($BC$12&amp;"_"&amp;BH$20,データシート1!$A$1:$BT$1,0),0)</f>
        <v>3.005268427293053</v>
      </c>
      <c r="BI41" s="34">
        <f>VLOOKUP($AX41&amp;"_"&amp;$BC$14,データシート1!$A:$BT,MATCH($BC$12&amp;"_"&amp;BI$20,データシート1!$A$1:$BT$1,0),0)</f>
        <v>5.4105300345961069</v>
      </c>
      <c r="BJ41" s="34">
        <f>VLOOKUP($AX41&amp;"_"&amp;$BC$14,データシート1!$A:$BT,MATCH($BC$12&amp;"_"&amp;BJ$20,データシート1!$A$1:$BT$1,0),0)</f>
        <v>10.076151368332157</v>
      </c>
      <c r="BK41" s="34">
        <f t="shared" si="1"/>
        <v>17.1212862996971</v>
      </c>
      <c r="BL41" s="34">
        <f t="shared" si="2"/>
        <v>16.781765270181012</v>
      </c>
      <c r="BM41" s="34">
        <f>VLOOKUP($AX41&amp;"_"&amp;$BC$14,データシート1!$A:$BT,MATCH($BC$12&amp;"_"&amp;BM$20,データシート1!$A$1:$BT$1,0),0)</f>
        <v>6.5034641677799945</v>
      </c>
      <c r="BN41" s="34">
        <f>VLOOKUP($AX41&amp;"_"&amp;$BC$14,データシート1!$A:$BT,MATCH($BC$12&amp;"_"&amp;BN$20,データシート1!$A$1:$BT$1,0),0)</f>
        <v>10.278301102401016</v>
      </c>
      <c r="BO41" s="34">
        <f>VLOOKUP($AX41&amp;"_"&amp;$BC$14,データシート1!$A:$BT,MATCH($BC$12&amp;"_"&amp;BO$20,データシート1!$A$1:$BT$1,0),0)</f>
        <v>0.33952102951608998</v>
      </c>
      <c r="BP41" s="34">
        <f>VLOOKUP($AX41&amp;"_"&amp;$BC$14,データシート1!$A:$BT,MATCH($BC$12&amp;"_"&amp;BP$20,データシート1!$A$1:$BT$1,0),0)</f>
        <v>0</v>
      </c>
      <c r="BQ41" s="34">
        <f>VLOOKUP($AX41&amp;"_"&amp;$BC$14,データシート1!$A:$BT,MATCH($BC$12&amp;"_"&amp;BQ$20,データシート1!$A$1:$BT$1,0),0)</f>
        <v>0.58159874802360079</v>
      </c>
      <c r="BR41" s="35">
        <f t="shared" si="3"/>
        <v>39.136252418854319</v>
      </c>
      <c r="BT41" s="121" t="str">
        <f t="shared" si="4"/>
        <v>長和町</v>
      </c>
      <c r="BU41" s="33">
        <f t="shared" si="25"/>
        <v>39.136252418854319</v>
      </c>
      <c r="BV41" s="59">
        <f t="shared" si="16"/>
        <v>0.15194827303751943</v>
      </c>
      <c r="BW41" s="59">
        <f t="shared" si="5"/>
        <v>6.2666413834679427E-2</v>
      </c>
      <c r="BX41" s="59">
        <f t="shared" si="5"/>
        <v>1.2491971527104554E-2</v>
      </c>
      <c r="BY41" s="59">
        <f t="shared" si="5"/>
        <v>7.6789887675735455E-2</v>
      </c>
      <c r="BZ41" s="59">
        <f t="shared" si="5"/>
        <v>0.13824854706807657</v>
      </c>
      <c r="CA41" s="59">
        <f t="shared" si="5"/>
        <v>0.25746336824723309</v>
      </c>
      <c r="CB41" s="59">
        <f t="shared" si="5"/>
        <v>0.43747894193999864</v>
      </c>
      <c r="CC41" s="59">
        <f t="shared" si="5"/>
        <v>0.42880358319889139</v>
      </c>
      <c r="CD41" s="59">
        <f t="shared" si="5"/>
        <v>0.1661749341295356</v>
      </c>
      <c r="CE41" s="59">
        <f t="shared" si="5"/>
        <v>0.26262864906935574</v>
      </c>
      <c r="CF41" s="59">
        <f t="shared" si="5"/>
        <v>8.675358741107312E-3</v>
      </c>
      <c r="CG41" s="59">
        <f t="shared" si="5"/>
        <v>0</v>
      </c>
      <c r="CH41" s="59">
        <f t="shared" si="5"/>
        <v>1.48608697071723E-2</v>
      </c>
      <c r="CI41" s="122">
        <f t="shared" si="6"/>
        <v>1</v>
      </c>
      <c r="CK41" s="123" t="str">
        <f t="shared" si="7"/>
        <v>長和町</v>
      </c>
      <c r="CL41" s="124">
        <f t="shared" si="17"/>
        <v>5.9466859682053563</v>
      </c>
      <c r="CM41" s="65">
        <f t="shared" si="18"/>
        <v>0</v>
      </c>
      <c r="CN41" s="66">
        <f t="shared" si="19"/>
        <v>2.4525285900183986</v>
      </c>
      <c r="CO41" s="65">
        <f t="shared" si="20"/>
        <v>0</v>
      </c>
      <c r="CP41" s="66">
        <f t="shared" si="8"/>
        <v>0.48888895089390488</v>
      </c>
      <c r="CQ41" s="65">
        <f t="shared" si="21"/>
        <v>0</v>
      </c>
      <c r="CR41" s="66">
        <f t="shared" si="9"/>
        <v>3.005268427293053</v>
      </c>
      <c r="CS41" s="65">
        <f t="shared" si="22"/>
        <v>0</v>
      </c>
      <c r="CT41" s="66">
        <f t="shared" si="10"/>
        <v>5.4105300345961069</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04424</v>
      </c>
      <c r="AY42" s="18" t="str">
        <f>IF(IFERROR(比較地域マスタ!$Z27,"")=0,"",IFERROR(比較地域マスタ!$Z27,""))</f>
        <v>大衡村</v>
      </c>
      <c r="BB42" s="110" t="str">
        <f t="shared" si="0"/>
        <v>04424</v>
      </c>
      <c r="BC42" s="1031" t="str">
        <f t="shared" si="0"/>
        <v>大衡村</v>
      </c>
      <c r="BD42" s="34">
        <f t="shared" si="14"/>
        <v>370.082990566879</v>
      </c>
      <c r="BE42" s="34">
        <f t="shared" si="15"/>
        <v>332.27247625726636</v>
      </c>
      <c r="BF42" s="34">
        <f>VLOOKUP($AX42&amp;"_"&amp;$BC$14,データシート1!$A:$BT,MATCH($BC$12&amp;"_"&amp;BF$20,データシート1!$A$1:$BT$1,0),0)</f>
        <v>327.6159411498478</v>
      </c>
      <c r="BG42" s="34">
        <f>VLOOKUP($AX42&amp;"_"&amp;$BC$14,データシート1!$A:$BT,MATCH($BC$12&amp;"_"&amp;BG$20,データシート1!$A$1:$BT$1,0),0)</f>
        <v>1.2093620935872504</v>
      </c>
      <c r="BH42" s="34">
        <f>VLOOKUP($AX42&amp;"_"&amp;$BC$14,データシート1!$A:$BT,MATCH($BC$12&amp;"_"&amp;BH$20,データシート1!$A$1:$BT$1,0),0)</f>
        <v>3.447173013831347</v>
      </c>
      <c r="BI42" s="34">
        <f>VLOOKUP($AX42&amp;"_"&amp;$BC$14,データシート1!$A:$BT,MATCH($BC$12&amp;"_"&amp;BI$20,データシート1!$A$1:$BT$1,0),0)</f>
        <v>13.103979911234619</v>
      </c>
      <c r="BJ42" s="34">
        <f>VLOOKUP($AX42&amp;"_"&amp;$BC$14,データシート1!$A:$BT,MATCH($BC$12&amp;"_"&amp;BJ$20,データシート1!$A$1:$BT$1,0),0)</f>
        <v>6.0826247447083981</v>
      </c>
      <c r="BK42" s="34">
        <f t="shared" si="1"/>
        <v>17.315789965038114</v>
      </c>
      <c r="BL42" s="34">
        <f t="shared" si="2"/>
        <v>16.978896355354909</v>
      </c>
      <c r="BM42" s="34">
        <f>VLOOKUP($AX42&amp;"_"&amp;$BC$14,データシート1!$A:$BT,MATCH($BC$12&amp;"_"&amp;BM$20,データシート1!$A$1:$BT$1,0),0)</f>
        <v>5.7015741241038826</v>
      </c>
      <c r="BN42" s="34">
        <f>VLOOKUP($AX42&amp;"_"&amp;$BC$14,データシート1!$A:$BT,MATCH($BC$12&amp;"_"&amp;BN$20,データシート1!$A$1:$BT$1,0),0)</f>
        <v>11.277322231251025</v>
      </c>
      <c r="BO42" s="34">
        <f>VLOOKUP($AX42&amp;"_"&amp;$BC$14,データシート1!$A:$BT,MATCH($BC$12&amp;"_"&amp;BO$20,データシート1!$A$1:$BT$1,0),0)</f>
        <v>0.33689360968320597</v>
      </c>
      <c r="BP42" s="34">
        <f>VLOOKUP($AX42&amp;"_"&amp;$BC$14,データシート1!$A:$BT,MATCH($BC$12&amp;"_"&amp;BP$20,データシート1!$A$1:$BT$1,0),0)</f>
        <v>0</v>
      </c>
      <c r="BQ42" s="34">
        <f>VLOOKUP($AX42&amp;"_"&amp;$BC$14,データシート1!$A:$BT,MATCH($BC$12&amp;"_"&amp;BQ$20,データシート1!$A$1:$BT$1,0),0)</f>
        <v>1.3081196886314821</v>
      </c>
      <c r="BR42" s="35">
        <f t="shared" si="3"/>
        <v>370.082990566879</v>
      </c>
      <c r="BT42" s="121" t="str">
        <f t="shared" si="4"/>
        <v>大衡村</v>
      </c>
      <c r="BU42" s="33">
        <f t="shared" si="25"/>
        <v>370.082990566879</v>
      </c>
      <c r="BV42" s="59">
        <f t="shared" si="16"/>
        <v>0.89783233687207309</v>
      </c>
      <c r="BW42" s="59">
        <f t="shared" si="5"/>
        <v>0.88524992907136368</v>
      </c>
      <c r="BX42" s="59">
        <f t="shared" si="5"/>
        <v>3.2678132322017709E-3</v>
      </c>
      <c r="BY42" s="59">
        <f t="shared" si="5"/>
        <v>9.314594568507726E-3</v>
      </c>
      <c r="BZ42" s="59">
        <f t="shared" si="5"/>
        <v>3.5408219899980928E-2</v>
      </c>
      <c r="CA42" s="59">
        <f t="shared" ref="CA42:CH68" si="32">BJ42/$BR42</f>
        <v>1.6435839797422913E-2</v>
      </c>
      <c r="CB42" s="59">
        <f t="shared" si="32"/>
        <v>4.6788937634000542E-2</v>
      </c>
      <c r="CC42" s="59">
        <f t="shared" si="32"/>
        <v>4.5878618548091832E-2</v>
      </c>
      <c r="CD42" s="59">
        <f t="shared" si="32"/>
        <v>1.5406204201307465E-2</v>
      </c>
      <c r="CE42" s="59">
        <f t="shared" si="32"/>
        <v>3.0472414346784361E-2</v>
      </c>
      <c r="CF42" s="59">
        <f t="shared" si="32"/>
        <v>9.1031908590871789E-4</v>
      </c>
      <c r="CG42" s="59">
        <f t="shared" si="32"/>
        <v>0</v>
      </c>
      <c r="CH42" s="59">
        <f t="shared" si="32"/>
        <v>3.5346657965224346E-3</v>
      </c>
      <c r="CI42" s="122">
        <f t="shared" si="6"/>
        <v>1</v>
      </c>
      <c r="CK42" s="123" t="str">
        <f t="shared" si="7"/>
        <v>大衡村</v>
      </c>
      <c r="CL42" s="124">
        <f t="shared" si="17"/>
        <v>332.27247625726636</v>
      </c>
      <c r="CM42" s="65">
        <f t="shared" si="18"/>
        <v>0.5230315852747357</v>
      </c>
      <c r="CN42" s="66">
        <f t="shared" si="19"/>
        <v>327.6159411498478</v>
      </c>
      <c r="CO42" s="65">
        <f t="shared" si="20"/>
        <v>0.53046564031666232</v>
      </c>
      <c r="CP42" s="66">
        <f t="shared" si="8"/>
        <v>1.2093620935872504</v>
      </c>
      <c r="CQ42" s="65">
        <f t="shared" si="21"/>
        <v>0</v>
      </c>
      <c r="CR42" s="66">
        <f t="shared" si="9"/>
        <v>3.447173013831347</v>
      </c>
      <c r="CS42" s="65">
        <f t="shared" si="22"/>
        <v>0</v>
      </c>
      <c r="CT42" s="66">
        <f t="shared" si="10"/>
        <v>13.103979911234619</v>
      </c>
      <c r="CU42" s="67">
        <f t="shared" si="23"/>
        <v>0</v>
      </c>
      <c r="CV42" s="16"/>
      <c r="CW42" s="959">
        <f t="shared" si="24"/>
        <v>173.78899999999999</v>
      </c>
      <c r="CX42" s="962">
        <f>VLOOKUP($AX42&amp;"_"&amp;$CW$14,データシート1!$A:$BT,MATCH($CW$12&amp;"_"&amp;CX$20,データシート1!$A$1:$BT$1,0),0)</f>
        <v>173.78899999999999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0.39</v>
      </c>
      <c r="DC42" s="962">
        <f>VLOOKUP($AX42&amp;"_"&amp;$CW$14,データシート1!$A:$BT,MATCH($CW$12&amp;"_"&amp;DC$20,データシート1!$A$1:$BT$1,0),0)</f>
        <v>0</v>
      </c>
      <c r="DD42" s="961">
        <f t="shared" si="11"/>
        <v>174.17899999999997</v>
      </c>
      <c r="DE42" s="16"/>
      <c r="DF42" s="125">
        <f>VLOOKUP($AX42&amp;"_"&amp;$DF$14,データシート1!$A:$BT,MATCH($DF$12&amp;"_"&amp;DF$20,データシート1!$A$1:$BT$1,0),0)</f>
        <v>8</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1</v>
      </c>
      <c r="DK42" s="64">
        <f>VLOOKUP($AX42&amp;"_"&amp;$DF$14,データシート1!$A:$BT,MATCH($DF$12&amp;"_"&amp;DK$20,データシート1!$A$1:$BT$1,0),0)</f>
        <v>0</v>
      </c>
      <c r="DL42" s="68">
        <f t="shared" si="12"/>
        <v>9</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07405</v>
      </c>
      <c r="AY43" s="18" t="str">
        <f>IF(IFERROR(比較地域マスタ!$Z28,"")=0,"",IFERROR(比較地域マスタ!$Z28,""))</f>
        <v>西会津町</v>
      </c>
      <c r="AZ43" s="23"/>
      <c r="BB43" s="110" t="str">
        <f t="shared" si="0"/>
        <v>07405</v>
      </c>
      <c r="BC43" s="1031" t="str">
        <f t="shared" si="0"/>
        <v>西会津町</v>
      </c>
      <c r="BD43" s="34">
        <f t="shared" si="14"/>
        <v>35.043854437562445</v>
      </c>
      <c r="BE43" s="34">
        <f t="shared" si="15"/>
        <v>6.7221145364479558</v>
      </c>
      <c r="BF43" s="34">
        <f>VLOOKUP($AX43&amp;"_"&amp;$BC$14,データシート1!$A:$BT,MATCH($BC$12&amp;"_"&amp;BF$20,データシート1!$A$1:$BT$1,0),0)</f>
        <v>5.4560856260294601</v>
      </c>
      <c r="BG43" s="34">
        <f>VLOOKUP($AX43&amp;"_"&amp;$BC$14,データシート1!$A:$BT,MATCH($BC$12&amp;"_"&amp;BG$20,データシート1!$A$1:$BT$1,0),0)</f>
        <v>0.74287548886811527</v>
      </c>
      <c r="BH43" s="34">
        <f>VLOOKUP($AX43&amp;"_"&amp;$BC$14,データシート1!$A:$BT,MATCH($BC$12&amp;"_"&amp;BH$20,データシート1!$A$1:$BT$1,0),0)</f>
        <v>0.52315342155038058</v>
      </c>
      <c r="BI43" s="34">
        <f>VLOOKUP($AX43&amp;"_"&amp;$BC$14,データシート1!$A:$BT,MATCH($BC$12&amp;"_"&amp;BI$20,データシート1!$A$1:$BT$1,0),0)</f>
        <v>5.6393007754796098</v>
      </c>
      <c r="BJ43" s="34">
        <f>VLOOKUP($AX43&amp;"_"&amp;$BC$14,データシート1!$A:$BT,MATCH($BC$12&amp;"_"&amp;BJ$20,データシート1!$A$1:$BT$1,0),0)</f>
        <v>9.6820379553321274</v>
      </c>
      <c r="BK43" s="34">
        <f t="shared" si="1"/>
        <v>12.216448836870967</v>
      </c>
      <c r="BL43" s="34">
        <f t="shared" si="2"/>
        <v>11.874884258595966</v>
      </c>
      <c r="BM43" s="34">
        <f>VLOOKUP($AX43&amp;"_"&amp;$BC$14,データシート1!$A:$BT,MATCH($BC$12&amp;"_"&amp;BM$20,データシート1!$A$1:$BT$1,0),0)</f>
        <v>4.7841575487117201</v>
      </c>
      <c r="BN43" s="34">
        <f>VLOOKUP($AX43&amp;"_"&amp;$BC$14,データシート1!$A:$BT,MATCH($BC$12&amp;"_"&amp;BN$20,データシート1!$A$1:$BT$1,0),0)</f>
        <v>7.0907267098842466</v>
      </c>
      <c r="BO43" s="34">
        <f>VLOOKUP($AX43&amp;"_"&amp;$BC$14,データシート1!$A:$BT,MATCH($BC$12&amp;"_"&amp;BO$20,データシート1!$A$1:$BT$1,0),0)</f>
        <v>0.34156457827500097</v>
      </c>
      <c r="BP43" s="34">
        <f>VLOOKUP($AX43&amp;"_"&amp;$BC$14,データシート1!$A:$BT,MATCH($BC$12&amp;"_"&amp;BP$20,データシート1!$A$1:$BT$1,0),0)</f>
        <v>0</v>
      </c>
      <c r="BQ43" s="34">
        <f>VLOOKUP($AX43&amp;"_"&amp;$BC$14,データシート1!$A:$BT,MATCH($BC$12&amp;"_"&amp;BQ$20,データシート1!$A$1:$BT$1,0),0)</f>
        <v>0.78395233343178217</v>
      </c>
      <c r="BR43" s="35">
        <f t="shared" si="3"/>
        <v>35.043854437562445</v>
      </c>
      <c r="BT43" s="121" t="str">
        <f t="shared" si="4"/>
        <v>西会津町</v>
      </c>
      <c r="BU43" s="33">
        <f t="shared" si="25"/>
        <v>35.043854437562445</v>
      </c>
      <c r="BV43" s="59">
        <f t="shared" si="16"/>
        <v>0.19182006786453049</v>
      </c>
      <c r="BW43" s="59">
        <f t="shared" si="16"/>
        <v>0.15569307981662106</v>
      </c>
      <c r="BX43" s="59">
        <f t="shared" si="16"/>
        <v>2.119845264714516E-2</v>
      </c>
      <c r="BY43" s="59">
        <f t="shared" si="16"/>
        <v>1.4928535400764258E-2</v>
      </c>
      <c r="BZ43" s="59">
        <f t="shared" si="16"/>
        <v>0.16092124756216925</v>
      </c>
      <c r="CA43" s="59">
        <f t="shared" si="32"/>
        <v>0.27628347710959111</v>
      </c>
      <c r="CB43" s="59">
        <f t="shared" si="32"/>
        <v>0.34860459937810168</v>
      </c>
      <c r="CC43" s="59">
        <f t="shared" si="32"/>
        <v>0.33885782398033354</v>
      </c>
      <c r="CD43" s="59">
        <f t="shared" si="32"/>
        <v>0.13651915936460821</v>
      </c>
      <c r="CE43" s="59">
        <f t="shared" si="32"/>
        <v>0.20233866461572536</v>
      </c>
      <c r="CF43" s="59">
        <f t="shared" si="32"/>
        <v>9.7467753977681249E-3</v>
      </c>
      <c r="CG43" s="59">
        <f t="shared" si="32"/>
        <v>0</v>
      </c>
      <c r="CH43" s="59">
        <f t="shared" si="32"/>
        <v>2.2370608085607372E-2</v>
      </c>
      <c r="CI43" s="122">
        <f t="shared" si="6"/>
        <v>1</v>
      </c>
      <c r="CJ43" s="23"/>
      <c r="CK43" s="123" t="str">
        <f t="shared" si="7"/>
        <v>西会津町</v>
      </c>
      <c r="CL43" s="124">
        <f t="shared" si="17"/>
        <v>6.7221145364479558</v>
      </c>
      <c r="CM43" s="65">
        <f t="shared" si="18"/>
        <v>0</v>
      </c>
      <c r="CN43" s="66">
        <f t="shared" si="19"/>
        <v>5.4560856260294601</v>
      </c>
      <c r="CO43" s="65">
        <f t="shared" si="20"/>
        <v>0</v>
      </c>
      <c r="CP43" s="66">
        <f t="shared" si="8"/>
        <v>0.74287548886811527</v>
      </c>
      <c r="CQ43" s="65">
        <f t="shared" si="21"/>
        <v>0</v>
      </c>
      <c r="CR43" s="66">
        <f t="shared" si="9"/>
        <v>0.52315342155038058</v>
      </c>
      <c r="CS43" s="65">
        <f t="shared" si="22"/>
        <v>0</v>
      </c>
      <c r="CT43" s="66">
        <f t="shared" si="10"/>
        <v>5.6393007754796098</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34368</v>
      </c>
      <c r="AY44" s="18" t="str">
        <f>IF(IFERROR(比較地域マスタ!$Z29,"")=0,"",IFERROR(比較地域マスタ!$Z29,""))</f>
        <v>安芸太田町</v>
      </c>
      <c r="BB44" s="110" t="str">
        <f t="shared" si="0"/>
        <v>34368</v>
      </c>
      <c r="BC44" s="1031" t="str">
        <f t="shared" si="0"/>
        <v>安芸太田町</v>
      </c>
      <c r="BD44" s="34">
        <f t="shared" si="14"/>
        <v>45.439802388165234</v>
      </c>
      <c r="BE44" s="34">
        <f t="shared" si="15"/>
        <v>11.672723244589655</v>
      </c>
      <c r="BF44" s="34">
        <f>VLOOKUP($AX44&amp;"_"&amp;$BC$14,データシート1!$A:$BT,MATCH($BC$12&amp;"_"&amp;BF$20,データシート1!$A$1:$BT$1,0),0)</f>
        <v>8.1396881086823996</v>
      </c>
      <c r="BG44" s="34">
        <f>VLOOKUP($AX44&amp;"_"&amp;$BC$14,データシート1!$A:$BT,MATCH($BC$12&amp;"_"&amp;BG$20,データシート1!$A$1:$BT$1,0),0)</f>
        <v>0.65786687646446051</v>
      </c>
      <c r="BH44" s="34">
        <f>VLOOKUP($AX44&amp;"_"&amp;$BC$14,データシート1!$A:$BT,MATCH($BC$12&amp;"_"&amp;BH$20,データシート1!$A$1:$BT$1,0),0)</f>
        <v>2.8751682594427947</v>
      </c>
      <c r="BI44" s="34">
        <f>VLOOKUP($AX44&amp;"_"&amp;$BC$14,データシート1!$A:$BT,MATCH($BC$12&amp;"_"&amp;BI$20,データシート1!$A$1:$BT$1,0),0)</f>
        <v>10.240003001064975</v>
      </c>
      <c r="BJ44" s="34">
        <f>VLOOKUP($AX44&amp;"_"&amp;$BC$14,データシート1!$A:$BT,MATCH($BC$12&amp;"_"&amp;BJ$20,データシート1!$A$1:$BT$1,0),0)</f>
        <v>9.0024500149667865</v>
      </c>
      <c r="BK44" s="34">
        <f t="shared" si="1"/>
        <v>14.524626127543815</v>
      </c>
      <c r="BL44" s="34">
        <f t="shared" si="2"/>
        <v>14.183645420342788</v>
      </c>
      <c r="BM44" s="34">
        <f>VLOOKUP($AX44&amp;"_"&amp;$BC$14,データシート1!$A:$BT,MATCH($BC$12&amp;"_"&amp;BM$20,データシート1!$A$1:$BT$1,0),0)</f>
        <v>4.8439595180706174</v>
      </c>
      <c r="BN44" s="34">
        <f>VLOOKUP($AX44&amp;"_"&amp;$BC$14,データシート1!$A:$BT,MATCH($BC$12&amp;"_"&amp;BN$20,データシート1!$A$1:$BT$1,0),0)</f>
        <v>9.339685902272171</v>
      </c>
      <c r="BO44" s="34">
        <f>VLOOKUP($AX44&amp;"_"&amp;$BC$14,データシート1!$A:$BT,MATCH($BC$12&amp;"_"&amp;BO$20,データシート1!$A$1:$BT$1,0),0)</f>
        <v>0.34098070720102602</v>
      </c>
      <c r="BP44" s="34">
        <f>VLOOKUP($AX44&amp;"_"&amp;$BC$14,データシート1!$A:$BT,MATCH($BC$12&amp;"_"&amp;BP$20,データシート1!$A$1:$BT$1,0),0)</f>
        <v>0</v>
      </c>
      <c r="BQ44" s="34">
        <f>VLOOKUP($AX44&amp;"_"&amp;$BC$14,データシート1!$A:$BT,MATCH($BC$12&amp;"_"&amp;BQ$20,データシート1!$A$1:$BT$1,0),0)</f>
        <v>0</v>
      </c>
      <c r="BR44" s="35">
        <f t="shared" si="3"/>
        <v>45.439802388165234</v>
      </c>
      <c r="BT44" s="121" t="str">
        <f t="shared" si="4"/>
        <v>安芸太田町</v>
      </c>
      <c r="BU44" s="33">
        <f t="shared" si="25"/>
        <v>45.439802388165234</v>
      </c>
      <c r="BV44" s="59">
        <f t="shared" si="16"/>
        <v>0.25688323080449416</v>
      </c>
      <c r="BW44" s="59">
        <f t="shared" si="16"/>
        <v>0.17913123915350423</v>
      </c>
      <c r="BX44" s="59">
        <f t="shared" si="16"/>
        <v>1.4477767109211758E-2</v>
      </c>
      <c r="BY44" s="59">
        <f t="shared" si="16"/>
        <v>6.3274224541778168E-2</v>
      </c>
      <c r="BZ44" s="59">
        <f t="shared" si="16"/>
        <v>0.22535315874815462</v>
      </c>
      <c r="CA44" s="59">
        <f t="shared" si="32"/>
        <v>0.19811815945113945</v>
      </c>
      <c r="CB44" s="59">
        <f t="shared" si="32"/>
        <v>0.31964545099621172</v>
      </c>
      <c r="CC44" s="59">
        <f t="shared" si="32"/>
        <v>0.31214144153137668</v>
      </c>
      <c r="CD44" s="59">
        <f t="shared" si="32"/>
        <v>0.10660168538347833</v>
      </c>
      <c r="CE44" s="59">
        <f t="shared" si="32"/>
        <v>0.20553975614789835</v>
      </c>
      <c r="CF44" s="59">
        <f t="shared" si="32"/>
        <v>7.5040094648350453E-3</v>
      </c>
      <c r="CG44" s="59">
        <f t="shared" si="32"/>
        <v>0</v>
      </c>
      <c r="CH44" s="59">
        <f t="shared" si="32"/>
        <v>0</v>
      </c>
      <c r="CI44" s="122">
        <f t="shared" si="6"/>
        <v>1</v>
      </c>
      <c r="CK44" s="123" t="str">
        <f t="shared" si="7"/>
        <v>安芸太田町</v>
      </c>
      <c r="CL44" s="124">
        <f t="shared" si="17"/>
        <v>11.672723244589655</v>
      </c>
      <c r="CM44" s="65">
        <f t="shared" si="18"/>
        <v>0</v>
      </c>
      <c r="CN44" s="66">
        <f t="shared" si="19"/>
        <v>8.1396881086823996</v>
      </c>
      <c r="CO44" s="65">
        <f t="shared" si="20"/>
        <v>0</v>
      </c>
      <c r="CP44" s="66">
        <f t="shared" si="8"/>
        <v>0.65786687646446051</v>
      </c>
      <c r="CQ44" s="65">
        <f t="shared" si="21"/>
        <v>0</v>
      </c>
      <c r="CR44" s="66">
        <f t="shared" si="9"/>
        <v>2.8751682594427947</v>
      </c>
      <c r="CS44" s="65">
        <f t="shared" si="22"/>
        <v>0</v>
      </c>
      <c r="CT44" s="66">
        <f t="shared" si="10"/>
        <v>10.240003001064975</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46531</v>
      </c>
      <c r="AY45" s="18" t="str">
        <f>IF(IFERROR(比較地域マスタ!$Z30,"")=0,"",IFERROR(比較地域マスタ!$Z30,""))</f>
        <v>天城町</v>
      </c>
      <c r="BB45" s="110" t="str">
        <f t="shared" si="0"/>
        <v>46531</v>
      </c>
      <c r="BC45" s="1031" t="str">
        <f t="shared" si="0"/>
        <v>天城町</v>
      </c>
      <c r="BD45" s="34">
        <f t="shared" si="14"/>
        <v>38.491271005541222</v>
      </c>
      <c r="BE45" s="34">
        <f t="shared" si="15"/>
        <v>2.3438735827737234</v>
      </c>
      <c r="BF45" s="34">
        <f>VLOOKUP($AX45&amp;"_"&amp;$BC$14,データシート1!$A:$BT,MATCH($BC$12&amp;"_"&amp;BF$20,データシート1!$A$1:$BT$1,0),0)</f>
        <v>0.16483874562781922</v>
      </c>
      <c r="BG45" s="34">
        <f>VLOOKUP($AX45&amp;"_"&amp;$BC$14,データシート1!$A:$BT,MATCH($BC$12&amp;"_"&amp;BG$20,データシート1!$A$1:$BT$1,0),0)</f>
        <v>0.63369984814254865</v>
      </c>
      <c r="BH45" s="34">
        <f>VLOOKUP($AX45&amp;"_"&amp;$BC$14,データシート1!$A:$BT,MATCH($BC$12&amp;"_"&amp;BH$20,データシート1!$A$1:$BT$1,0),0)</f>
        <v>1.5453349890033556</v>
      </c>
      <c r="BI45" s="34">
        <f>VLOOKUP($AX45&amp;"_"&amp;$BC$14,データシート1!$A:$BT,MATCH($BC$12&amp;"_"&amp;BI$20,データシート1!$A$1:$BT$1,0),0)</f>
        <v>5.0791363733530748</v>
      </c>
      <c r="BJ45" s="34">
        <f>VLOOKUP($AX45&amp;"_"&amp;$BC$14,データシート1!$A:$BT,MATCH($BC$12&amp;"_"&amp;BJ$20,データシート1!$A$1:$BT$1,0),0)</f>
        <v>5.6210248754719281</v>
      </c>
      <c r="BK45" s="34">
        <f t="shared" si="1"/>
        <v>24.881274225111639</v>
      </c>
      <c r="BL45" s="34">
        <f t="shared" si="2"/>
        <v>18.756291884630887</v>
      </c>
      <c r="BM45" s="34">
        <f>VLOOKUP($AX45&amp;"_"&amp;$BC$14,データシート1!$A:$BT,MATCH($BC$12&amp;"_"&amp;BM$20,データシート1!$A$1:$BT$1,0),0)</f>
        <v>4.2309893321419274</v>
      </c>
      <c r="BN45" s="34">
        <f>VLOOKUP($AX45&amp;"_"&amp;$BC$14,データシート1!$A:$BT,MATCH($BC$12&amp;"_"&amp;BN$20,データシート1!$A$1:$BT$1,0),0)</f>
        <v>14.525302552488959</v>
      </c>
      <c r="BO45" s="34">
        <f>VLOOKUP($AX45&amp;"_"&amp;$BC$14,データシート1!$A:$BT,MATCH($BC$12&amp;"_"&amp;BO$20,データシート1!$A$1:$BT$1,0),0)</f>
        <v>0.33245618952100098</v>
      </c>
      <c r="BP45" s="34">
        <f>VLOOKUP($AX45&amp;"_"&amp;$BC$14,データシート1!$A:$BT,MATCH($BC$12&amp;"_"&amp;BP$20,データシート1!$A$1:$BT$1,0),0)</f>
        <v>5.7925261509597537</v>
      </c>
      <c r="BQ45" s="34">
        <f>VLOOKUP($AX45&amp;"_"&amp;$BC$14,データシート1!$A:$BT,MATCH($BC$12&amp;"_"&amp;BQ$20,データシート1!$A$1:$BT$1,0),0)</f>
        <v>0.56596194883086148</v>
      </c>
      <c r="BR45" s="35">
        <f t="shared" si="3"/>
        <v>38.491271005541222</v>
      </c>
      <c r="BT45" s="121" t="str">
        <f t="shared" si="4"/>
        <v>天城町</v>
      </c>
      <c r="BU45" s="33">
        <f t="shared" si="25"/>
        <v>38.491271005541222</v>
      </c>
      <c r="BV45" s="59">
        <f t="shared" si="16"/>
        <v>6.0893639558857335E-2</v>
      </c>
      <c r="BW45" s="59">
        <f t="shared" si="16"/>
        <v>4.2824968186706272E-3</v>
      </c>
      <c r="BX45" s="59">
        <f t="shared" si="16"/>
        <v>1.6463469030454227E-2</v>
      </c>
      <c r="BY45" s="59">
        <f t="shared" si="16"/>
        <v>4.014767370973249E-2</v>
      </c>
      <c r="BZ45" s="59">
        <f t="shared" si="16"/>
        <v>0.13195553798734991</v>
      </c>
      <c r="CA45" s="59">
        <f t="shared" si="32"/>
        <v>0.14603375593034387</v>
      </c>
      <c r="CB45" s="59">
        <f t="shared" si="32"/>
        <v>0.64641342244920197</v>
      </c>
      <c r="CC45" s="59">
        <f t="shared" si="32"/>
        <v>0.48728689374613587</v>
      </c>
      <c r="CD45" s="59">
        <f t="shared" si="32"/>
        <v>0.10992074882465773</v>
      </c>
      <c r="CE45" s="59">
        <f t="shared" si="32"/>
        <v>0.37736614492147819</v>
      </c>
      <c r="CF45" s="59">
        <f t="shared" si="32"/>
        <v>8.6371839857701874E-3</v>
      </c>
      <c r="CG45" s="59">
        <f t="shared" si="32"/>
        <v>0.150489344717296</v>
      </c>
      <c r="CH45" s="59">
        <f t="shared" si="32"/>
        <v>1.4703644074246998E-2</v>
      </c>
      <c r="CI45" s="122">
        <f t="shared" si="6"/>
        <v>1</v>
      </c>
      <c r="CK45" s="123" t="str">
        <f t="shared" si="7"/>
        <v>天城町</v>
      </c>
      <c r="CL45" s="124">
        <f t="shared" si="17"/>
        <v>2.3438735827737234</v>
      </c>
      <c r="CM45" s="65">
        <f t="shared" si="18"/>
        <v>0</v>
      </c>
      <c r="CN45" s="66">
        <f t="shared" si="19"/>
        <v>0.16483874562781922</v>
      </c>
      <c r="CO45" s="65">
        <f t="shared" si="20"/>
        <v>0</v>
      </c>
      <c r="CP45" s="66">
        <f t="shared" si="8"/>
        <v>0.63369984814254865</v>
      </c>
      <c r="CQ45" s="65">
        <f t="shared" si="21"/>
        <v>0</v>
      </c>
      <c r="CR45" s="66">
        <f t="shared" si="9"/>
        <v>1.5453349890033556</v>
      </c>
      <c r="CS45" s="65">
        <f t="shared" si="22"/>
        <v>0</v>
      </c>
      <c r="CT45" s="66">
        <f t="shared" si="10"/>
        <v>5.0791363733530748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2.827</v>
      </c>
      <c r="DC45" s="962">
        <f>VLOOKUP($AX45&amp;"_"&amp;$CW$14,データシート1!$A:$BT,MATCH($CW$12&amp;"_"&amp;DC$20,データシート1!$A$1:$BT$1,0),0)</f>
        <v>0</v>
      </c>
      <c r="DD45" s="961">
        <f t="shared" si="11"/>
        <v>2.827</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1</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0</v>
      </c>
      <c r="DR45" s="127">
        <f t="shared" si="31"/>
        <v>1</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01635</v>
      </c>
      <c r="AY46" s="18" t="str">
        <f>IF(IFERROR(比較地域マスタ!$Z31,"")=0,"",IFERROR(比較地域マスタ!$Z31,""))</f>
        <v>新得町</v>
      </c>
      <c r="BB46" s="110" t="str">
        <f t="shared" si="0"/>
        <v>01635</v>
      </c>
      <c r="BC46" s="1031" t="str">
        <f t="shared" si="0"/>
        <v>新得町</v>
      </c>
      <c r="BD46" s="34">
        <f t="shared" si="14"/>
        <v>67.80770387130471</v>
      </c>
      <c r="BE46" s="34">
        <f t="shared" si="15"/>
        <v>30.264982761276858</v>
      </c>
      <c r="BF46" s="34">
        <f>VLOOKUP($AX46&amp;"_"&amp;$BC$14,データシート1!$A:$BT,MATCH($BC$12&amp;"_"&amp;BF$20,データシート1!$A$1:$BT$1,0),0)</f>
        <v>10.194973213367492</v>
      </c>
      <c r="BG46" s="34">
        <f>VLOOKUP($AX46&amp;"_"&amp;$BC$14,データシート1!$A:$BT,MATCH($BC$12&amp;"_"&amp;BG$20,データシート1!$A$1:$BT$1,0),0)</f>
        <v>0.51576110439230671</v>
      </c>
      <c r="BH46" s="34">
        <f>VLOOKUP($AX46&amp;"_"&amp;$BC$14,データシート1!$A:$BT,MATCH($BC$12&amp;"_"&amp;BH$20,データシート1!$A$1:$BT$1,0),0)</f>
        <v>19.554248443517061</v>
      </c>
      <c r="BI46" s="34">
        <f>VLOOKUP($AX46&amp;"_"&amp;$BC$14,データシート1!$A:$BT,MATCH($BC$12&amp;"_"&amp;BI$20,データシート1!$A$1:$BT$1,0),0)</f>
        <v>9.921437399332234</v>
      </c>
      <c r="BJ46" s="34">
        <f>VLOOKUP($AX46&amp;"_"&amp;$BC$14,データシート1!$A:$BT,MATCH($BC$12&amp;"_"&amp;BJ$20,データシート1!$A$1:$BT$1,0),0)</f>
        <v>13.988187294056308</v>
      </c>
      <c r="BK46" s="34">
        <f t="shared" si="1"/>
        <v>13.034848192790131</v>
      </c>
      <c r="BL46" s="34">
        <f t="shared" si="2"/>
        <v>12.703910068061465</v>
      </c>
      <c r="BM46" s="34">
        <f>VLOOKUP($AX46&amp;"_"&amp;$BC$14,データシート1!$A:$BT,MATCH($BC$12&amp;"_"&amp;BM$20,データシート1!$A$1:$BT$1,0),0)</f>
        <v>5.3250935442762843</v>
      </c>
      <c r="BN46" s="34">
        <f>VLOOKUP($AX46&amp;"_"&amp;$BC$14,データシート1!$A:$BT,MATCH($BC$12&amp;"_"&amp;BN$20,データシート1!$A$1:$BT$1,0),0)</f>
        <v>7.3788165237851793</v>
      </c>
      <c r="BO46" s="34">
        <f>VLOOKUP($AX46&amp;"_"&amp;$BC$14,データシート1!$A:$BT,MATCH($BC$12&amp;"_"&amp;BO$20,データシート1!$A$1:$BT$1,0),0)</f>
        <v>0.33093812472866702</v>
      </c>
      <c r="BP46" s="34">
        <f>VLOOKUP($AX46&amp;"_"&amp;$BC$14,データシート1!$A:$BT,MATCH($BC$12&amp;"_"&amp;BP$20,データシート1!$A$1:$BT$1,0),0)</f>
        <v>0</v>
      </c>
      <c r="BQ46" s="34">
        <f>VLOOKUP($AX46&amp;"_"&amp;$BC$14,データシート1!$A:$BT,MATCH($BC$12&amp;"_"&amp;BQ$20,データシート1!$A$1:$BT$1,0),0)</f>
        <v>0.59824822384918086</v>
      </c>
      <c r="BR46" s="35">
        <f t="shared" si="3"/>
        <v>67.80770387130471</v>
      </c>
      <c r="BT46" s="121" t="str">
        <f t="shared" si="4"/>
        <v>新得町</v>
      </c>
      <c r="BU46" s="33">
        <f t="shared" si="25"/>
        <v>67.80770387130471</v>
      </c>
      <c r="BV46" s="59">
        <f t="shared" si="16"/>
        <v>0.44633546091928034</v>
      </c>
      <c r="BW46" s="59">
        <f t="shared" si="16"/>
        <v>0.15035125260570673</v>
      </c>
      <c r="BX46" s="59">
        <f t="shared" si="16"/>
        <v>7.6062316661126422E-3</v>
      </c>
      <c r="BY46" s="59">
        <f t="shared" si="16"/>
        <v>0.28837797664746101</v>
      </c>
      <c r="BZ46" s="59">
        <f t="shared" si="16"/>
        <v>0.14631725943946688</v>
      </c>
      <c r="CA46" s="59">
        <f t="shared" si="32"/>
        <v>0.20629200659271868</v>
      </c>
      <c r="CB46" s="59">
        <f t="shared" si="32"/>
        <v>0.19223255542658627</v>
      </c>
      <c r="CC46" s="59">
        <f t="shared" si="32"/>
        <v>0.18735201669964796</v>
      </c>
      <c r="CD46" s="59">
        <f t="shared" si="32"/>
        <v>7.8532279376146097E-2</v>
      </c>
      <c r="CE46" s="59">
        <f t="shared" si="32"/>
        <v>0.10881973732350186</v>
      </c>
      <c r="CF46" s="59">
        <f t="shared" si="32"/>
        <v>4.8805387269383041E-3</v>
      </c>
      <c r="CG46" s="59">
        <f t="shared" si="32"/>
        <v>0</v>
      </c>
      <c r="CH46" s="59">
        <f t="shared" si="32"/>
        <v>8.8227176219478412E-3</v>
      </c>
      <c r="CI46" s="122">
        <f t="shared" si="6"/>
        <v>1</v>
      </c>
      <c r="CK46" s="123" t="str">
        <f t="shared" si="7"/>
        <v>新得町</v>
      </c>
      <c r="CL46" s="124">
        <f t="shared" si="17"/>
        <v>30.264982761276858</v>
      </c>
      <c r="CM46" s="65">
        <f t="shared" si="18"/>
        <v>0</v>
      </c>
      <c r="CN46" s="66">
        <f t="shared" si="19"/>
        <v>10.194973213367492</v>
      </c>
      <c r="CO46" s="65">
        <f t="shared" si="20"/>
        <v>0</v>
      </c>
      <c r="CP46" s="66">
        <f t="shared" si="8"/>
        <v>0.51576110439230671</v>
      </c>
      <c r="CQ46" s="65">
        <f t="shared" si="21"/>
        <v>0</v>
      </c>
      <c r="CR46" s="66">
        <f t="shared" si="9"/>
        <v>19.554248443517061</v>
      </c>
      <c r="CS46" s="65">
        <f t="shared" si="22"/>
        <v>0</v>
      </c>
      <c r="CT46" s="66">
        <f t="shared" si="10"/>
        <v>9.921437399332234</v>
      </c>
      <c r="CU46" s="67">
        <f t="shared" si="23"/>
        <v>0.397422252572534</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3.9430000000000001</v>
      </c>
      <c r="DB46" s="962">
        <f>VLOOKUP($AX46&amp;"_"&amp;$CW$14,データシート1!$A:$BT,MATCH($CW$12&amp;"_"&amp;DB$20,データシート1!$A$1:$BT$1,0),0)</f>
        <v>0</v>
      </c>
      <c r="DC46" s="962">
        <f>VLOOKUP($AX46&amp;"_"&amp;$CW$14,データシート1!$A:$BT,MATCH($CW$12&amp;"_"&amp;DC$20,データシート1!$A$1:$BT$1,0),0)</f>
        <v>0</v>
      </c>
      <c r="DD46" s="961">
        <f t="shared" si="11"/>
        <v>3.9430000000000001</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0</v>
      </c>
      <c r="DO46" s="127">
        <f t="shared" si="27"/>
        <v>0</v>
      </c>
      <c r="DP46" s="127">
        <f t="shared" si="29"/>
        <v>0</v>
      </c>
      <c r="DQ46" s="127">
        <f t="shared" si="30"/>
        <v>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07503</v>
      </c>
      <c r="AY47" s="18" t="str">
        <f>IF(IFERROR(比較地域マスタ!$Z32,"")=0,"",IFERROR(比較地域マスタ!$Z32,""))</f>
        <v>平田村</v>
      </c>
      <c r="BB47" s="110" t="str">
        <f t="shared" si="0"/>
        <v>07503</v>
      </c>
      <c r="BC47" s="1031" t="str">
        <f t="shared" si="0"/>
        <v>平田村</v>
      </c>
      <c r="BD47" s="34">
        <f t="shared" si="14"/>
        <v>44.464189056372618</v>
      </c>
      <c r="BE47" s="34">
        <f t="shared" si="15"/>
        <v>13.897138495164869</v>
      </c>
      <c r="BF47" s="34">
        <f>VLOOKUP($AX47&amp;"_"&amp;$BC$14,データシート1!$A:$BT,MATCH($BC$12&amp;"_"&amp;BF$20,データシート1!$A$1:$BT$1,0),0)</f>
        <v>10.361004322440925</v>
      </c>
      <c r="BG47" s="34">
        <f>VLOOKUP($AX47&amp;"_"&amp;$BC$14,データシート1!$A:$BT,MATCH($BC$12&amp;"_"&amp;BG$20,データシート1!$A$1:$BT$1,0),0)</f>
        <v>1.0184583315127385</v>
      </c>
      <c r="BH47" s="34">
        <f>VLOOKUP($AX47&amp;"_"&amp;$BC$14,データシート1!$A:$BT,MATCH($BC$12&amp;"_"&amp;BH$20,データシート1!$A$1:$BT$1,0),0)</f>
        <v>2.5176758412112066</v>
      </c>
      <c r="BI47" s="34">
        <f>VLOOKUP($AX47&amp;"_"&amp;$BC$14,データシート1!$A:$BT,MATCH($BC$12&amp;"_"&amp;BI$20,データシート1!$A$1:$BT$1,0),0)</f>
        <v>4.8970692763539851</v>
      </c>
      <c r="BJ47" s="34">
        <f>VLOOKUP($AX47&amp;"_"&amp;$BC$14,データシート1!$A:$BT,MATCH($BC$12&amp;"_"&amp;BJ$20,データシート1!$A$1:$BT$1,0),0)</f>
        <v>8.3781749719481784</v>
      </c>
      <c r="BK47" s="34">
        <f t="shared" si="1"/>
        <v>16.670662038323929</v>
      </c>
      <c r="BL47" s="34">
        <f t="shared" si="2"/>
        <v>16.334702622359082</v>
      </c>
      <c r="BM47" s="34">
        <f>VLOOKUP($AX47&amp;"_"&amp;$BC$14,データシート1!$A:$BT,MATCH($BC$12&amp;"_"&amp;BM$20,データシート1!$A$1:$BT$1,0),0)</f>
        <v>6.0889277892694622</v>
      </c>
      <c r="BN47" s="34">
        <f>VLOOKUP($AX47&amp;"_"&amp;$BC$14,データシート1!$A:$BT,MATCH($BC$12&amp;"_"&amp;BN$20,データシート1!$A$1:$BT$1,0),0)</f>
        <v>10.245774833089621</v>
      </c>
      <c r="BO47" s="34">
        <f>VLOOKUP($AX47&amp;"_"&amp;$BC$14,データシート1!$A:$BT,MATCH($BC$12&amp;"_"&amp;BO$20,データシート1!$A$1:$BT$1,0),0)</f>
        <v>0.33595941596484702</v>
      </c>
      <c r="BP47" s="34">
        <f>VLOOKUP($AX47&amp;"_"&amp;$BC$14,データシート1!$A:$BT,MATCH($BC$12&amp;"_"&amp;BP$20,データシート1!$A$1:$BT$1,0),0)</f>
        <v>0</v>
      </c>
      <c r="BQ47" s="34">
        <f>VLOOKUP($AX47&amp;"_"&amp;$BC$14,データシート1!$A:$BT,MATCH($BC$12&amp;"_"&amp;BQ$20,データシート1!$A$1:$BT$1,0),0)</f>
        <v>0.62114427458165189</v>
      </c>
      <c r="BR47" s="35">
        <f t="shared" si="3"/>
        <v>44.464189056372618</v>
      </c>
      <c r="BT47" s="121" t="str">
        <f t="shared" si="4"/>
        <v>平田村</v>
      </c>
      <c r="BU47" s="33">
        <f t="shared" si="25"/>
        <v>44.464189056372618</v>
      </c>
      <c r="BV47" s="59">
        <f t="shared" si="16"/>
        <v>0.31254676606259002</v>
      </c>
      <c r="BW47" s="59">
        <f t="shared" si="16"/>
        <v>0.23301907765156876</v>
      </c>
      <c r="BX47" s="59">
        <f t="shared" si="16"/>
        <v>2.29051367657131E-2</v>
      </c>
      <c r="BY47" s="59">
        <f t="shared" si="16"/>
        <v>5.662255164530821E-2</v>
      </c>
      <c r="BZ47" s="59">
        <f t="shared" si="16"/>
        <v>0.11013513077108815</v>
      </c>
      <c r="CA47" s="59">
        <f t="shared" si="32"/>
        <v>0.18842522825112484</v>
      </c>
      <c r="CB47" s="59">
        <f t="shared" si="32"/>
        <v>0.37492333475796713</v>
      </c>
      <c r="CC47" s="59">
        <f t="shared" si="32"/>
        <v>0.36736760456037121</v>
      </c>
      <c r="CD47" s="59">
        <f t="shared" si="32"/>
        <v>0.13694003913013669</v>
      </c>
      <c r="CE47" s="59">
        <f t="shared" si="32"/>
        <v>0.23042756543023457</v>
      </c>
      <c r="CF47" s="59">
        <f t="shared" si="32"/>
        <v>7.5557301975958842E-3</v>
      </c>
      <c r="CG47" s="59">
        <f t="shared" si="32"/>
        <v>0</v>
      </c>
      <c r="CH47" s="59">
        <f t="shared" si="32"/>
        <v>1.3969540157229728E-2</v>
      </c>
      <c r="CI47" s="122">
        <f t="shared" si="6"/>
        <v>1</v>
      </c>
      <c r="CK47" s="123" t="str">
        <f t="shared" si="7"/>
        <v>平田村</v>
      </c>
      <c r="CL47" s="124">
        <f t="shared" si="17"/>
        <v>13.897138495164869</v>
      </c>
      <c r="CM47" s="65">
        <f t="shared" si="18"/>
        <v>0.64552857432637767</v>
      </c>
      <c r="CN47" s="66">
        <f t="shared" si="19"/>
        <v>10.361004322440925</v>
      </c>
      <c r="CO47" s="65">
        <f t="shared" si="20"/>
        <v>0.86584270412566944</v>
      </c>
      <c r="CP47" s="66">
        <f t="shared" si="8"/>
        <v>1.0184583315127385</v>
      </c>
      <c r="CQ47" s="65">
        <f t="shared" si="21"/>
        <v>0</v>
      </c>
      <c r="CR47" s="66">
        <f t="shared" si="9"/>
        <v>2.5176758412112066</v>
      </c>
      <c r="CS47" s="65">
        <f t="shared" si="22"/>
        <v>0</v>
      </c>
      <c r="CT47" s="66">
        <f t="shared" si="10"/>
        <v>4.8970692763539851</v>
      </c>
      <c r="CU47" s="67">
        <f t="shared" si="23"/>
        <v>0</v>
      </c>
      <c r="CV47" s="16"/>
      <c r="CW47" s="959">
        <f t="shared" si="24"/>
        <v>8.9710000000000001</v>
      </c>
      <c r="CX47" s="962">
        <f>VLOOKUP($AX47&amp;"_"&amp;$CW$14,データシート1!$A:$BT,MATCH($CW$12&amp;"_"&amp;CX$20,データシート1!$A$1:$BT$1,0),0)</f>
        <v>8.9710000000000001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8.9710000000000001</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46534</v>
      </c>
      <c r="AY48" s="18" t="str">
        <f>IF(IFERROR(比較地域マスタ!$Z33,"")=0,"",IFERROR(比較地域マスタ!$Z33,""))</f>
        <v>知名町</v>
      </c>
      <c r="BB48" s="110" t="str">
        <f t="shared" si="0"/>
        <v>46534</v>
      </c>
      <c r="BC48" s="1031" t="str">
        <f t="shared" si="0"/>
        <v>知名町</v>
      </c>
      <c r="BD48" s="34">
        <f t="shared" si="14"/>
        <v>30.026358279622556</v>
      </c>
      <c r="BE48" s="34">
        <f t="shared" si="15"/>
        <v>2.0962848363814586</v>
      </c>
      <c r="BF48" s="34">
        <f>VLOOKUP($AX48&amp;"_"&amp;$BC$14,データシート1!$A:$BT,MATCH($BC$12&amp;"_"&amp;BF$20,データシート1!$A$1:$BT$1,0),0)</f>
        <v>0.11117474011035582</v>
      </c>
      <c r="BG48" s="34">
        <f>VLOOKUP($AX48&amp;"_"&amp;$BC$14,データシート1!$A:$BT,MATCH($BC$12&amp;"_"&amp;BG$20,データシート1!$A$1:$BT$1,0),0)</f>
        <v>0.77091831919703757</v>
      </c>
      <c r="BH48" s="34">
        <f>VLOOKUP($AX48&amp;"_"&amp;$BC$14,データシート1!$A:$BT,MATCH($BC$12&amp;"_"&amp;BH$20,データシート1!$A$1:$BT$1,0),0)</f>
        <v>1.2141917770740651</v>
      </c>
      <c r="BI48" s="34">
        <f>VLOOKUP($AX48&amp;"_"&amp;$BC$14,データシート1!$A:$BT,MATCH($BC$12&amp;"_"&amp;BI$20,データシート1!$A$1:$BT$1,0),0)</f>
        <v>6.6044694911186701</v>
      </c>
      <c r="BJ48" s="34">
        <f>VLOOKUP($AX48&amp;"_"&amp;$BC$14,データシート1!$A:$BT,MATCH($BC$12&amp;"_"&amp;BJ$20,データシート1!$A$1:$BT$1,0),0)</f>
        <v>5.5805328822628963</v>
      </c>
      <c r="BK48" s="34">
        <f t="shared" si="1"/>
        <v>14.898877178261325</v>
      </c>
      <c r="BL48" s="34">
        <f t="shared" si="2"/>
        <v>14.521080287404629</v>
      </c>
      <c r="BM48" s="34">
        <f>VLOOKUP($AX48&amp;"_"&amp;$BC$14,データシート1!$A:$BT,MATCH($BC$12&amp;"_"&amp;BM$20,データシート1!$A$1:$BT$1,0),0)</f>
        <v>3.6805393869066299</v>
      </c>
      <c r="BN48" s="34">
        <f>VLOOKUP($AX48&amp;"_"&amp;$BC$14,データシート1!$A:$BT,MATCH($BC$12&amp;"_"&amp;BN$20,データシート1!$A$1:$BT$1,0),0)</f>
        <v>10.840540900497999</v>
      </c>
      <c r="BO48" s="34">
        <f>VLOOKUP($AX48&amp;"_"&amp;$BC$14,データシート1!$A:$BT,MATCH($BC$12&amp;"_"&amp;BO$20,データシート1!$A$1:$BT$1,0),0)</f>
        <v>0.33438296406511597</v>
      </c>
      <c r="BP48" s="34">
        <f>VLOOKUP($AX48&amp;"_"&amp;$BC$14,データシート1!$A:$BT,MATCH($BC$12&amp;"_"&amp;BP$20,データシート1!$A$1:$BT$1,0),0)</f>
        <v>4.3413926791579141E-2</v>
      </c>
      <c r="BQ48" s="34">
        <f>VLOOKUP($AX48&amp;"_"&amp;$BC$14,データシート1!$A:$BT,MATCH($BC$12&amp;"_"&amp;BQ$20,データシート1!$A$1:$BT$1,0),0)</f>
        <v>0.84619389159820391</v>
      </c>
      <c r="BR48" s="35">
        <f t="shared" si="3"/>
        <v>30.026358279622556</v>
      </c>
      <c r="BT48" s="121" t="str">
        <f t="shared" si="4"/>
        <v>知名町</v>
      </c>
      <c r="BU48" s="33">
        <f t="shared" si="25"/>
        <v>30.026358279622556</v>
      </c>
      <c r="BV48" s="59">
        <f t="shared" si="16"/>
        <v>6.9814821260029594E-2</v>
      </c>
      <c r="BW48" s="59">
        <f t="shared" si="16"/>
        <v>3.7025715564649331E-3</v>
      </c>
      <c r="BX48" s="59">
        <f t="shared" si="16"/>
        <v>2.5674719258919346E-2</v>
      </c>
      <c r="BY48" s="59">
        <f t="shared" si="16"/>
        <v>4.043753044464532E-2</v>
      </c>
      <c r="BZ48" s="59">
        <f t="shared" si="16"/>
        <v>0.21995572788461681</v>
      </c>
      <c r="CA48" s="59">
        <f t="shared" si="32"/>
        <v>0.18585446927308982</v>
      </c>
      <c r="CB48" s="59">
        <f t="shared" si="32"/>
        <v>0.4961932792353469</v>
      </c>
      <c r="CC48" s="59">
        <f t="shared" si="32"/>
        <v>0.48361110435624782</v>
      </c>
      <c r="CD48" s="59">
        <f t="shared" si="32"/>
        <v>0.12257694898033754</v>
      </c>
      <c r="CE48" s="59">
        <f t="shared" si="32"/>
        <v>0.36103415537591022</v>
      </c>
      <c r="CF48" s="59">
        <f t="shared" si="32"/>
        <v>1.1136314332599088E-2</v>
      </c>
      <c r="CG48" s="59">
        <f t="shared" si="32"/>
        <v>1.4458605464999757E-3</v>
      </c>
      <c r="CH48" s="59">
        <f t="shared" si="32"/>
        <v>2.8181702346916807E-2</v>
      </c>
      <c r="CI48" s="122">
        <f t="shared" si="6"/>
        <v>1</v>
      </c>
      <c r="CK48" s="123" t="str">
        <f t="shared" si="7"/>
        <v>知名町</v>
      </c>
      <c r="CL48" s="124">
        <f t="shared" si="17"/>
        <v>2.0962848363814586</v>
      </c>
      <c r="CM48" s="65">
        <f t="shared" si="18"/>
        <v>0</v>
      </c>
      <c r="CN48" s="66">
        <f t="shared" si="19"/>
        <v>0.11117474011035582</v>
      </c>
      <c r="CO48" s="65">
        <f t="shared" si="20"/>
        <v>0</v>
      </c>
      <c r="CP48" s="66">
        <f t="shared" si="8"/>
        <v>0.77091831919703757</v>
      </c>
      <c r="CQ48" s="65">
        <f t="shared" si="21"/>
        <v>0</v>
      </c>
      <c r="CR48" s="66">
        <f t="shared" si="9"/>
        <v>1.2141917770740651</v>
      </c>
      <c r="CS48" s="65">
        <f t="shared" si="22"/>
        <v>0</v>
      </c>
      <c r="CT48" s="66">
        <f t="shared" si="10"/>
        <v>6.6044694911186701</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2.5089999999999999</v>
      </c>
      <c r="DC48" s="962">
        <f>VLOOKUP($AX48&amp;"_"&amp;$CW$14,データシート1!$A:$BT,MATCH($CW$12&amp;"_"&amp;DC$20,データシート1!$A$1:$BT$1,0),0)</f>
        <v>0</v>
      </c>
      <c r="DD48" s="961">
        <f t="shared" si="11"/>
        <v>2.5089999999999999</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1</v>
      </c>
      <c r="DK48" s="64">
        <f>VLOOKUP($AX48&amp;"_"&amp;$DF$14,データシート1!$A:$BT,MATCH($DF$12&amp;"_"&amp;DK$20,データシート1!$A$1:$BT$1,0),0)</f>
        <v>0</v>
      </c>
      <c r="DL48" s="68">
        <f t="shared" si="12"/>
        <v>1</v>
      </c>
      <c r="DM48" s="16"/>
      <c r="DN48" s="126">
        <f t="shared" si="26"/>
        <v>0</v>
      </c>
      <c r="DO48" s="127">
        <f t="shared" si="27"/>
        <v>0</v>
      </c>
      <c r="DP48" s="127">
        <f t="shared" si="29"/>
        <v>0</v>
      </c>
      <c r="DQ48" s="127">
        <f t="shared" si="30"/>
        <v>0</v>
      </c>
      <c r="DR48" s="127">
        <f t="shared" si="31"/>
        <v>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01395</v>
      </c>
      <c r="AY49" s="18" t="str">
        <f>IF(IFERROR(比較地域マスタ!$Z34,"")=0,"",IFERROR(比較地域マスタ!$Z34,""))</f>
        <v>ニセコ町</v>
      </c>
      <c r="BB49" s="110" t="str">
        <f t="shared" si="0"/>
        <v>01395</v>
      </c>
      <c r="BC49" s="1031" t="str">
        <f t="shared" si="0"/>
        <v>ニセコ町</v>
      </c>
      <c r="BD49" s="34">
        <f t="shared" si="14"/>
        <v>38.832365738623992</v>
      </c>
      <c r="BE49" s="34">
        <f t="shared" si="15"/>
        <v>7.3586551556111601</v>
      </c>
      <c r="BF49" s="34">
        <f>VLOOKUP($AX49&amp;"_"&amp;$BC$14,データシート1!$A:$BT,MATCH($BC$12&amp;"_"&amp;BF$20,データシート1!$A$1:$BT$1,0),0)</f>
        <v>4.6768220632135069</v>
      </c>
      <c r="BG49" s="34">
        <f>VLOOKUP($AX49&amp;"_"&amp;$BC$14,データシート1!$A:$BT,MATCH($BC$12&amp;"_"&amp;BG$20,データシート1!$A$1:$BT$1,0),0)</f>
        <v>0.42045742205894565</v>
      </c>
      <c r="BH49" s="34">
        <f>VLOOKUP($AX49&amp;"_"&amp;$BC$14,データシート1!$A:$BT,MATCH($BC$12&amp;"_"&amp;BH$20,データシート1!$A$1:$BT$1,0),0)</f>
        <v>2.2613756703387073</v>
      </c>
      <c r="BI49" s="34">
        <f>VLOOKUP($AX49&amp;"_"&amp;$BC$14,データシート1!$A:$BT,MATCH($BC$12&amp;"_"&amp;BI$20,データシート1!$A$1:$BT$1,0),0)</f>
        <v>9.4092754869866226</v>
      </c>
      <c r="BJ49" s="34">
        <f>VLOOKUP($AX49&amp;"_"&amp;$BC$14,データシート1!$A:$BT,MATCH($BC$12&amp;"_"&amp;BJ$20,データシート1!$A$1:$BT$1,0),0)</f>
        <v>11.199333626324515</v>
      </c>
      <c r="BK49" s="34">
        <f t="shared" si="1"/>
        <v>10.865101469701692</v>
      </c>
      <c r="BL49" s="34">
        <f t="shared" si="2"/>
        <v>10.576318836513973</v>
      </c>
      <c r="BM49" s="34">
        <f>VLOOKUP($AX49&amp;"_"&amp;$BC$14,データシート1!$A:$BT,MATCH($BC$12&amp;"_"&amp;BM$20,データシート1!$A$1:$BT$1,0),0)</f>
        <v>4.4335005465618273</v>
      </c>
      <c r="BN49" s="34">
        <f>VLOOKUP($AX49&amp;"_"&amp;$BC$14,データシート1!$A:$BT,MATCH($BC$12&amp;"_"&amp;BN$20,データシート1!$A$1:$BT$1,0),0)</f>
        <v>6.1428182899521451</v>
      </c>
      <c r="BO49" s="34">
        <f>VLOOKUP($AX49&amp;"_"&amp;$BC$14,データシート1!$A:$BT,MATCH($BC$12&amp;"_"&amp;BO$20,データシート1!$A$1:$BT$1,0),0)</f>
        <v>0.28878263318771802</v>
      </c>
      <c r="BP49" s="34">
        <f>VLOOKUP($AX49&amp;"_"&amp;$BC$14,データシート1!$A:$BT,MATCH($BC$12&amp;"_"&amp;BP$20,データシート1!$A$1:$BT$1,0),0)</f>
        <v>0</v>
      </c>
      <c r="BQ49" s="34">
        <f>VLOOKUP($AX49&amp;"_"&amp;$BC$14,データシート1!$A:$BT,MATCH($BC$12&amp;"_"&amp;BQ$20,データシート1!$A$1:$BT$1,0),0)</f>
        <v>0</v>
      </c>
      <c r="BR49" s="35">
        <f t="shared" si="3"/>
        <v>38.832365738623992</v>
      </c>
      <c r="BT49" s="121" t="str">
        <f t="shared" si="4"/>
        <v>ニセコ町</v>
      </c>
      <c r="BU49" s="33">
        <f t="shared" si="25"/>
        <v>38.832365738623992</v>
      </c>
      <c r="BV49" s="59">
        <f t="shared" si="16"/>
        <v>0.18949798745565458</v>
      </c>
      <c r="BW49" s="59">
        <f t="shared" si="16"/>
        <v>0.12043618703770552</v>
      </c>
      <c r="BX49" s="59">
        <f t="shared" si="16"/>
        <v>1.0827499537087034E-2</v>
      </c>
      <c r="BY49" s="59">
        <f t="shared" si="16"/>
        <v>5.8234300880862025E-2</v>
      </c>
      <c r="BZ49" s="59">
        <f t="shared" si="16"/>
        <v>0.24230497699571873</v>
      </c>
      <c r="CA49" s="59">
        <f t="shared" si="32"/>
        <v>0.28840204332916231</v>
      </c>
      <c r="CB49" s="59">
        <f t="shared" si="32"/>
        <v>0.2797949922194643</v>
      </c>
      <c r="CC49" s="59">
        <f t="shared" si="32"/>
        <v>0.27235834426627287</v>
      </c>
      <c r="CD49" s="59">
        <f t="shared" si="32"/>
        <v>0.11417024078324739</v>
      </c>
      <c r="CE49" s="59">
        <f t="shared" si="32"/>
        <v>0.15818810348302548</v>
      </c>
      <c r="CF49" s="59">
        <f t="shared" si="32"/>
        <v>7.4366479531914019E-3</v>
      </c>
      <c r="CG49" s="59">
        <f t="shared" si="32"/>
        <v>0</v>
      </c>
      <c r="CH49" s="59">
        <f t="shared" si="32"/>
        <v>0</v>
      </c>
      <c r="CI49" s="122">
        <f t="shared" si="6"/>
        <v>1</v>
      </c>
      <c r="CK49" s="123" t="str">
        <f t="shared" si="7"/>
        <v>ニセコ町</v>
      </c>
      <c r="CL49" s="124">
        <f t="shared" si="17"/>
        <v>7.3586551556111601</v>
      </c>
      <c r="CM49" s="65">
        <f t="shared" si="18"/>
        <v>0</v>
      </c>
      <c r="CN49" s="66">
        <f t="shared" si="19"/>
        <v>4.6768220632135069</v>
      </c>
      <c r="CO49" s="65">
        <f t="shared" si="20"/>
        <v>0</v>
      </c>
      <c r="CP49" s="66">
        <f t="shared" si="8"/>
        <v>0.42045742205894565</v>
      </c>
      <c r="CQ49" s="65">
        <f t="shared" si="21"/>
        <v>0</v>
      </c>
      <c r="CR49" s="66">
        <f t="shared" si="9"/>
        <v>2.2613756703387073</v>
      </c>
      <c r="CS49" s="65">
        <f t="shared" si="22"/>
        <v>0</v>
      </c>
      <c r="CT49" s="66">
        <f t="shared" si="10"/>
        <v>9.4092754869866226</v>
      </c>
      <c r="CU49" s="67">
        <f t="shared" si="23"/>
        <v>0.94800072676548697</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8.92</v>
      </c>
      <c r="DB49" s="962">
        <f>VLOOKUP($AX49&amp;"_"&amp;$CW$14,データシート1!$A:$BT,MATCH($CW$12&amp;"_"&amp;DB$20,データシート1!$A$1:$BT$1,0),0)</f>
        <v>0</v>
      </c>
      <c r="DC49" s="962">
        <f>VLOOKUP($AX49&amp;"_"&amp;$CW$14,データシート1!$A:$BT,MATCH($CW$12&amp;"_"&amp;DC$20,データシート1!$A$1:$BT$1,0),0)</f>
        <v>0</v>
      </c>
      <c r="DD49" s="961">
        <f t="shared" si="11"/>
        <v>8.92</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大衡村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宮城県</v>
      </c>
      <c r="AY4" s="1038" t="str">
        <f>年度マスタ!$J4</f>
        <v>大衡村</v>
      </c>
      <c r="AZ4" s="1038" t="str">
        <f>年度マスタ!$K4</f>
        <v>04424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46527</v>
      </c>
      <c r="AY13" s="18" t="str">
        <f>IF(IFERROR(比較地域マスタ!$Z6,"")=0,"",IFERROR(比較地域マスタ!$Z6,""))</f>
        <v>龍郷町</v>
      </c>
      <c r="BC13" s="844" t="str">
        <f t="shared" ref="BC13:BC59" si="0">AX13</f>
        <v>46527</v>
      </c>
      <c r="BD13" s="1031" t="str">
        <f>AY13</f>
        <v>龍郷町</v>
      </c>
      <c r="BE13" s="34">
        <f>VLOOKUP($BC13&amp;"_"&amp;$AZ$7,データシート1!$A:$BT,MATCH("cb_"&amp;BE$12,データシート1!$A$1:$BT$1,0),0)</f>
        <v>331.09000000000003</v>
      </c>
      <c r="BF13" s="34">
        <f>VLOOKUP($BC13&amp;"_"&amp;$AZ$7,データシート1!$A:$BT,MATCH("cb_"&amp;BF$12,データシート1!$A$1:$BT$1,0),0)</f>
        <v>1009.5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1340.5900000000001</v>
      </c>
      <c r="BL13" s="36"/>
      <c r="BM13" s="844" t="str">
        <f>AX13</f>
        <v>46527</v>
      </c>
      <c r="BN13" s="1031" t="str">
        <f>AY13</f>
        <v>龍郷町</v>
      </c>
      <c r="BO13" s="34">
        <f>BE13*VLOOKUP(BO$12,別紙!$B$4:$E$10,MATCH("設備利用率",別紙!$B$4:$E$4,0),0)/100*8760/10^3</f>
        <v>397.34773080000002</v>
      </c>
      <c r="BP13" s="34">
        <f>BF13*VLOOKUP(BP$12,別紙!$B$4:$E$10,MATCH("設備利用率",別紙!$B$4:$E$4,0),0)/100*8760/10^3</f>
        <v>1335.3262199999999</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1732.6739508000001</v>
      </c>
      <c r="BV13" s="36"/>
      <c r="BW13" s="33" t="str">
        <f>AX13</f>
        <v>46527</v>
      </c>
      <c r="BX13" s="33" t="str">
        <f>AY13</f>
        <v>龍郷町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31628.658333088755</v>
      </c>
      <c r="BZ13" s="36"/>
      <c r="CA13" s="33" t="str">
        <f>AX13</f>
        <v>46527</v>
      </c>
      <c r="CB13" s="33" t="str">
        <f>AY13</f>
        <v>龍郷町</v>
      </c>
      <c r="CC13" s="223">
        <f>BO13/$BY13</f>
        <v>1.2562901866258084E-2</v>
      </c>
      <c r="CD13" s="223">
        <f t="shared" ref="CD13:CH28" si="1">BP13/$BY13</f>
        <v>4.2218870175818685E-2</v>
      </c>
      <c r="CE13" s="223">
        <f t="shared" si="1"/>
        <v>0</v>
      </c>
      <c r="CF13" s="223">
        <f t="shared" si="1"/>
        <v>0</v>
      </c>
      <c r="CG13" s="223">
        <f t="shared" si="1"/>
        <v>0</v>
      </c>
      <c r="CH13" s="223">
        <f t="shared" si="1"/>
        <v>0</v>
      </c>
      <c r="CI13" s="223">
        <f>BU13/BY13</f>
        <v>5.4781772042076772E-2</v>
      </c>
      <c r="CK13" s="18" t="str">
        <f>AX13</f>
        <v>46527</v>
      </c>
      <c r="CL13" s="18" t="str">
        <f>AY13</f>
        <v>龍郷町</v>
      </c>
      <c r="CM13" s="18">
        <f>VLOOKUP($CK13&amp;"_"&amp;$AZ$7,データシート1!$A:$BT,MATCH("ca_太陽光発電（10kW未満）",データシート1!$A$1:$BT$1,0),0)</f>
        <v>62</v>
      </c>
      <c r="CN13" s="18">
        <f>VLOOKUP($CK13&amp;"_"&amp;$AZ$5,データシート1!$A:$BT,MATCH("ab_家庭",データシート1!$A$1:$BT$1,0),0)</f>
        <v>3151</v>
      </c>
      <c r="CO13" s="223">
        <f>CM13/CN13</f>
        <v>1.9676293240241192E-2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20407</v>
      </c>
      <c r="AY14" s="18" t="str">
        <f>IF(IFERROR(比較地域マスタ!$Z7,"")=0,"",IFERROR(比較地域マスタ!$Z7,""))</f>
        <v>阿智村</v>
      </c>
      <c r="BC14" s="844" t="str">
        <f t="shared" si="0"/>
        <v>20407</v>
      </c>
      <c r="BD14" s="1031" t="str">
        <f t="shared" ref="BD14:BD60" si="2">AY14</f>
        <v>阿智村</v>
      </c>
      <c r="BE14" s="34">
        <f>VLOOKUP($BC14&amp;"_"&amp;$AZ$7,データシート1!$A:$BT,MATCH("cb_"&amp;BE$12,データシート1!$A$1:$BT$1,0),0)</f>
        <v>1564.2</v>
      </c>
      <c r="BF14" s="34">
        <f>VLOOKUP($BC14&amp;"_"&amp;$AZ$7,データシート1!$A:$BT,MATCH("cb_"&amp;BF$12,データシート1!$A$1:$BT$1,0),0)</f>
        <v>1385.1000000000001</v>
      </c>
      <c r="BG14" s="34">
        <f>VLOOKUP($BC14&amp;"_"&amp;$AZ$7,データシート1!$A:$BT,MATCH("cb_"&amp;BG$12,データシート1!$A$1:$BT$1,0),0)</f>
        <v>0</v>
      </c>
      <c r="BH14" s="34">
        <f>VLOOKUP($BC14&amp;"_"&amp;$AZ$7,データシート1!$A:$BT,MATCH("cb_"&amp;BH$12,データシート1!$A$1:$BT$1,0),0)</f>
        <v>5634.2</v>
      </c>
      <c r="BI14" s="34">
        <f>VLOOKUP($BC14&amp;"_"&amp;$AZ$7,データシート1!$A:$BT,MATCH("cb_"&amp;BI$12,データシート1!$A$1:$BT$1,0),0)</f>
        <v>0</v>
      </c>
      <c r="BJ14" s="34">
        <f>VLOOKUP($BC14&amp;"_"&amp;$AZ$7,データシート1!$A:$BT,MATCH("cb_"&amp;BJ$12,データシート1!$A$1:$BT$1,0),0)</f>
        <v>49</v>
      </c>
      <c r="BK14" s="34">
        <f t="shared" ref="BK14:BK60" si="3">SUM(BE14:BJ14)</f>
        <v>8632.5</v>
      </c>
      <c r="BL14" s="36"/>
      <c r="BM14" s="844" t="str">
        <f t="shared" ref="BM14:BM60" si="4">AX14</f>
        <v>20407</v>
      </c>
      <c r="BN14" s="1031" t="str">
        <f t="shared" ref="BN14:BN60" si="5">AY14</f>
        <v>阿智村</v>
      </c>
      <c r="BO14" s="34">
        <f>BE14*VLOOKUP(BO$12,別紙!$B$4:$E$10,MATCH("設備利用率",別紙!$B$4:$E$4,0),0)/100*8760/10^3</f>
        <v>1877.2277039999999</v>
      </c>
      <c r="BP14" s="34">
        <f>BF14*VLOOKUP(BP$12,別紙!$B$4:$E$10,MATCH("設備利用率",別紙!$B$4:$E$4,0),0)/100*8760/10^3</f>
        <v>1832.1548760000001</v>
      </c>
      <c r="BQ14" s="34">
        <f>BG14*VLOOKUP(BQ$12,別紙!$B$4:$E$10,MATCH("設備利用率",別紙!$B$4:$E$4,0),0)/100*8760/10^3</f>
        <v>0</v>
      </c>
      <c r="BR14" s="34">
        <f>BH14*VLOOKUP(BR$12,別紙!$B$4:$E$10,MATCH("設備利用率",別紙!$B$4:$E$4,0),0)/100*8760/10^3</f>
        <v>29613.355199999998</v>
      </c>
      <c r="BS14" s="34">
        <f>BI14*VLOOKUP(BS$12,別紙!$B$4:$E$10,MATCH("設備利用率",別紙!$B$4:$E$4,0),0)/100*8760/10^3</f>
        <v>0</v>
      </c>
      <c r="BT14" s="34">
        <f>BJ14*VLOOKUP(BT$12,別紙!$B$4:$E$10,MATCH("設備利用率",別紙!$B$4:$E$4,0),0)/100*8760/10^3</f>
        <v>343.392</v>
      </c>
      <c r="BU14" s="34">
        <f t="shared" ref="BU14:BU60" si="6">SUM(BO14:BT14)</f>
        <v>33666.129779999996</v>
      </c>
      <c r="BV14" s="36"/>
      <c r="BW14" s="33" t="str">
        <f t="shared" ref="BW14:BW60" si="7">AX14</f>
        <v>20407</v>
      </c>
      <c r="BX14" s="33" t="str">
        <f t="shared" ref="BX14:BX60" si="8">AY14</f>
        <v>阿智村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40806.404535310081</v>
      </c>
      <c r="BZ14" s="36"/>
      <c r="CA14" s="33" t="str">
        <f t="shared" ref="CA14:CA60" si="9">AX14</f>
        <v>20407</v>
      </c>
      <c r="CB14" s="33" t="str">
        <f t="shared" ref="CB14:CB60" si="10">AY14</f>
        <v>阿智村</v>
      </c>
      <c r="CC14" s="223">
        <f t="shared" ref="CC14:CC60" si="11">BO14/$BY14</f>
        <v>4.6003261629571433E-2</v>
      </c>
      <c r="CD14" s="223">
        <f t="shared" si="1"/>
        <v>4.4898708839065278E-2</v>
      </c>
      <c r="CE14" s="223">
        <f t="shared" si="1"/>
        <v>0</v>
      </c>
      <c r="CF14" s="223">
        <f t="shared" si="1"/>
        <v>0.72570361288202556</v>
      </c>
      <c r="CG14" s="223">
        <f t="shared" si="1"/>
        <v>0</v>
      </c>
      <c r="CH14" s="223">
        <f t="shared" si="1"/>
        <v>8.4151496293396882E-3</v>
      </c>
      <c r="CI14" s="223">
        <f t="shared" ref="CI14:CI60" si="12">BU14/BY14</f>
        <v>0.82502073298000189</v>
      </c>
      <c r="CK14" s="18" t="str">
        <f t="shared" ref="CK14:CK60" si="13">AX14</f>
        <v>20407</v>
      </c>
      <c r="CL14" s="18" t="str">
        <f t="shared" ref="CL14:CL60" si="14">AY14</f>
        <v>阿智村</v>
      </c>
      <c r="CM14" s="18">
        <f>VLOOKUP($CK14&amp;"_"&amp;$AZ$7,データシート1!$A:$BT,MATCH("ca_太陽光発電（10kW未満）",データシート1!$A$1:$BT$1,0),0)</f>
        <v>304</v>
      </c>
      <c r="CN14" s="18">
        <f>VLOOKUP($CK14&amp;"_"&amp;$AZ$5,データシート1!$A:$BT,MATCH("ab_家庭",データシート1!$A$1:$BT$1,0),0)</f>
        <v>2332</v>
      </c>
      <c r="CO14" s="223">
        <f t="shared" ref="CO14:CO60" si="15">CM14/CN14</f>
        <v>0.13036020583190394</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20415</v>
      </c>
      <c r="AY15" s="18" t="str">
        <f>IF(IFERROR(比較地域マスタ!$Z8,"")=0,"",IFERROR(比較地域マスタ!$Z8,""))</f>
        <v>喬木村</v>
      </c>
      <c r="BC15" s="844" t="str">
        <f t="shared" si="0"/>
        <v>20415</v>
      </c>
      <c r="BD15" s="1031" t="str">
        <f t="shared" si="2"/>
        <v>喬木村</v>
      </c>
      <c r="BE15" s="34">
        <f>VLOOKUP($BC15&amp;"_"&amp;$AZ$7,データシート1!$A:$BT,MATCH("cb_"&amp;BE$12,データシート1!$A$1:$BT$1,0),0)</f>
        <v>1787.5999999999997</v>
      </c>
      <c r="BF15" s="34">
        <f>VLOOKUP($BC15&amp;"_"&amp;$AZ$7,データシート1!$A:$BT,MATCH("cb_"&amp;BF$12,データシート1!$A$1:$BT$1,0),0)</f>
        <v>3498.2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5285.7999999999993</v>
      </c>
      <c r="BL15" s="36"/>
      <c r="BM15" s="844" t="str">
        <f t="shared" si="4"/>
        <v>20415</v>
      </c>
      <c r="BN15" s="1031" t="str">
        <f t="shared" si="5"/>
        <v>喬木村</v>
      </c>
      <c r="BO15" s="34">
        <f>BE15*VLOOKUP(BO$12,別紙!$B$4:$E$10,MATCH("設備利用率",別紙!$B$4:$E$4,0),0)/100*8760/10^3</f>
        <v>2145.3345119999994</v>
      </c>
      <c r="BP15" s="34">
        <f>BF15*VLOOKUP(BP$12,別紙!$B$4:$E$10,MATCH("設備利用率",別紙!$B$4:$E$4,0),0)/100*8760/10^3</f>
        <v>4627.2790319999986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6772.613543999998</v>
      </c>
      <c r="BV15" s="36"/>
      <c r="BW15" s="33" t="str">
        <f t="shared" si="7"/>
        <v>20415</v>
      </c>
      <c r="BX15" s="33" t="str">
        <f t="shared" si="8"/>
        <v>喬木村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24110.642024936071</v>
      </c>
      <c r="BZ15" s="36"/>
      <c r="CA15" s="33" t="str">
        <f t="shared" si="9"/>
        <v>20415</v>
      </c>
      <c r="CB15" s="33" t="str">
        <f t="shared" si="10"/>
        <v>喬木村</v>
      </c>
      <c r="CC15" s="223">
        <f t="shared" si="11"/>
        <v>8.897873850813344E-2</v>
      </c>
      <c r="CD15" s="223">
        <f t="shared" si="1"/>
        <v>0.1919185323731448</v>
      </c>
      <c r="CE15" s="223">
        <f t="shared" si="1"/>
        <v>0</v>
      </c>
      <c r="CF15" s="223">
        <f t="shared" si="1"/>
        <v>0</v>
      </c>
      <c r="CG15" s="223">
        <f t="shared" si="1"/>
        <v>0</v>
      </c>
      <c r="CH15" s="223">
        <f t="shared" si="1"/>
        <v>0</v>
      </c>
      <c r="CI15" s="223">
        <f t="shared" si="12"/>
        <v>0.28089727088127825</v>
      </c>
      <c r="CK15" s="18" t="str">
        <f t="shared" si="13"/>
        <v>20415</v>
      </c>
      <c r="CL15" s="18" t="str">
        <f t="shared" si="14"/>
        <v>喬木村</v>
      </c>
      <c r="CM15" s="18">
        <f>VLOOKUP($CK15&amp;"_"&amp;$AZ$7,データシート1!$A:$BT,MATCH("ca_太陽光発電（10kW未満）",データシート1!$A$1:$BT$1,0),0)</f>
        <v>364</v>
      </c>
      <c r="CN15" s="18">
        <f>VLOOKUP($CK15&amp;"_"&amp;$AZ$5,データシート1!$A:$BT,MATCH("ab_家庭",データシート1!$A$1:$BT$1,0),0)</f>
        <v>2144</v>
      </c>
      <c r="CO15" s="223">
        <f t="shared" si="15"/>
        <v>0.16977611940298507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39401</v>
      </c>
      <c r="AY16" s="18" t="str">
        <f>IF(IFERROR(比較地域マスタ!$Z9,"")=0,"",IFERROR(比較地域マスタ!$Z9,""))</f>
        <v>中土佐町</v>
      </c>
      <c r="BC16" s="844" t="str">
        <f t="shared" si="0"/>
        <v>39401</v>
      </c>
      <c r="BD16" s="1031" t="str">
        <f t="shared" si="2"/>
        <v>中土佐町</v>
      </c>
      <c r="BE16" s="34">
        <f>VLOOKUP($BC16&amp;"_"&amp;$AZ$7,データシート1!$A:$BT,MATCH("cb_"&amp;BE$12,データシート1!$A$1:$BT$1,0),0)</f>
        <v>679.84900000000005</v>
      </c>
      <c r="BF16" s="34">
        <f>VLOOKUP($BC16&amp;"_"&amp;$AZ$7,データシート1!$A:$BT,MATCH("cb_"&amp;BF$12,データシート1!$A$1:$BT$1,0),0)</f>
        <v>4332.22</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5012.0690000000004</v>
      </c>
      <c r="BL16" s="36"/>
      <c r="BM16" s="844" t="str">
        <f t="shared" si="4"/>
        <v>39401</v>
      </c>
      <c r="BN16" s="1031" t="str">
        <f t="shared" si="5"/>
        <v>中土佐町</v>
      </c>
      <c r="BO16" s="34">
        <f>BE16*VLOOKUP(BO$12,別紙!$B$4:$E$10,MATCH("設備利用率",別紙!$B$4:$E$4,0),0)/100*8760/10^3</f>
        <v>815.90038188000005</v>
      </c>
      <c r="BP16" s="34">
        <f>BF16*VLOOKUP(BP$12,別紙!$B$4:$E$10,MATCH("設備利用率",別紙!$B$4:$E$4,0),0)/100*8760/10^3</f>
        <v>5730.4873272000013</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6546.3877090800015</v>
      </c>
      <c r="BV16" s="36"/>
      <c r="BW16" s="33" t="str">
        <f t="shared" si="7"/>
        <v>39401</v>
      </c>
      <c r="BX16" s="33" t="str">
        <f t="shared" si="8"/>
        <v>中土佐町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27609.042641236039</v>
      </c>
      <c r="BZ16" s="36"/>
      <c r="CA16" s="33" t="str">
        <f t="shared" si="9"/>
        <v>39401</v>
      </c>
      <c r="CB16" s="33" t="str">
        <f t="shared" si="10"/>
        <v>中土佐町</v>
      </c>
      <c r="CC16" s="223">
        <f t="shared" si="11"/>
        <v>2.9551925884651851E-2</v>
      </c>
      <c r="CD16" s="223">
        <f t="shared" si="1"/>
        <v>0.2075583496923257</v>
      </c>
      <c r="CE16" s="223">
        <f t="shared" si="1"/>
        <v>0</v>
      </c>
      <c r="CF16" s="223">
        <f t="shared" si="1"/>
        <v>0</v>
      </c>
      <c r="CG16" s="223">
        <f t="shared" si="1"/>
        <v>0</v>
      </c>
      <c r="CH16" s="223">
        <f t="shared" si="1"/>
        <v>0</v>
      </c>
      <c r="CI16" s="223">
        <f t="shared" si="12"/>
        <v>0.23711027557697756</v>
      </c>
      <c r="CK16" s="18" t="str">
        <f t="shared" si="13"/>
        <v>39401</v>
      </c>
      <c r="CL16" s="18" t="str">
        <f t="shared" si="14"/>
        <v>中土佐町</v>
      </c>
      <c r="CM16" s="18">
        <f>VLOOKUP($CK16&amp;"_"&amp;$AZ$7,データシート1!$A:$BT,MATCH("ca_太陽光発電（10kW未満）",データシート1!$A$1:$BT$1,0),0)</f>
        <v>146</v>
      </c>
      <c r="CN16" s="18">
        <f>VLOOKUP($CK16&amp;"_"&amp;$AZ$5,データシート1!$A:$BT,MATCH("ab_家庭",データシート1!$A$1:$BT$1,0),0)</f>
        <v>3320</v>
      </c>
      <c r="CO16" s="223">
        <f t="shared" si="15"/>
        <v>4.3975903614457829E-2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24303</v>
      </c>
      <c r="AY17" s="18" t="str">
        <f>IF(IFERROR(比較地域マスタ!$Z10,"")=0,"",IFERROR(比較地域マスタ!$Z10,""))</f>
        <v>木曽岬町</v>
      </c>
      <c r="BC17" s="844" t="str">
        <f t="shared" si="0"/>
        <v>24303</v>
      </c>
      <c r="BD17" s="1031" t="str">
        <f t="shared" si="2"/>
        <v>木曽岬町</v>
      </c>
      <c r="BE17" s="34">
        <f>VLOOKUP($BC17&amp;"_"&amp;$AZ$7,データシート1!$A:$BT,MATCH("cb_"&amp;BE$12,データシート1!$A$1:$BT$1,0),0)</f>
        <v>997.29999999999973</v>
      </c>
      <c r="BF17" s="34">
        <f>VLOOKUP($BC17&amp;"_"&amp;$AZ$7,データシート1!$A:$BT,MATCH("cb_"&amp;BF$12,データシート1!$A$1:$BT$1,0),0)</f>
        <v>5242.5999999999995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6239.9</v>
      </c>
      <c r="BL17" s="36"/>
      <c r="BM17" s="844" t="str">
        <f t="shared" si="4"/>
        <v>24303</v>
      </c>
      <c r="BN17" s="1031" t="str">
        <f t="shared" si="5"/>
        <v>木曽岬町</v>
      </c>
      <c r="BO17" s="34">
        <f>BE17*VLOOKUP(BO$12,別紙!$B$4:$E$10,MATCH("設備利用率",別紙!$B$4:$E$4,0),0)/100*8760/10^3</f>
        <v>1196.8796759999996</v>
      </c>
      <c r="BP17" s="34">
        <f>BF17*VLOOKUP(BP$12,別紙!$B$4:$E$10,MATCH("設備利用率",別紙!$B$4:$E$4,0),0)/100*8760/10^3</f>
        <v>6934.7015759999995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8131.581251999999</v>
      </c>
      <c r="BV17" s="36"/>
      <c r="BW17" s="33" t="str">
        <f t="shared" si="7"/>
        <v>24303</v>
      </c>
      <c r="BX17" s="33" t="str">
        <f t="shared" si="8"/>
        <v>木曽岬町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68653.866046635114</v>
      </c>
      <c r="BZ17" s="36"/>
      <c r="CA17" s="33" t="str">
        <f t="shared" si="9"/>
        <v>24303</v>
      </c>
      <c r="CB17" s="33" t="str">
        <f t="shared" si="10"/>
        <v>木曽岬町</v>
      </c>
      <c r="CC17" s="223">
        <f t="shared" si="11"/>
        <v>1.7433536447706888E-2</v>
      </c>
      <c r="CD17" s="223">
        <f t="shared" si="1"/>
        <v>0.10100962954204799</v>
      </c>
      <c r="CE17" s="223">
        <f t="shared" si="1"/>
        <v>0</v>
      </c>
      <c r="CF17" s="223">
        <f t="shared" si="1"/>
        <v>0</v>
      </c>
      <c r="CG17" s="223">
        <f t="shared" si="1"/>
        <v>0</v>
      </c>
      <c r="CH17" s="223">
        <f t="shared" si="1"/>
        <v>0</v>
      </c>
      <c r="CI17" s="223">
        <f t="shared" si="12"/>
        <v>0.11844316598975488</v>
      </c>
      <c r="CK17" s="18" t="str">
        <f t="shared" si="13"/>
        <v>24303</v>
      </c>
      <c r="CL17" s="18" t="str">
        <f t="shared" si="14"/>
        <v>木曽岬町</v>
      </c>
      <c r="CM17" s="18">
        <f>VLOOKUP($CK17&amp;"_"&amp;$AZ$7,データシート1!$A:$BT,MATCH("ca_太陽光発電（10kW未満）",データシート1!$A$1:$BT$1,0),0)</f>
        <v>195</v>
      </c>
      <c r="CN17" s="18">
        <f>VLOOKUP($CK17&amp;"_"&amp;$AZ$5,データシート1!$A:$BT,MATCH("ab_家庭",データシート1!$A$1:$BT$1,0),0)</f>
        <v>2520</v>
      </c>
      <c r="CO17" s="223">
        <f t="shared" si="15"/>
        <v>7.7380952380952384E-2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31364</v>
      </c>
      <c r="AY18" s="18" t="str">
        <f>IF(IFERROR(比較地域マスタ!$Z11,"")=0,"",IFERROR(比較地域マスタ!$Z11,""))</f>
        <v>三朝町</v>
      </c>
      <c r="BC18" s="844" t="str">
        <f t="shared" si="0"/>
        <v>31364</v>
      </c>
      <c r="BD18" s="1031" t="str">
        <f t="shared" si="2"/>
        <v>三朝町</v>
      </c>
      <c r="BE18" s="34">
        <f>VLOOKUP($BC18&amp;"_"&amp;$AZ$7,データシート1!$A:$BT,MATCH("cb_"&amp;BE$12,データシート1!$A$1:$BT$1,0),0)</f>
        <v>399.19999999999987</v>
      </c>
      <c r="BF18" s="34">
        <f>VLOOKUP($BC18&amp;"_"&amp;$AZ$7,データシート1!$A:$BT,MATCH("cb_"&amp;BF$12,データシート1!$A$1:$BT$1,0),0)</f>
        <v>14244.199999999999</v>
      </c>
      <c r="BG18" s="34">
        <f>VLOOKUP($BC18&amp;"_"&amp;$AZ$7,データシート1!$A:$BT,MATCH("cb_"&amp;BG$12,データシート1!$A$1:$BT$1,0),0)</f>
        <v>0</v>
      </c>
      <c r="BH18" s="34">
        <f>VLOOKUP($BC18&amp;"_"&amp;$AZ$7,データシート1!$A:$BT,MATCH("cb_"&amp;BH$12,データシート1!$A$1:$BT$1,0),0)</f>
        <v>6752</v>
      </c>
      <c r="BI18" s="34">
        <f>VLOOKUP($BC18&amp;"_"&amp;$AZ$7,データシート1!$A:$BT,MATCH("cb_"&amp;BI$12,データシート1!$A$1:$BT$1,0),0)</f>
        <v>0</v>
      </c>
      <c r="BJ18" s="34">
        <f>VLOOKUP($BC18&amp;"_"&amp;$AZ$7,データシート1!$A:$BT,MATCH("cb_"&amp;BJ$12,データシート1!$A$1:$BT$1,0),0)</f>
        <v>0</v>
      </c>
      <c r="BK18" s="34">
        <f t="shared" si="3"/>
        <v>21395.4</v>
      </c>
      <c r="BL18" s="36"/>
      <c r="BM18" s="844" t="str">
        <f t="shared" si="4"/>
        <v>31364</v>
      </c>
      <c r="BN18" s="1031" t="str">
        <f t="shared" si="5"/>
        <v>三朝町</v>
      </c>
      <c r="BO18" s="34">
        <f>BE18*VLOOKUP(BO$12,別紙!$B$4:$E$10,MATCH("設備利用率",別紙!$B$4:$E$4,0),0)/100*8760/10^3</f>
        <v>479.08790399999987</v>
      </c>
      <c r="BP18" s="34">
        <f>BF18*VLOOKUP(BP$12,別紙!$B$4:$E$10,MATCH("設備利用率",別紙!$B$4:$E$4,0),0)/100*8760/10^3</f>
        <v>18841.657992</v>
      </c>
      <c r="BQ18" s="34">
        <f>BG18*VLOOKUP(BQ$12,別紙!$B$4:$E$10,MATCH("設備利用率",別紙!$B$4:$E$4,0),0)/100*8760/10^3</f>
        <v>0</v>
      </c>
      <c r="BR18" s="34">
        <f>BH18*VLOOKUP(BR$12,別紙!$B$4:$E$10,MATCH("設備利用率",別紙!$B$4:$E$4,0),0)/100*8760/10^3</f>
        <v>35488.512000000002</v>
      </c>
      <c r="BS18" s="34">
        <f>BI18*VLOOKUP(BS$12,別紙!$B$4:$E$10,MATCH("設備利用率",別紙!$B$4:$E$4,0),0)/100*8760/10^3</f>
        <v>0</v>
      </c>
      <c r="BT18" s="34">
        <f>BJ18*VLOOKUP(BT$12,別紙!$B$4:$E$10,MATCH("設備利用率",別紙!$B$4:$E$4,0),0)/100*8760/10^3</f>
        <v>0</v>
      </c>
      <c r="BU18" s="34">
        <f t="shared" si="6"/>
        <v>54809.257896000003</v>
      </c>
      <c r="BV18" s="36"/>
      <c r="BW18" s="33" t="str">
        <f t="shared" si="7"/>
        <v>31364</v>
      </c>
      <c r="BX18" s="33" t="str">
        <f t="shared" si="8"/>
        <v>三朝町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28473.89263908366</v>
      </c>
      <c r="BZ18" s="36"/>
      <c r="CA18" s="33" t="str">
        <f t="shared" si="9"/>
        <v>31364</v>
      </c>
      <c r="CB18" s="33" t="str">
        <f t="shared" si="10"/>
        <v>三朝町</v>
      </c>
      <c r="CC18" s="223">
        <f t="shared" si="11"/>
        <v>1.6825514869800315E-2</v>
      </c>
      <c r="CD18" s="223">
        <f t="shared" si="1"/>
        <v>0.66171697108029681</v>
      </c>
      <c r="CE18" s="223">
        <f t="shared" si="1"/>
        <v>0</v>
      </c>
      <c r="CF18" s="223">
        <f t="shared" si="1"/>
        <v>1.2463526659255566</v>
      </c>
      <c r="CG18" s="223">
        <f t="shared" si="1"/>
        <v>0</v>
      </c>
      <c r="CH18" s="223">
        <f t="shared" si="1"/>
        <v>0</v>
      </c>
      <c r="CI18" s="223">
        <f t="shared" si="12"/>
        <v>1.9248951518756539</v>
      </c>
      <c r="CK18" s="18" t="str">
        <f t="shared" si="13"/>
        <v>31364</v>
      </c>
      <c r="CL18" s="18" t="str">
        <f t="shared" si="14"/>
        <v>三朝町</v>
      </c>
      <c r="CM18" s="18">
        <f>VLOOKUP($CK18&amp;"_"&amp;$AZ$7,データシート1!$A:$BT,MATCH("ca_太陽光発電（10kW未満）",データシート1!$A$1:$BT$1,0),0)</f>
        <v>83</v>
      </c>
      <c r="CN18" s="18">
        <f>VLOOKUP($CK18&amp;"_"&amp;$AZ$5,データシート1!$A:$BT,MATCH("ab_家庭",データシート1!$A$1:$BT$1,0),0)</f>
        <v>2521</v>
      </c>
      <c r="CO18" s="223">
        <f t="shared" si="15"/>
        <v>3.2923443078143592E-2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43428</v>
      </c>
      <c r="AY19" s="18" t="str">
        <f>IF(IFERROR(比較地域マスタ!$Z12,"")=0,"",IFERROR(比較地域マスタ!$Z12,""))</f>
        <v>高森町</v>
      </c>
      <c r="BC19" s="844" t="str">
        <f t="shared" si="0"/>
        <v>43428</v>
      </c>
      <c r="BD19" s="1031" t="str">
        <f t="shared" si="2"/>
        <v>高森町</v>
      </c>
      <c r="BE19" s="34">
        <f>VLOOKUP($BC19&amp;"_"&amp;$AZ$7,データシート1!$A:$BT,MATCH("cb_"&amp;BE$12,データシート1!$A$1:$BT$1,0),0)</f>
        <v>1025.48</v>
      </c>
      <c r="BF19" s="34">
        <f>VLOOKUP($BC19&amp;"_"&amp;$AZ$7,データシート1!$A:$BT,MATCH("cb_"&amp;BF$12,データシート1!$A$1:$BT$1,0),0)</f>
        <v>49593.460000000014</v>
      </c>
      <c r="BG19" s="34">
        <f>VLOOKUP($BC19&amp;"_"&amp;$AZ$7,データシート1!$A:$BT,MATCH("cb_"&amp;BG$12,データシート1!$A$1:$BT$1,0),0)</f>
        <v>19.8</v>
      </c>
      <c r="BH19" s="34">
        <f>VLOOKUP($BC19&amp;"_"&amp;$AZ$7,データシート1!$A:$BT,MATCH("cb_"&amp;BH$12,データシート1!$A$1:$BT$1,0),0)</f>
        <v>990</v>
      </c>
      <c r="BI19" s="34">
        <f>VLOOKUP($BC19&amp;"_"&amp;$AZ$7,データシート1!$A:$BT,MATCH("cb_"&amp;BI$12,データシート1!$A$1:$BT$1,0),0)</f>
        <v>0</v>
      </c>
      <c r="BJ19" s="34">
        <f>VLOOKUP($BC19&amp;"_"&amp;$AZ$7,データシート1!$A:$BT,MATCH("cb_"&amp;BJ$12,データシート1!$A$1:$BT$1,0),0)</f>
        <v>0</v>
      </c>
      <c r="BK19" s="34">
        <f t="shared" si="3"/>
        <v>51628.74000000002</v>
      </c>
      <c r="BL19" s="36"/>
      <c r="BM19" s="844" t="str">
        <f t="shared" si="4"/>
        <v>43428</v>
      </c>
      <c r="BN19" s="1031" t="str">
        <f t="shared" si="5"/>
        <v>高森町</v>
      </c>
      <c r="BO19" s="34">
        <f>BE19*VLOOKUP(BO$12,別紙!$B$4:$E$10,MATCH("設備利用率",別紙!$B$4:$E$4,0),0)/100*8760/10^3</f>
        <v>1230.6990575999998</v>
      </c>
      <c r="BP19" s="34">
        <f>BF19*VLOOKUP(BP$12,別紙!$B$4:$E$10,MATCH("設備利用率",別紙!$B$4:$E$4,0),0)/100*8760/10^3</f>
        <v>65600.245149600014</v>
      </c>
      <c r="BQ19" s="34">
        <f>BG19*VLOOKUP(BQ$12,別紙!$B$4:$E$10,MATCH("設備利用率",別紙!$B$4:$E$4,0),0)/100*8760/10^3</f>
        <v>43.015104000000001</v>
      </c>
      <c r="BR19" s="34">
        <f>BH19*VLOOKUP(BR$12,別紙!$B$4:$E$10,MATCH("設備利用率",別紙!$B$4:$E$4,0),0)/100*8760/10^3</f>
        <v>5203.4399999999996</v>
      </c>
      <c r="BS19" s="34">
        <f>BI19*VLOOKUP(BS$12,別紙!$B$4:$E$10,MATCH("設備利用率",別紙!$B$4:$E$4,0),0)/100*8760/10^3</f>
        <v>0</v>
      </c>
      <c r="BT19" s="34">
        <f>BJ19*VLOOKUP(BT$12,別紙!$B$4:$E$10,MATCH("設備利用率",別紙!$B$4:$E$4,0),0)/100*8760/10^3</f>
        <v>0</v>
      </c>
      <c r="BU19" s="34">
        <f t="shared" si="6"/>
        <v>72077.399311200017</v>
      </c>
      <c r="BV19" s="36"/>
      <c r="BW19" s="33" t="str">
        <f t="shared" si="7"/>
        <v>43428</v>
      </c>
      <c r="BX19" s="33" t="str">
        <f t="shared" si="8"/>
        <v>高森町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33639.736303114856</v>
      </c>
      <c r="BZ19" s="36"/>
      <c r="CA19" s="33" t="str">
        <f t="shared" si="9"/>
        <v>43428</v>
      </c>
      <c r="CB19" s="33" t="str">
        <f t="shared" si="10"/>
        <v>高森町</v>
      </c>
      <c r="CC19" s="223">
        <f t="shared" si="11"/>
        <v>3.6584682070948449E-2</v>
      </c>
      <c r="CD19" s="223">
        <f t="shared" si="1"/>
        <v>1.9500820267585091</v>
      </c>
      <c r="CE19" s="223">
        <f t="shared" si="1"/>
        <v>1.278699203002285E-3</v>
      </c>
      <c r="CF19" s="223">
        <f t="shared" si="1"/>
        <v>0.1546813552018893</v>
      </c>
      <c r="CG19" s="223">
        <f t="shared" si="1"/>
        <v>0</v>
      </c>
      <c r="CH19" s="223">
        <f t="shared" si="1"/>
        <v>0</v>
      </c>
      <c r="CI19" s="223">
        <f t="shared" si="12"/>
        <v>2.1426267632343494</v>
      </c>
      <c r="CK19" s="18" t="str">
        <f t="shared" si="13"/>
        <v>43428</v>
      </c>
      <c r="CL19" s="18" t="str">
        <f t="shared" si="14"/>
        <v>高森町</v>
      </c>
      <c r="CM19" s="18">
        <f>VLOOKUP($CK19&amp;"_"&amp;$AZ$7,データシート1!$A:$BT,MATCH("ca_太陽光発電（10kW未満）",データシート1!$A$1:$BT$1,0),0)</f>
        <v>197</v>
      </c>
      <c r="CN19" s="18">
        <f>VLOOKUP($CK19&amp;"_"&amp;$AZ$5,データシート1!$A:$BT,MATCH("ab_家庭",データシート1!$A$1:$BT$1,0),0)</f>
        <v>2932</v>
      </c>
      <c r="CO19" s="223">
        <f t="shared" si="15"/>
        <v>6.7189631650750342E-2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04581</v>
      </c>
      <c r="AY20" s="18" t="str">
        <f>IF(IFERROR(比較地域マスタ!$Z13,"")=0,"",IFERROR(比較地域マスタ!$Z13,""))</f>
        <v>女川町</v>
      </c>
      <c r="BC20" s="844" t="str">
        <f t="shared" si="0"/>
        <v>04581</v>
      </c>
      <c r="BD20" s="1031" t="str">
        <f t="shared" si="2"/>
        <v>女川町</v>
      </c>
      <c r="BE20" s="34">
        <f>VLOOKUP($BC20&amp;"_"&amp;$AZ$7,データシート1!$A:$BT,MATCH("cb_"&amp;BE$12,データシート1!$A$1:$BT$1,0),0)</f>
        <v>1078</v>
      </c>
      <c r="BF20" s="34">
        <f>VLOOKUP($BC20&amp;"_"&amp;$AZ$7,データシート1!$A:$BT,MATCH("cb_"&amp;BF$12,データシート1!$A$1:$BT$1,0),0)</f>
        <v>1210.4999999999998</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2288.5</v>
      </c>
      <c r="BL20" s="36"/>
      <c r="BM20" s="844" t="str">
        <f t="shared" si="4"/>
        <v>04581</v>
      </c>
      <c r="BN20" s="1031" t="str">
        <f t="shared" si="5"/>
        <v>女川町</v>
      </c>
      <c r="BO20" s="34">
        <f>BE20*VLOOKUP(BO$12,別紙!$B$4:$E$10,MATCH("設備利用率",別紙!$B$4:$E$4,0),0)/100*8760/10^3</f>
        <v>1293.7293599999998</v>
      </c>
      <c r="BP20" s="34">
        <f>BF20*VLOOKUP(BP$12,別紙!$B$4:$E$10,MATCH("設備利用率",別紙!$B$4:$E$4,0),0)/100*8760/10^3</f>
        <v>1601.2009799999996</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2894.9303399999994</v>
      </c>
      <c r="BV20" s="36"/>
      <c r="BW20" s="33" t="str">
        <f t="shared" si="7"/>
        <v>04581</v>
      </c>
      <c r="BX20" s="33" t="str">
        <f t="shared" si="8"/>
        <v>女川町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39387.757537504374</v>
      </c>
      <c r="BZ20" s="36"/>
      <c r="CA20" s="33" t="str">
        <f t="shared" si="9"/>
        <v>04581</v>
      </c>
      <c r="CB20" s="33" t="str">
        <f t="shared" si="10"/>
        <v>女川町</v>
      </c>
      <c r="CC20" s="223">
        <f t="shared" si="11"/>
        <v>3.2845976538982503E-2</v>
      </c>
      <c r="CD20" s="223">
        <f t="shared" si="1"/>
        <v>4.0652250346452506E-2</v>
      </c>
      <c r="CE20" s="223">
        <f t="shared" si="1"/>
        <v>0</v>
      </c>
      <c r="CF20" s="223">
        <f t="shared" si="1"/>
        <v>0</v>
      </c>
      <c r="CG20" s="223">
        <f t="shared" si="1"/>
        <v>0</v>
      </c>
      <c r="CH20" s="223">
        <f t="shared" si="1"/>
        <v>0</v>
      </c>
      <c r="CI20" s="223">
        <f t="shared" si="12"/>
        <v>7.3498226885435003E-2</v>
      </c>
      <c r="CK20" s="18" t="str">
        <f t="shared" si="13"/>
        <v>04581</v>
      </c>
      <c r="CL20" s="18" t="str">
        <f t="shared" si="14"/>
        <v>女川町</v>
      </c>
      <c r="CM20" s="18">
        <f>VLOOKUP($CK20&amp;"_"&amp;$AZ$7,データシート1!$A:$BT,MATCH("ca_太陽光発電（10kW未満）",データシート1!$A$1:$BT$1,0),0)</f>
        <v>221</v>
      </c>
      <c r="CN20" s="18">
        <f>VLOOKUP($CK20&amp;"_"&amp;$AZ$5,データシート1!$A:$BT,MATCH("ab_家庭",データシート1!$A$1:$BT$1,0),0)</f>
        <v>3019</v>
      </c>
      <c r="CO20" s="223">
        <f t="shared" si="15"/>
        <v>7.3203047366677709E-2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36387</v>
      </c>
      <c r="AY21" s="18" t="str">
        <f>IF(IFERROR(比較地域マスタ!$Z14,"")=0,"",IFERROR(比較地域マスタ!$Z14,""))</f>
        <v>美波町</v>
      </c>
      <c r="BC21" s="844" t="str">
        <f t="shared" si="0"/>
        <v>36387</v>
      </c>
      <c r="BD21" s="1031" t="str">
        <f t="shared" si="2"/>
        <v>美波町</v>
      </c>
      <c r="BE21" s="34">
        <f>VLOOKUP($BC21&amp;"_"&amp;$AZ$7,データシート1!$A:$BT,MATCH("cb_"&amp;BE$12,データシート1!$A$1:$BT$1,0),0)</f>
        <v>698.67099999999994</v>
      </c>
      <c r="BF21" s="34">
        <f>VLOOKUP($BC21&amp;"_"&amp;$AZ$7,データシート1!$A:$BT,MATCH("cb_"&amp;BF$12,データシート1!$A$1:$BT$1,0),0)</f>
        <v>2108.502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2807.1729999999998</v>
      </c>
      <c r="BL21" s="36"/>
      <c r="BM21" s="844" t="str">
        <f t="shared" si="4"/>
        <v>36387</v>
      </c>
      <c r="BN21" s="1031" t="str">
        <f t="shared" si="5"/>
        <v>美波町</v>
      </c>
      <c r="BO21" s="34">
        <f>BE21*VLOOKUP(BO$12,別紙!$B$4:$E$10,MATCH("設備利用率",別紙!$B$4:$E$4,0),0)/100*8760/10^3</f>
        <v>838.48904051999978</v>
      </c>
      <c r="BP21" s="34">
        <f>BF21*VLOOKUP(BP$12,別紙!$B$4:$E$10,MATCH("設備利用率",別紙!$B$4:$E$4,0),0)/100*8760/10^3</f>
        <v>2789.0421055200004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3627.5311460400003</v>
      </c>
      <c r="BV21" s="36"/>
      <c r="BW21" s="33" t="str">
        <f t="shared" si="7"/>
        <v>36387</v>
      </c>
      <c r="BX21" s="33" t="str">
        <f t="shared" si="8"/>
        <v>美波町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34900.624782988147</v>
      </c>
      <c r="BZ21" s="36"/>
      <c r="CA21" s="33" t="str">
        <f t="shared" si="9"/>
        <v>36387</v>
      </c>
      <c r="CB21" s="33" t="str">
        <f t="shared" si="10"/>
        <v>美波町</v>
      </c>
      <c r="CC21" s="223">
        <f t="shared" si="11"/>
        <v>2.4025043841871572E-2</v>
      </c>
      <c r="CD21" s="223">
        <f t="shared" si="1"/>
        <v>7.9913815952070935E-2</v>
      </c>
      <c r="CE21" s="223">
        <f t="shared" si="1"/>
        <v>0</v>
      </c>
      <c r="CF21" s="223">
        <f t="shared" si="1"/>
        <v>0</v>
      </c>
      <c r="CG21" s="223">
        <f t="shared" si="1"/>
        <v>0</v>
      </c>
      <c r="CH21" s="223">
        <f t="shared" si="1"/>
        <v>0</v>
      </c>
      <c r="CI21" s="223">
        <f t="shared" si="12"/>
        <v>0.10393885979394252</v>
      </c>
      <c r="CK21" s="18" t="str">
        <f t="shared" si="13"/>
        <v>36387</v>
      </c>
      <c r="CL21" s="18" t="str">
        <f t="shared" si="14"/>
        <v>美波町</v>
      </c>
      <c r="CM21" s="18">
        <f>VLOOKUP($CK21&amp;"_"&amp;$AZ$7,データシート1!$A:$BT,MATCH("ca_太陽光発電（10kW未満）",データシート1!$A$1:$BT$1,0),0)</f>
        <v>144</v>
      </c>
      <c r="CN21" s="18">
        <f>VLOOKUP($CK21&amp;"_"&amp;$AZ$5,データシート1!$A:$BT,MATCH("ab_家庭",データシート1!$A$1:$BT$1,0),0)</f>
        <v>3113</v>
      </c>
      <c r="CO21" s="223">
        <f t="shared" si="15"/>
        <v>4.6257629296498556E-2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22429</v>
      </c>
      <c r="AY22" s="18" t="str">
        <f>IF(IFERROR(比較地域マスタ!$Z15,"")=0,"",IFERROR(比較地域マスタ!$Z15,""))</f>
        <v>川根本町</v>
      </c>
      <c r="BC22" s="844" t="str">
        <f t="shared" si="0"/>
        <v>22429</v>
      </c>
      <c r="BD22" s="1031" t="str">
        <f t="shared" si="2"/>
        <v>川根本町</v>
      </c>
      <c r="BE22" s="34">
        <f>VLOOKUP($BC22&amp;"_"&amp;$AZ$7,データシート1!$A:$BT,MATCH("cb_"&amp;BE$12,データシート1!$A$1:$BT$1,0),0)</f>
        <v>1047.6000000000001</v>
      </c>
      <c r="BF22" s="34">
        <f>VLOOKUP($BC22&amp;"_"&amp;$AZ$7,データシート1!$A:$BT,MATCH("cb_"&amp;BF$12,データシート1!$A$1:$BT$1,0),0)</f>
        <v>12008.599999999999</v>
      </c>
      <c r="BG22" s="34">
        <f>VLOOKUP($BC22&amp;"_"&amp;$AZ$7,データシート1!$A:$BT,MATCH("cb_"&amp;BG$12,データシート1!$A$1:$BT$1,0),0)</f>
        <v>0</v>
      </c>
      <c r="BH22" s="34">
        <f>VLOOKUP($BC22&amp;"_"&amp;$AZ$7,データシート1!$A:$BT,MATCH("cb_"&amp;BH$12,データシート1!$A$1:$BT$1,0),0)</f>
        <v>1465.7</v>
      </c>
      <c r="BI22" s="34">
        <f>VLOOKUP($BC22&amp;"_"&amp;$AZ$7,データシート1!$A:$BT,MATCH("cb_"&amp;BI$12,データシート1!$A$1:$BT$1,0),0)</f>
        <v>0</v>
      </c>
      <c r="BJ22" s="34">
        <f>VLOOKUP($BC22&amp;"_"&amp;$AZ$7,データシート1!$A:$BT,MATCH("cb_"&amp;BJ$12,データシート1!$A$1:$BT$1,0),0)</f>
        <v>0</v>
      </c>
      <c r="BK22" s="34">
        <f t="shared" si="3"/>
        <v>14521.9</v>
      </c>
      <c r="BL22" s="36"/>
      <c r="BM22" s="844" t="str">
        <f t="shared" si="4"/>
        <v>22429</v>
      </c>
      <c r="BN22" s="1031" t="str">
        <f t="shared" si="5"/>
        <v>川根本町</v>
      </c>
      <c r="BO22" s="34">
        <f>BE22*VLOOKUP(BO$12,別紙!$B$4:$E$10,MATCH("設備利用率",別紙!$B$4:$E$4,0),0)/100*8760/10^3</f>
        <v>1257.2457120000004</v>
      </c>
      <c r="BP22" s="34">
        <f>BF22*VLOOKUP(BP$12,別紙!$B$4:$E$10,MATCH("設備利用率",別紙!$B$4:$E$4,0),0)/100*8760/10^3</f>
        <v>15884.495735999999</v>
      </c>
      <c r="BQ22" s="34">
        <f>BG22*VLOOKUP(BQ$12,別紙!$B$4:$E$10,MATCH("設備利用率",別紙!$B$4:$E$4,0),0)/100*8760/10^3</f>
        <v>0</v>
      </c>
      <c r="BR22" s="34">
        <f>BH22*VLOOKUP(BR$12,別紙!$B$4:$E$10,MATCH("設備利用率",別紙!$B$4:$E$4,0),0)/100*8760/10^3</f>
        <v>7703.7191999999995</v>
      </c>
      <c r="BS22" s="34">
        <f>BI22*VLOOKUP(BS$12,別紙!$B$4:$E$10,MATCH("設備利用率",別紙!$B$4:$E$4,0),0)/100*8760/10^3</f>
        <v>0</v>
      </c>
      <c r="BT22" s="34">
        <f>BJ22*VLOOKUP(BT$12,別紙!$B$4:$E$10,MATCH("設備利用率",別紙!$B$4:$E$4,0),0)/100*8760/10^3</f>
        <v>0</v>
      </c>
      <c r="BU22" s="34">
        <f t="shared" si="6"/>
        <v>24845.460648</v>
      </c>
      <c r="BV22" s="36"/>
      <c r="BW22" s="33" t="str">
        <f t="shared" si="7"/>
        <v>22429</v>
      </c>
      <c r="BX22" s="33" t="str">
        <f t="shared" si="8"/>
        <v>川根本町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32856.206238743784</v>
      </c>
      <c r="BZ22" s="36"/>
      <c r="CA22" s="33" t="str">
        <f t="shared" si="9"/>
        <v>22429</v>
      </c>
      <c r="CB22" s="33" t="str">
        <f t="shared" si="10"/>
        <v>川根本町</v>
      </c>
      <c r="CC22" s="223">
        <f t="shared" si="11"/>
        <v>3.8265090706591252E-2</v>
      </c>
      <c r="CD22" s="223">
        <f t="shared" si="1"/>
        <v>0.4834549558332491</v>
      </c>
      <c r="CE22" s="223">
        <f t="shared" si="1"/>
        <v>0</v>
      </c>
      <c r="CF22" s="223">
        <f t="shared" si="1"/>
        <v>0.23446770281457005</v>
      </c>
      <c r="CG22" s="223">
        <f t="shared" si="1"/>
        <v>0</v>
      </c>
      <c r="CH22" s="223">
        <f t="shared" si="1"/>
        <v>0</v>
      </c>
      <c r="CI22" s="223">
        <f t="shared" si="12"/>
        <v>0.75618774935441047</v>
      </c>
      <c r="CK22" s="18" t="str">
        <f t="shared" si="13"/>
        <v>22429</v>
      </c>
      <c r="CL22" s="18" t="str">
        <f t="shared" si="14"/>
        <v>川根本町</v>
      </c>
      <c r="CM22" s="18">
        <f>VLOOKUP($CK22&amp;"_"&amp;$AZ$7,データシート1!$A:$BT,MATCH("ca_太陽光発電（10kW未満）",データシート1!$A$1:$BT$1,0),0)</f>
        <v>222</v>
      </c>
      <c r="CN22" s="18">
        <f>VLOOKUP($CK22&amp;"_"&amp;$AZ$5,データシート1!$A:$BT,MATCH("ab_家庭",データシート1!$A$1:$BT$1,0),0)</f>
        <v>2750</v>
      </c>
      <c r="CO22" s="223">
        <f t="shared" si="15"/>
        <v>8.0727272727272731E-2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07504</v>
      </c>
      <c r="AY23" s="18" t="str">
        <f>IF(IFERROR(比較地域マスタ!$Z16,"")=0,"",IFERROR(比較地域マスタ!$Z16,""))</f>
        <v>浅川町</v>
      </c>
      <c r="BC23" s="844" t="str">
        <f t="shared" si="0"/>
        <v>07504</v>
      </c>
      <c r="BD23" s="1031" t="str">
        <f t="shared" si="2"/>
        <v>浅川町</v>
      </c>
      <c r="BE23" s="34">
        <f>VLOOKUP($BC23&amp;"_"&amp;$AZ$7,データシート1!$A:$BT,MATCH("cb_"&amp;BE$12,データシート1!$A$1:$BT$1,0),0)</f>
        <v>980.19999999999959</v>
      </c>
      <c r="BF23" s="34">
        <f>VLOOKUP($BC23&amp;"_"&amp;$AZ$7,データシート1!$A:$BT,MATCH("cb_"&amp;BF$12,データシート1!$A$1:$BT$1,0),0)</f>
        <v>18174.999999999993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19155.199999999993</v>
      </c>
      <c r="BL23" s="36"/>
      <c r="BM23" s="844" t="str">
        <f t="shared" si="4"/>
        <v>07504</v>
      </c>
      <c r="BN23" s="1031" t="str">
        <f t="shared" si="5"/>
        <v>浅川町</v>
      </c>
      <c r="BO23" s="34">
        <f>BE23*VLOOKUP(BO$12,別紙!$B$4:$E$10,MATCH("設備利用率",別紙!$B$4:$E$4,0),0)/100*8760/10^3</f>
        <v>1176.3576239999993</v>
      </c>
      <c r="BP23" s="34">
        <f>BF23*VLOOKUP(BP$12,別紙!$B$4:$E$10,MATCH("設備利用率",別紙!$B$4:$E$4,0),0)/100*8760/10^3</f>
        <v>24041.16299999999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25217.52062399999</v>
      </c>
      <c r="BV23" s="36"/>
      <c r="BW23" s="33" t="str">
        <f t="shared" si="7"/>
        <v>07504</v>
      </c>
      <c r="BX23" s="33" t="str">
        <f t="shared" si="8"/>
        <v>浅川町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32234.802958346718</v>
      </c>
      <c r="BZ23" s="36"/>
      <c r="CA23" s="33" t="str">
        <f t="shared" si="9"/>
        <v>07504</v>
      </c>
      <c r="CB23" s="33" t="str">
        <f t="shared" si="10"/>
        <v>浅川町</v>
      </c>
      <c r="CC23" s="223">
        <f t="shared" si="11"/>
        <v>3.6493402038786128E-2</v>
      </c>
      <c r="CD23" s="223">
        <f t="shared" si="1"/>
        <v>0.74581386556218709</v>
      </c>
      <c r="CE23" s="223">
        <f t="shared" si="1"/>
        <v>0</v>
      </c>
      <c r="CF23" s="223">
        <f t="shared" si="1"/>
        <v>0</v>
      </c>
      <c r="CG23" s="223">
        <f t="shared" si="1"/>
        <v>0</v>
      </c>
      <c r="CH23" s="223">
        <f t="shared" si="1"/>
        <v>0</v>
      </c>
      <c r="CI23" s="223">
        <f t="shared" si="12"/>
        <v>0.78230726760097324</v>
      </c>
      <c r="CK23" s="18" t="str">
        <f t="shared" si="13"/>
        <v>07504</v>
      </c>
      <c r="CL23" s="18" t="str">
        <f t="shared" si="14"/>
        <v>浅川町</v>
      </c>
      <c r="CM23" s="18">
        <f>VLOOKUP($CK23&amp;"_"&amp;$AZ$7,データシート1!$A:$BT,MATCH("ca_太陽光発電（10kW未満）",データシート1!$A$1:$BT$1,0),0)</f>
        <v>197</v>
      </c>
      <c r="CN23" s="18">
        <f>VLOOKUP($CK23&amp;"_"&amp;$AZ$5,データシート1!$A:$BT,MATCH("ab_家庭",データシート1!$A$1:$BT$1,0),0)</f>
        <v>2167</v>
      </c>
      <c r="CO23" s="223">
        <f t="shared" si="15"/>
        <v>9.0909090909090912E-2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21502</v>
      </c>
      <c r="AY24" s="18" t="str">
        <f>IF(IFERROR(比較地域マスタ!$Z17,"")=0,"",IFERROR(比較地域マスタ!$Z17,""))</f>
        <v>富加町</v>
      </c>
      <c r="BC24" s="844" t="str">
        <f t="shared" si="0"/>
        <v>21502</v>
      </c>
      <c r="BD24" s="1031" t="str">
        <f t="shared" si="2"/>
        <v>富加町</v>
      </c>
      <c r="BE24" s="34">
        <f>VLOOKUP($BC24&amp;"_"&amp;$AZ$7,データシート1!$A:$BT,MATCH("cb_"&amp;BE$12,データシート1!$A$1:$BT$1,0),0)</f>
        <v>1604.9999999999998</v>
      </c>
      <c r="BF24" s="34">
        <f>VLOOKUP($BC24&amp;"_"&amp;$AZ$7,データシート1!$A:$BT,MATCH("cb_"&amp;BF$12,データシート1!$A$1:$BT$1,0),0)</f>
        <v>16542.699999999997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18147.699999999997</v>
      </c>
      <c r="BL24" s="36"/>
      <c r="BM24" s="844" t="str">
        <f t="shared" si="4"/>
        <v>21502</v>
      </c>
      <c r="BN24" s="1031" t="str">
        <f t="shared" si="5"/>
        <v>富加町</v>
      </c>
      <c r="BO24" s="34">
        <f>BE24*VLOOKUP(BO$12,別紙!$B$4:$E$10,MATCH("設備利用率",別紙!$B$4:$E$4,0),0)/100*8760/10^3</f>
        <v>1926.1925999999996</v>
      </c>
      <c r="BP24" s="34">
        <f>BF24*VLOOKUP(BP$12,別紙!$B$4:$E$10,MATCH("設備利用率",別紙!$B$4:$E$4,0),0)/100*8760/10^3</f>
        <v>21882.021851999998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23808.214451999997</v>
      </c>
      <c r="BV24" s="36"/>
      <c r="BW24" s="33" t="str">
        <f t="shared" si="7"/>
        <v>21502</v>
      </c>
      <c r="BX24" s="33" t="str">
        <f t="shared" si="8"/>
        <v>富加町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63111.307127308442</v>
      </c>
      <c r="BZ24" s="36"/>
      <c r="CA24" s="33" t="str">
        <f t="shared" si="9"/>
        <v>21502</v>
      </c>
      <c r="CB24" s="33" t="str">
        <f t="shared" si="10"/>
        <v>富加町</v>
      </c>
      <c r="CC24" s="223">
        <f t="shared" si="11"/>
        <v>3.0520562600842259E-2</v>
      </c>
      <c r="CD24" s="223">
        <f t="shared" si="1"/>
        <v>0.34672110035463971</v>
      </c>
      <c r="CE24" s="223">
        <f t="shared" si="1"/>
        <v>0</v>
      </c>
      <c r="CF24" s="223">
        <f t="shared" si="1"/>
        <v>0</v>
      </c>
      <c r="CG24" s="223">
        <f t="shared" si="1"/>
        <v>0</v>
      </c>
      <c r="CH24" s="223">
        <f t="shared" si="1"/>
        <v>0</v>
      </c>
      <c r="CI24" s="223">
        <f t="shared" si="12"/>
        <v>0.37724166295548195</v>
      </c>
      <c r="CK24" s="18" t="str">
        <f t="shared" si="13"/>
        <v>21502</v>
      </c>
      <c r="CL24" s="18" t="str">
        <f t="shared" si="14"/>
        <v>富加町</v>
      </c>
      <c r="CM24" s="18">
        <f>VLOOKUP($CK24&amp;"_"&amp;$AZ$7,データシート1!$A:$BT,MATCH("ca_太陽光発電（10kW未満）",データシート1!$A$1:$BT$1,0),0)</f>
        <v>309</v>
      </c>
      <c r="CN24" s="18">
        <f>VLOOKUP($CK24&amp;"_"&amp;$AZ$5,データシート1!$A:$BT,MATCH("ab_家庭",データシート1!$A$1:$BT$1,0),0)</f>
        <v>2104</v>
      </c>
      <c r="CO24" s="223">
        <f t="shared" si="15"/>
        <v>0.14686311787072243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35321</v>
      </c>
      <c r="AY25" s="18" t="str">
        <f>IF(IFERROR(比較地域マスタ!$Z18,"")=0,"",IFERROR(比較地域マスタ!$Z18,""))</f>
        <v>和木町</v>
      </c>
      <c r="BC25" s="844" t="str">
        <f t="shared" si="0"/>
        <v>35321</v>
      </c>
      <c r="BD25" s="1031" t="str">
        <f t="shared" si="2"/>
        <v>和木町</v>
      </c>
      <c r="BE25" s="34">
        <f>VLOOKUP($BC25&amp;"_"&amp;$AZ$7,データシート1!$A:$BT,MATCH("cb_"&amp;BE$12,データシート1!$A$1:$BT$1,0),0)</f>
        <v>803.99999999999966</v>
      </c>
      <c r="BF25" s="34">
        <f>VLOOKUP($BC25&amp;"_"&amp;$AZ$7,データシート1!$A:$BT,MATCH("cb_"&amp;BF$12,データシート1!$A$1:$BT$1,0),0)</f>
        <v>540.5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1344.4999999999995</v>
      </c>
      <c r="BL25" s="36"/>
      <c r="BM25" s="844" t="str">
        <f t="shared" si="4"/>
        <v>35321</v>
      </c>
      <c r="BN25" s="1031" t="str">
        <f t="shared" si="5"/>
        <v>和木町</v>
      </c>
      <c r="BO25" s="34">
        <f>BE25*VLOOKUP(BO$12,別紙!$B$4:$E$10,MATCH("設備利用率",別紙!$B$4:$E$4,0),0)/100*8760/10^3</f>
        <v>964.89647999999966</v>
      </c>
      <c r="BP25" s="34">
        <f>BF25*VLOOKUP(BP$12,別紙!$B$4:$E$10,MATCH("設備利用率",別紙!$B$4:$E$4,0),0)/100*8760/10^3</f>
        <v>714.95177999999999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1679.8482599999998</v>
      </c>
      <c r="BV25" s="36"/>
      <c r="BW25" s="33" t="str">
        <f t="shared" si="7"/>
        <v>35321</v>
      </c>
      <c r="BX25" s="33" t="str">
        <f t="shared" si="8"/>
        <v>和木町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546990.54766098165</v>
      </c>
      <c r="BZ25" s="36"/>
      <c r="CA25" s="33" t="str">
        <f t="shared" si="9"/>
        <v>35321</v>
      </c>
      <c r="CB25" s="33" t="str">
        <f t="shared" si="10"/>
        <v>和木町</v>
      </c>
      <c r="CC25" s="223">
        <f t="shared" si="11"/>
        <v>1.7640094223310622E-3</v>
      </c>
      <c r="CD25" s="223">
        <f t="shared" si="1"/>
        <v>1.3070642318359013E-3</v>
      </c>
      <c r="CE25" s="223">
        <f t="shared" si="1"/>
        <v>0</v>
      </c>
      <c r="CF25" s="223">
        <f t="shared" si="1"/>
        <v>0</v>
      </c>
      <c r="CG25" s="223">
        <f t="shared" si="1"/>
        <v>0</v>
      </c>
      <c r="CH25" s="223">
        <f t="shared" si="1"/>
        <v>0</v>
      </c>
      <c r="CI25" s="223">
        <f t="shared" si="12"/>
        <v>3.0710736541669638E-3</v>
      </c>
      <c r="CK25" s="18" t="str">
        <f t="shared" si="13"/>
        <v>35321</v>
      </c>
      <c r="CL25" s="18" t="str">
        <f t="shared" si="14"/>
        <v>和木町</v>
      </c>
      <c r="CM25" s="18">
        <f>VLOOKUP($CK25&amp;"_"&amp;$AZ$7,データシート1!$A:$BT,MATCH("ca_太陽光発電（10kW未満）",データシート1!$A$1:$BT$1,0),0)</f>
        <v>165</v>
      </c>
      <c r="CN25" s="18">
        <f>VLOOKUP($CK25&amp;"_"&amp;$AZ$5,データシート1!$A:$BT,MATCH("ab_家庭",データシート1!$A$1:$BT$1,0),0)</f>
        <v>2637</v>
      </c>
      <c r="CO25" s="223">
        <f t="shared" si="15"/>
        <v>6.2571103526734922E-2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01632</v>
      </c>
      <c r="AY26" s="18" t="str">
        <f>IF(IFERROR(比較地域マスタ!$Z19,"")=0,"",IFERROR(比較地域マスタ!$Z19,""))</f>
        <v>士幌町</v>
      </c>
      <c r="BC26" s="844" t="str">
        <f t="shared" si="0"/>
        <v>01632</v>
      </c>
      <c r="BD26" s="1031" t="str">
        <f t="shared" si="2"/>
        <v>士幌町</v>
      </c>
      <c r="BE26" s="34">
        <f>VLOOKUP($BC26&amp;"_"&amp;$AZ$7,データシート1!$A:$BT,MATCH("cb_"&amp;BE$12,データシート1!$A$1:$BT$1,0),0)</f>
        <v>1150.5769999999998</v>
      </c>
      <c r="BF26" s="34">
        <f>VLOOKUP($BC26&amp;"_"&amp;$AZ$7,データシート1!$A:$BT,MATCH("cb_"&amp;BF$12,データシート1!$A$1:$BT$1,0),0)</f>
        <v>3510.6180000000008</v>
      </c>
      <c r="BG26" s="34">
        <f>VLOOKUP($BC26&amp;"_"&amp;$AZ$7,データシート1!$A:$BT,MATCH("cb_"&amp;BG$12,データシート1!$A$1:$BT$1,0),0)</f>
        <v>0</v>
      </c>
      <c r="BH26" s="34">
        <f>VLOOKUP($BC26&amp;"_"&amp;$AZ$7,データシート1!$A:$BT,MATCH("cb_"&amp;BH$12,データシート1!$A$1:$BT$1,0),0)</f>
        <v>7.8</v>
      </c>
      <c r="BI26" s="34">
        <f>VLOOKUP($BC26&amp;"_"&amp;$AZ$7,データシート1!$A:$BT,MATCH("cb_"&amp;BI$12,データシート1!$A$1:$BT$1,0),0)</f>
        <v>0</v>
      </c>
      <c r="BJ26" s="34">
        <f>VLOOKUP($BC26&amp;"_"&amp;$AZ$7,データシート1!$A:$BT,MATCH("cb_"&amp;BJ$12,データシート1!$A$1:$BT$1,0),0)</f>
        <v>1192.8050000000001</v>
      </c>
      <c r="BK26" s="34">
        <f t="shared" si="3"/>
        <v>5861.8000000000011</v>
      </c>
      <c r="BL26" s="36"/>
      <c r="BM26" s="844" t="str">
        <f t="shared" si="4"/>
        <v>01632</v>
      </c>
      <c r="BN26" s="1031" t="str">
        <f t="shared" si="5"/>
        <v>士幌町</v>
      </c>
      <c r="BO26" s="34">
        <f>BE26*VLOOKUP(BO$12,別紙!$B$4:$E$10,MATCH("設備利用率",別紙!$B$4:$E$4,0),0)/100*8760/10^3</f>
        <v>1380.8304692399995</v>
      </c>
      <c r="BP26" s="34">
        <f>BF26*VLOOKUP(BP$12,別紙!$B$4:$E$10,MATCH("設備利用率",別紙!$B$4:$E$4,0),0)/100*8760/10^3</f>
        <v>4643.705065680002</v>
      </c>
      <c r="BQ26" s="34">
        <f>BG26*VLOOKUP(BQ$12,別紙!$B$4:$E$10,MATCH("設備利用率",別紙!$B$4:$E$4,0),0)/100*8760/10^3</f>
        <v>0</v>
      </c>
      <c r="BR26" s="34">
        <f>BH26*VLOOKUP(BR$12,別紙!$B$4:$E$10,MATCH("設備利用率",別紙!$B$4:$E$4,0),0)/100*8760/10^3</f>
        <v>40.996799999999993</v>
      </c>
      <c r="BS26" s="34">
        <f>BI26*VLOOKUP(BS$12,別紙!$B$4:$E$10,MATCH("設備利用率",別紙!$B$4:$E$4,0),0)/100*8760/10^3</f>
        <v>0</v>
      </c>
      <c r="BT26" s="34">
        <f>BJ26*VLOOKUP(BT$12,別紙!$B$4:$E$10,MATCH("設備利用率",別紙!$B$4:$E$4,0),0)/100*8760/10^3</f>
        <v>8359.1774400000013</v>
      </c>
      <c r="BU26" s="34">
        <f t="shared" si="6"/>
        <v>14424.709774920004</v>
      </c>
      <c r="BV26" s="36"/>
      <c r="BW26" s="33" t="str">
        <f t="shared" si="7"/>
        <v>01632</v>
      </c>
      <c r="BX26" s="33" t="str">
        <f t="shared" si="8"/>
        <v>士幌町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43428.299140654592</v>
      </c>
      <c r="BZ26" s="36"/>
      <c r="CA26" s="33" t="str">
        <f t="shared" si="9"/>
        <v>01632</v>
      </c>
      <c r="CB26" s="33" t="str">
        <f t="shared" si="10"/>
        <v>士幌町</v>
      </c>
      <c r="CC26" s="223">
        <f t="shared" si="11"/>
        <v>3.1795637788341588E-2</v>
      </c>
      <c r="CD26" s="223">
        <f t="shared" si="1"/>
        <v>0.10692808969193279</v>
      </c>
      <c r="CE26" s="223">
        <f t="shared" si="1"/>
        <v>0</v>
      </c>
      <c r="CF26" s="223">
        <f t="shared" si="1"/>
        <v>9.440111819074582E-4</v>
      </c>
      <c r="CG26" s="223">
        <f t="shared" si="1"/>
        <v>0</v>
      </c>
      <c r="CH26" s="223">
        <f t="shared" si="1"/>
        <v>0.19248226629660276</v>
      </c>
      <c r="CI26" s="223">
        <f t="shared" si="12"/>
        <v>0.33215000495878461</v>
      </c>
      <c r="CK26" s="18" t="str">
        <f t="shared" si="13"/>
        <v>01632</v>
      </c>
      <c r="CL26" s="18" t="str">
        <f t="shared" si="14"/>
        <v>士幌町</v>
      </c>
      <c r="CM26" s="18">
        <f>VLOOKUP($CK26&amp;"_"&amp;$AZ$7,データシート1!$A:$BT,MATCH("ca_太陽光発電（10kW未満）",データシート1!$A$1:$BT$1,0),0)</f>
        <v>167</v>
      </c>
      <c r="CN26" s="18">
        <f>VLOOKUP($CK26&amp;"_"&amp;$AZ$5,データシート1!$A:$BT,MATCH("ab_家庭",データシート1!$A$1:$BT$1,0),0)</f>
        <v>2754</v>
      </c>
      <c r="CO26" s="223">
        <f t="shared" si="15"/>
        <v>6.0639070442992014E-2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22305</v>
      </c>
      <c r="AY27" s="18" t="str">
        <f>IF(IFERROR(比較地域マスタ!$Z20,"")=0,"",IFERROR(比較地域マスタ!$Z20,""))</f>
        <v>松崎町</v>
      </c>
      <c r="BC27" s="844" t="str">
        <f t="shared" si="0"/>
        <v>22305</v>
      </c>
      <c r="BD27" s="1031" t="str">
        <f t="shared" si="2"/>
        <v>松崎町</v>
      </c>
      <c r="BE27" s="34">
        <f>VLOOKUP($BC27&amp;"_"&amp;$AZ$7,データシート1!$A:$BT,MATCH("cb_"&amp;BE$12,データシート1!$A$1:$BT$1,0),0)</f>
        <v>431.59999999999991</v>
      </c>
      <c r="BF27" s="34">
        <f>VLOOKUP($BC27&amp;"_"&amp;$AZ$7,データシート1!$A:$BT,MATCH("cb_"&amp;BF$12,データシート1!$A$1:$BT$1,0),0)</f>
        <v>404.89999999999992</v>
      </c>
      <c r="BG27" s="34">
        <f>VLOOKUP($BC27&amp;"_"&amp;$AZ$7,データシート1!$A:$BT,MATCH("cb_"&amp;BG$12,データシート1!$A$1:$BT$1,0),0)</f>
        <v>0</v>
      </c>
      <c r="BH27" s="34">
        <f>VLOOKUP($BC27&amp;"_"&amp;$AZ$7,データシート1!$A:$BT,MATCH("cb_"&amp;BH$12,データシート1!$A$1:$BT$1,0),0)</f>
        <v>11</v>
      </c>
      <c r="BI27" s="34">
        <f>VLOOKUP($BC27&amp;"_"&amp;$AZ$7,データシート1!$A:$BT,MATCH("cb_"&amp;BI$12,データシート1!$A$1:$BT$1,0),0)</f>
        <v>0</v>
      </c>
      <c r="BJ27" s="34">
        <f>VLOOKUP($BC27&amp;"_"&amp;$AZ$7,データシート1!$A:$BT,MATCH("cb_"&amp;BJ$12,データシート1!$A$1:$BT$1,0),0)</f>
        <v>0</v>
      </c>
      <c r="BK27" s="34">
        <f t="shared" si="3"/>
        <v>847.49999999999977</v>
      </c>
      <c r="BL27" s="36"/>
      <c r="BM27" s="844" t="str">
        <f t="shared" si="4"/>
        <v>22305</v>
      </c>
      <c r="BN27" s="1031" t="str">
        <f t="shared" si="5"/>
        <v>松崎町</v>
      </c>
      <c r="BO27" s="34">
        <f>BE27*VLOOKUP(BO$12,別紙!$B$4:$E$10,MATCH("設備利用率",別紙!$B$4:$E$4,0),0)/100*8760/10^3</f>
        <v>517.97179199999982</v>
      </c>
      <c r="BP27" s="34">
        <f>BF27*VLOOKUP(BP$12,別紙!$B$4:$E$10,MATCH("設備利用率",別紙!$B$4:$E$4,0),0)/100*8760/10^3</f>
        <v>535.58552399999985</v>
      </c>
      <c r="BQ27" s="34">
        <f>BG27*VLOOKUP(BQ$12,別紙!$B$4:$E$10,MATCH("設備利用率",別紙!$B$4:$E$4,0),0)/100*8760/10^3</f>
        <v>0</v>
      </c>
      <c r="BR27" s="34">
        <f>BH27*VLOOKUP(BR$12,別紙!$B$4:$E$10,MATCH("設備利用率",別紙!$B$4:$E$4,0),0)/100*8760/10^3</f>
        <v>57.816000000000003</v>
      </c>
      <c r="BS27" s="34">
        <f>BI27*VLOOKUP(BS$12,別紙!$B$4:$E$10,MATCH("設備利用率",別紙!$B$4:$E$4,0),0)/100*8760/10^3</f>
        <v>0</v>
      </c>
      <c r="BT27" s="34">
        <f>BJ27*VLOOKUP(BT$12,別紙!$B$4:$E$10,MATCH("設備利用率",別紙!$B$4:$E$4,0),0)/100*8760/10^3</f>
        <v>0</v>
      </c>
      <c r="BU27" s="34">
        <f t="shared" si="6"/>
        <v>1111.3733159999997</v>
      </c>
      <c r="BV27" s="36"/>
      <c r="BW27" s="33" t="str">
        <f t="shared" si="7"/>
        <v>22305</v>
      </c>
      <c r="BX27" s="33" t="str">
        <f t="shared" si="8"/>
        <v>松崎町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28533.433803081633</v>
      </c>
      <c r="BZ27" s="36"/>
      <c r="CA27" s="33" t="str">
        <f t="shared" si="9"/>
        <v>22305</v>
      </c>
      <c r="CB27" s="33" t="str">
        <f t="shared" si="10"/>
        <v>松崎町</v>
      </c>
      <c r="CC27" s="223">
        <f t="shared" si="11"/>
        <v>1.815315308962423E-2</v>
      </c>
      <c r="CD27" s="223">
        <f t="shared" si="1"/>
        <v>1.8770454607610395E-2</v>
      </c>
      <c r="CE27" s="223">
        <f t="shared" si="1"/>
        <v>0</v>
      </c>
      <c r="CF27" s="223">
        <f t="shared" si="1"/>
        <v>2.0262545475250803E-3</v>
      </c>
      <c r="CG27" s="223">
        <f t="shared" si="1"/>
        <v>0</v>
      </c>
      <c r="CH27" s="223">
        <f t="shared" si="1"/>
        <v>0</v>
      </c>
      <c r="CI27" s="223">
        <f t="shared" si="12"/>
        <v>3.8949862244759707E-2</v>
      </c>
      <c r="CK27" s="18" t="str">
        <f t="shared" si="13"/>
        <v>22305</v>
      </c>
      <c r="CL27" s="18" t="str">
        <f t="shared" si="14"/>
        <v>松崎町</v>
      </c>
      <c r="CM27" s="18">
        <f>VLOOKUP($CK27&amp;"_"&amp;$AZ$7,データシート1!$A:$BT,MATCH("ca_太陽光発電（10kW未満）",データシート1!$A$1:$BT$1,0),0)</f>
        <v>80</v>
      </c>
      <c r="CN27" s="18">
        <f>VLOOKUP($CK27&amp;"_"&amp;$AZ$5,データシート1!$A:$BT,MATCH("ab_家庭",データシート1!$A$1:$BT$1,0),0)</f>
        <v>2887</v>
      </c>
      <c r="CO27" s="223">
        <f t="shared" si="15"/>
        <v>2.7710426047800486E-2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19425</v>
      </c>
      <c r="AY28" s="18" t="str">
        <f>IF(IFERROR(比較地域マスタ!$Z21,"")=0,"",IFERROR(比較地域マスタ!$Z21,""))</f>
        <v>山中湖村</v>
      </c>
      <c r="BC28" s="844" t="str">
        <f t="shared" si="0"/>
        <v>19425</v>
      </c>
      <c r="BD28" s="1031" t="str">
        <f t="shared" si="2"/>
        <v>山中湖村</v>
      </c>
      <c r="BE28" s="34">
        <f>VLOOKUP($BC28&amp;"_"&amp;$AZ$7,データシート1!$A:$BT,MATCH("cb_"&amp;BE$12,データシート1!$A$1:$BT$1,0),0)</f>
        <v>629.39999999999986</v>
      </c>
      <c r="BF28" s="34">
        <f>VLOOKUP($BC28&amp;"_"&amp;$AZ$7,データシート1!$A:$BT,MATCH("cb_"&amp;BF$12,データシート1!$A$1:$BT$1,0),0)</f>
        <v>1859.9</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9.5</v>
      </c>
      <c r="BK28" s="34">
        <f t="shared" si="3"/>
        <v>2498.8000000000002</v>
      </c>
      <c r="BL28" s="36"/>
      <c r="BM28" s="844" t="str">
        <f t="shared" si="4"/>
        <v>19425</v>
      </c>
      <c r="BN28" s="1031" t="str">
        <f t="shared" si="5"/>
        <v>山中湖村</v>
      </c>
      <c r="BO28" s="34">
        <f>BE28*VLOOKUP(BO$12,別紙!$B$4:$E$10,MATCH("設備利用率",別紙!$B$4:$E$4,0),0)/100*8760/10^3</f>
        <v>755.35552799999982</v>
      </c>
      <c r="BP28" s="34">
        <f>BF28*VLOOKUP(BP$12,別紙!$B$4:$E$10,MATCH("設備利用率",別紙!$B$4:$E$4,0),0)/100*8760/10^3</f>
        <v>2460.2013240000001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66.575999999999993</v>
      </c>
      <c r="BU28" s="34">
        <f t="shared" si="6"/>
        <v>3282.1328519999997</v>
      </c>
      <c r="BV28" s="36"/>
      <c r="BW28" s="33" t="str">
        <f t="shared" si="7"/>
        <v>19425</v>
      </c>
      <c r="BX28" s="33" t="str">
        <f t="shared" si="8"/>
        <v>山中湖村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38328.10344928821</v>
      </c>
      <c r="BZ28" s="36"/>
      <c r="CA28" s="33" t="str">
        <f t="shared" si="9"/>
        <v>19425</v>
      </c>
      <c r="CB28" s="33" t="str">
        <f t="shared" si="10"/>
        <v>山中湖村</v>
      </c>
      <c r="CC28" s="223">
        <f t="shared" si="11"/>
        <v>1.9707615562022478E-2</v>
      </c>
      <c r="CD28" s="223">
        <f t="shared" si="1"/>
        <v>6.4187922244967971E-2</v>
      </c>
      <c r="CE28" s="223">
        <f t="shared" si="1"/>
        <v>0</v>
      </c>
      <c r="CF28" s="223">
        <f t="shared" si="1"/>
        <v>0</v>
      </c>
      <c r="CG28" s="223">
        <f t="shared" si="1"/>
        <v>0</v>
      </c>
      <c r="CH28" s="223">
        <f t="shared" si="1"/>
        <v>1.7370021996545297E-3</v>
      </c>
      <c r="CI28" s="223">
        <f t="shared" si="12"/>
        <v>8.5632540006644969E-2</v>
      </c>
      <c r="CK28" s="18" t="str">
        <f t="shared" si="13"/>
        <v>19425</v>
      </c>
      <c r="CL28" s="18" t="str">
        <f t="shared" si="14"/>
        <v>山中湖村</v>
      </c>
      <c r="CM28" s="18">
        <f>VLOOKUP($CK28&amp;"_"&amp;$AZ$7,データシート1!$A:$BT,MATCH("ca_太陽光発電（10kW未満）",データシート1!$A$1:$BT$1,0),0)</f>
        <v>113</v>
      </c>
      <c r="CN28" s="18">
        <f>VLOOKUP($CK28&amp;"_"&amp;$AZ$5,データシート1!$A:$BT,MATCH("ab_家庭",データシート1!$A$1:$BT$1,0),0)</f>
        <v>2505</v>
      </c>
      <c r="CO28" s="223">
        <f t="shared" si="15"/>
        <v>4.5109780439121755E-2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02424</v>
      </c>
      <c r="AY29" s="18" t="str">
        <f>IF(IFERROR(比較地域マスタ!$Z22,"")=0,"",IFERROR(比較地域マスタ!$Z22,""))</f>
        <v>東通村</v>
      </c>
      <c r="BC29" s="844" t="str">
        <f t="shared" si="0"/>
        <v>02424</v>
      </c>
      <c r="BD29" s="1031" t="str">
        <f t="shared" si="2"/>
        <v>東通村</v>
      </c>
      <c r="BE29" s="34">
        <f>VLOOKUP($BC29&amp;"_"&amp;$AZ$7,データシート1!$A:$BT,MATCH("cb_"&amp;BE$12,データシート1!$A$1:$BT$1,0),0)</f>
        <v>153.4</v>
      </c>
      <c r="BF29" s="34">
        <f>VLOOKUP($BC29&amp;"_"&amp;$AZ$7,データシート1!$A:$BT,MATCH("cb_"&amp;BF$12,データシート1!$A$1:$BT$1,0),0)</f>
        <v>343.9</v>
      </c>
      <c r="BG29" s="34">
        <f>VLOOKUP($BC29&amp;"_"&amp;$AZ$7,データシート1!$A:$BT,MATCH("cb_"&amp;BG$12,データシート1!$A$1:$BT$1,0),0)</f>
        <v>103826.4</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104323.7</v>
      </c>
      <c r="BL29" s="36"/>
      <c r="BM29" s="844" t="str">
        <f t="shared" si="4"/>
        <v>02424</v>
      </c>
      <c r="BN29" s="1031" t="str">
        <f t="shared" si="5"/>
        <v>東通村</v>
      </c>
      <c r="BO29" s="34">
        <f>BE29*VLOOKUP(BO$12,別紙!$B$4:$E$10,MATCH("設備利用率",別紙!$B$4:$E$4,0),0)/100*8760/10^3</f>
        <v>184.09840800000001</v>
      </c>
      <c r="BP29" s="34">
        <f>BF29*VLOOKUP(BP$12,別紙!$B$4:$E$10,MATCH("設備利用率",別紙!$B$4:$E$4,0),0)/100*8760/10^3</f>
        <v>454.89716399999992</v>
      </c>
      <c r="BQ29" s="34">
        <f>BG29*VLOOKUP(BQ$12,別紙!$B$4:$E$10,MATCH("設備利用率",別紙!$B$4:$E$4,0),0)/100*8760/10^3</f>
        <v>225560.77747200002</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226199.77304400003</v>
      </c>
      <c r="BV29" s="36"/>
      <c r="BW29" s="33" t="str">
        <f t="shared" si="7"/>
        <v>02424</v>
      </c>
      <c r="BX29" s="33" t="str">
        <f t="shared" si="8"/>
        <v>東通村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34430.951535756976</v>
      </c>
      <c r="BZ29" s="36"/>
      <c r="CA29" s="33" t="str">
        <f t="shared" si="9"/>
        <v>02424</v>
      </c>
      <c r="CB29" s="33" t="str">
        <f t="shared" si="10"/>
        <v>東通村</v>
      </c>
      <c r="CC29" s="223">
        <f t="shared" si="11"/>
        <v>5.346887024275571E-3</v>
      </c>
      <c r="CD29" s="223">
        <f t="shared" ref="CD29:CD60" si="16">BP29/$BY29</f>
        <v>1.3211867337665167E-2</v>
      </c>
      <c r="CE29" s="223">
        <f t="shared" ref="CE29:CE60" si="17">BQ29/$BY29</f>
        <v>6.5511049625727686</v>
      </c>
      <c r="CF29" s="223">
        <f t="shared" ref="CF29:CF60" si="18">BR29/$BY29</f>
        <v>0</v>
      </c>
      <c r="CG29" s="223">
        <f t="shared" ref="CG29:CG60" si="19">BS29/$BY29</f>
        <v>0</v>
      </c>
      <c r="CH29" s="223">
        <f t="shared" ref="CH29:CH60" si="20">BT29/$BY29</f>
        <v>0</v>
      </c>
      <c r="CI29" s="223">
        <f t="shared" si="12"/>
        <v>6.5696637169347101</v>
      </c>
      <c r="CK29" s="18" t="str">
        <f t="shared" si="13"/>
        <v>02424</v>
      </c>
      <c r="CL29" s="18" t="str">
        <f t="shared" si="14"/>
        <v>東通村</v>
      </c>
      <c r="CM29" s="18">
        <f>VLOOKUP($CK29&amp;"_"&amp;$AZ$7,データシート1!$A:$BT,MATCH("ca_太陽光発電（10kW未満）",データシート1!$A$1:$BT$1,0),0)</f>
        <v>27</v>
      </c>
      <c r="CN29" s="18">
        <f>VLOOKUP($CK29&amp;"_"&amp;$AZ$5,データシート1!$A:$BT,MATCH("ab_家庭",データシート1!$A$1:$BT$1,0),0)</f>
        <v>2828</v>
      </c>
      <c r="CO29" s="223">
        <f t="shared" si="15"/>
        <v>9.5473833097595474E-3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33623</v>
      </c>
      <c r="AY30" s="18" t="str">
        <f>IF(IFERROR(比較地域マスタ!$Z23,"")=0,"",IFERROR(比較地域マスタ!$Z23,""))</f>
        <v>奈義町</v>
      </c>
      <c r="BC30" s="844" t="str">
        <f t="shared" si="0"/>
        <v>33623</v>
      </c>
      <c r="BD30" s="1031" t="str">
        <f t="shared" si="2"/>
        <v>奈義町</v>
      </c>
      <c r="BE30" s="34">
        <f>VLOOKUP($BC30&amp;"_"&amp;$AZ$7,データシート1!$A:$BT,MATCH("cb_"&amp;BE$12,データシート1!$A$1:$BT$1,0),0)</f>
        <v>1158.4999999999995</v>
      </c>
      <c r="BF30" s="34">
        <f>VLOOKUP($BC30&amp;"_"&amp;$AZ$7,データシート1!$A:$BT,MATCH("cb_"&amp;BF$12,データシート1!$A$1:$BT$1,0),0)</f>
        <v>51783.400000000009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52941.900000000009</v>
      </c>
      <c r="BL30" s="36"/>
      <c r="BM30" s="844" t="str">
        <f t="shared" si="4"/>
        <v>33623</v>
      </c>
      <c r="BN30" s="1031" t="str">
        <f t="shared" si="5"/>
        <v>奈義町</v>
      </c>
      <c r="BO30" s="34">
        <f>BE30*VLOOKUP(BO$12,別紙!$B$4:$E$10,MATCH("設備利用率",別紙!$B$4:$E$4,0),0)/100*8760/10^3</f>
        <v>1390.3390199999992</v>
      </c>
      <c r="BP30" s="34">
        <f>BF30*VLOOKUP(BP$12,別紙!$B$4:$E$10,MATCH("設備利用率",別紙!$B$4:$E$4,0),0)/100*8760/10^3</f>
        <v>68497.010183999999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69887.349203999998</v>
      </c>
      <c r="BV30" s="36"/>
      <c r="BW30" s="33" t="str">
        <f t="shared" si="7"/>
        <v>33623</v>
      </c>
      <c r="BX30" s="33" t="str">
        <f t="shared" si="8"/>
        <v>奈義町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64014.699572938218</v>
      </c>
      <c r="BZ30" s="36"/>
      <c r="CA30" s="33" t="str">
        <f t="shared" si="9"/>
        <v>33623</v>
      </c>
      <c r="CB30" s="33" t="str">
        <f t="shared" si="10"/>
        <v>奈義町</v>
      </c>
      <c r="CC30" s="223">
        <f t="shared" si="11"/>
        <v>2.1719058736124345E-2</v>
      </c>
      <c r="CD30" s="223">
        <f t="shared" si="16"/>
        <v>1.0700200210414899</v>
      </c>
      <c r="CE30" s="223">
        <f t="shared" si="17"/>
        <v>0</v>
      </c>
      <c r="CF30" s="223">
        <f t="shared" si="18"/>
        <v>0</v>
      </c>
      <c r="CG30" s="223">
        <f t="shared" si="19"/>
        <v>0</v>
      </c>
      <c r="CH30" s="223">
        <f t="shared" si="20"/>
        <v>0</v>
      </c>
      <c r="CI30" s="223">
        <f t="shared" si="12"/>
        <v>1.0917390797776141</v>
      </c>
      <c r="CK30" s="18" t="str">
        <f t="shared" si="13"/>
        <v>33623</v>
      </c>
      <c r="CL30" s="18" t="str">
        <f t="shared" si="14"/>
        <v>奈義町</v>
      </c>
      <c r="CM30" s="18">
        <f>VLOOKUP($CK30&amp;"_"&amp;$AZ$7,データシート1!$A:$BT,MATCH("ca_太陽光発電（10kW未満）",データシート1!$A$1:$BT$1,0),0)</f>
        <v>201</v>
      </c>
      <c r="CN30" s="18">
        <f>VLOOKUP($CK30&amp;"_"&amp;$AZ$5,データシート1!$A:$BT,MATCH("ab_家庭",データシート1!$A$1:$BT$1,0),0)</f>
        <v>2536</v>
      </c>
      <c r="CO30" s="223">
        <f t="shared" si="15"/>
        <v>7.925867507886436E-2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32505</v>
      </c>
      <c r="AY31" s="18" t="str">
        <f>IF(IFERROR(比較地域マスタ!$Z24,"")=0,"",IFERROR(比較地域マスタ!$Z24,""))</f>
        <v>吉賀町</v>
      </c>
      <c r="BC31" s="844" t="str">
        <f t="shared" si="0"/>
        <v>32505</v>
      </c>
      <c r="BD31" s="1031" t="str">
        <f t="shared" si="2"/>
        <v>吉賀町</v>
      </c>
      <c r="BE31" s="34">
        <f>VLOOKUP($BC31&amp;"_"&amp;$AZ$7,データシート1!$A:$BT,MATCH("cb_"&amp;BE$12,データシート1!$A$1:$BT$1,0),0)</f>
        <v>790.29999999999984</v>
      </c>
      <c r="BF31" s="34">
        <f>VLOOKUP($BC31&amp;"_"&amp;$AZ$7,データシート1!$A:$BT,MATCH("cb_"&amp;BF$12,データシート1!$A$1:$BT$1,0),0)</f>
        <v>6631.6999999999989</v>
      </c>
      <c r="BG31" s="34">
        <f>VLOOKUP($BC31&amp;"_"&amp;$AZ$7,データシート1!$A:$BT,MATCH("cb_"&amp;BG$12,データシート1!$A$1:$BT$1,0),0)</f>
        <v>0</v>
      </c>
      <c r="BH31" s="34">
        <f>VLOOKUP($BC31&amp;"_"&amp;$AZ$7,データシート1!$A:$BT,MATCH("cb_"&amp;BH$12,データシート1!$A$1:$BT$1,0),0)</f>
        <v>198</v>
      </c>
      <c r="BI31" s="34">
        <f>VLOOKUP($BC31&amp;"_"&amp;$AZ$7,データシート1!$A:$BT,MATCH("cb_"&amp;BI$12,データシート1!$A$1:$BT$1,0),0)</f>
        <v>0</v>
      </c>
      <c r="BJ31" s="34">
        <f>VLOOKUP($BC31&amp;"_"&amp;$AZ$7,データシート1!$A:$BT,MATCH("cb_"&amp;BJ$12,データシート1!$A$1:$BT$1,0),0)</f>
        <v>0</v>
      </c>
      <c r="BK31" s="34">
        <f t="shared" si="3"/>
        <v>7619.9999999999991</v>
      </c>
      <c r="BL31" s="36"/>
      <c r="BM31" s="844" t="str">
        <f t="shared" si="4"/>
        <v>32505</v>
      </c>
      <c r="BN31" s="1031" t="str">
        <f t="shared" si="5"/>
        <v>吉賀町</v>
      </c>
      <c r="BO31" s="34">
        <f>BE31*VLOOKUP(BO$12,別紙!$B$4:$E$10,MATCH("設備利用率",別紙!$B$4:$E$4,0),0)/100*8760/10^3</f>
        <v>948.45483599999977</v>
      </c>
      <c r="BP31" s="34">
        <f>BF31*VLOOKUP(BP$12,別紙!$B$4:$E$10,MATCH("設備利用率",別紙!$B$4:$E$4,0),0)/100*8760/10^3</f>
        <v>8772.1474919999982</v>
      </c>
      <c r="BQ31" s="34">
        <f>BG31*VLOOKUP(BQ$12,別紙!$B$4:$E$10,MATCH("設備利用率",別紙!$B$4:$E$4,0),0)/100*8760/10^3</f>
        <v>0</v>
      </c>
      <c r="BR31" s="34">
        <f>BH31*VLOOKUP(BR$12,別紙!$B$4:$E$10,MATCH("設備利用率",別紙!$B$4:$E$4,0),0)/100*8760/10^3</f>
        <v>1040.6880000000001</v>
      </c>
      <c r="BS31" s="34">
        <f>BI31*VLOOKUP(BS$12,別紙!$B$4:$E$10,MATCH("設備利用率",別紙!$B$4:$E$4,0),0)/100*8760/10^3</f>
        <v>0</v>
      </c>
      <c r="BT31" s="34">
        <f>BJ31*VLOOKUP(BT$12,別紙!$B$4:$E$10,MATCH("設備利用率",別紙!$B$4:$E$4,0),0)/100*8760/10^3</f>
        <v>0</v>
      </c>
      <c r="BU31" s="34">
        <f t="shared" si="6"/>
        <v>10761.290327999997</v>
      </c>
      <c r="BV31" s="36"/>
      <c r="BW31" s="33" t="str">
        <f t="shared" si="7"/>
        <v>32505</v>
      </c>
      <c r="BX31" s="33" t="str">
        <f t="shared" si="8"/>
        <v>吉賀町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55302.472285805714</v>
      </c>
      <c r="BZ31" s="36"/>
      <c r="CA31" s="33" t="str">
        <f t="shared" si="9"/>
        <v>32505</v>
      </c>
      <c r="CB31" s="33" t="str">
        <f t="shared" si="10"/>
        <v>吉賀町</v>
      </c>
      <c r="CC31" s="223">
        <f t="shared" si="11"/>
        <v>1.7150315289673521E-2</v>
      </c>
      <c r="CD31" s="223">
        <f t="shared" si="16"/>
        <v>0.15862125379612574</v>
      </c>
      <c r="CE31" s="223">
        <f t="shared" si="17"/>
        <v>0</v>
      </c>
      <c r="CF31" s="223">
        <f t="shared" si="18"/>
        <v>1.8818109878011906E-2</v>
      </c>
      <c r="CG31" s="223">
        <f t="shared" si="19"/>
        <v>0</v>
      </c>
      <c r="CH31" s="223">
        <f t="shared" si="20"/>
        <v>0</v>
      </c>
      <c r="CI31" s="223">
        <f t="shared" si="12"/>
        <v>0.19458967896381116</v>
      </c>
      <c r="CK31" s="18" t="str">
        <f t="shared" si="13"/>
        <v>32505</v>
      </c>
      <c r="CL31" s="18" t="str">
        <f t="shared" si="14"/>
        <v>吉賀町</v>
      </c>
      <c r="CM31" s="18">
        <f>VLOOKUP($CK31&amp;"_"&amp;$AZ$7,データシート1!$A:$BT,MATCH("ca_太陽光発電（10kW未満）",データシート1!$A$1:$BT$1,0),0)</f>
        <v>151</v>
      </c>
      <c r="CN31" s="18">
        <f>VLOOKUP($CK31&amp;"_"&amp;$AZ$5,データシート1!$A:$BT,MATCH("ab_家庭",データシート1!$A$1:$BT$1,0),0)</f>
        <v>3047</v>
      </c>
      <c r="CO31" s="223">
        <f t="shared" si="15"/>
        <v>4.9556941253692158E-2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12342</v>
      </c>
      <c r="AY32" s="18" t="str">
        <f>IF(IFERROR(比較地域マスタ!$Z25,"")=0,"",IFERROR(比較地域マスタ!$Z25,""))</f>
        <v>神崎町</v>
      </c>
      <c r="AZ32" s="22"/>
      <c r="BA32" s="22"/>
      <c r="BB32" s="22"/>
      <c r="BC32" s="844" t="str">
        <f t="shared" si="0"/>
        <v>12342</v>
      </c>
      <c r="BD32" s="1031" t="str">
        <f t="shared" si="2"/>
        <v>神崎町</v>
      </c>
      <c r="BE32" s="34">
        <f>VLOOKUP($BC32&amp;"_"&amp;$AZ$7,データシート1!$A:$BT,MATCH("cb_"&amp;BE$12,データシート1!$A$1:$BT$1,0),0)</f>
        <v>733.69999999999982</v>
      </c>
      <c r="BF32" s="34">
        <f>VLOOKUP($BC32&amp;"_"&amp;$AZ$7,データシート1!$A:$BT,MATCH("cb_"&amp;BF$12,データシート1!$A$1:$BT$1,0),0)</f>
        <v>30845.5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31579.200000000001</v>
      </c>
      <c r="BL32" s="36"/>
      <c r="BM32" s="844" t="str">
        <f t="shared" si="4"/>
        <v>12342</v>
      </c>
      <c r="BN32" s="1031" t="str">
        <f t="shared" si="5"/>
        <v>神崎町</v>
      </c>
      <c r="BO32" s="34">
        <f>BE32*VLOOKUP(BO$12,別紙!$B$4:$E$10,MATCH("設備利用率",別紙!$B$4:$E$4,0),0)/100*8760/10^3</f>
        <v>880.52804399999968</v>
      </c>
      <c r="BP32" s="34">
        <f>BF32*VLOOKUP(BP$12,別紙!$B$4:$E$10,MATCH("設備利用率",別紙!$B$4:$E$4,0),0)/100*8760/10^3</f>
        <v>40801.193579999999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41681.721623999998</v>
      </c>
      <c r="BV32" s="36"/>
      <c r="BW32" s="33" t="str">
        <f t="shared" si="7"/>
        <v>12342</v>
      </c>
      <c r="BX32" s="33" t="str">
        <f t="shared" si="8"/>
        <v>神崎町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42057.385979553626</v>
      </c>
      <c r="BZ32" s="36"/>
      <c r="CA32" s="33" t="str">
        <f t="shared" si="9"/>
        <v>12342</v>
      </c>
      <c r="CB32" s="33" t="str">
        <f t="shared" si="10"/>
        <v>神崎町</v>
      </c>
      <c r="CC32" s="223">
        <f t="shared" si="11"/>
        <v>2.0936347409419884E-2</v>
      </c>
      <c r="CD32" s="223">
        <f t="shared" si="16"/>
        <v>0.97013146751050261</v>
      </c>
      <c r="CE32" s="223">
        <f t="shared" si="17"/>
        <v>0</v>
      </c>
      <c r="CF32" s="223">
        <f t="shared" si="18"/>
        <v>0</v>
      </c>
      <c r="CG32" s="223">
        <f t="shared" si="19"/>
        <v>0</v>
      </c>
      <c r="CH32" s="223">
        <f t="shared" si="20"/>
        <v>0</v>
      </c>
      <c r="CI32" s="223">
        <f t="shared" si="12"/>
        <v>0.99106781491992257</v>
      </c>
      <c r="CJ32" s="22"/>
      <c r="CK32" s="18" t="str">
        <f t="shared" si="13"/>
        <v>12342</v>
      </c>
      <c r="CL32" s="18" t="str">
        <f t="shared" si="14"/>
        <v>神崎町</v>
      </c>
      <c r="CM32" s="18">
        <f>VLOOKUP($CK32&amp;"_"&amp;$AZ$7,データシート1!$A:$BT,MATCH("ca_太陽光発電（10kW未満）",データシート1!$A$1:$BT$1,0),0)</f>
        <v>147</v>
      </c>
      <c r="CN32" s="18">
        <f>VLOOKUP($CK32&amp;"_"&amp;$AZ$5,データシート1!$A:$BT,MATCH("ab_家庭",データシート1!$A$1:$BT$1,0),0)</f>
        <v>2488</v>
      </c>
      <c r="CO32" s="223">
        <f t="shared" si="15"/>
        <v>5.9083601286173633E-2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20350</v>
      </c>
      <c r="AY33" s="18" t="str">
        <f>IF(IFERROR(比較地域マスタ!$Z26,"")=0,"",IFERROR(比較地域マスタ!$Z26,""))</f>
        <v>長和町</v>
      </c>
      <c r="BC33" s="844" t="str">
        <f t="shared" si="0"/>
        <v>20350</v>
      </c>
      <c r="BD33" s="1031" t="str">
        <f t="shared" si="2"/>
        <v>長和町</v>
      </c>
      <c r="BE33" s="34">
        <f>VLOOKUP($BC33&amp;"_"&amp;$AZ$7,データシート1!$A:$BT,MATCH("cb_"&amp;BE$12,データシート1!$A$1:$BT$1,0),0)</f>
        <v>1319.7999999999997</v>
      </c>
      <c r="BF33" s="34">
        <f>VLOOKUP($BC33&amp;"_"&amp;$AZ$7,データシート1!$A:$BT,MATCH("cb_"&amp;BF$12,データシート1!$A$1:$BT$1,0),0)</f>
        <v>26892.899999999994</v>
      </c>
      <c r="BG33" s="34">
        <f>VLOOKUP($BC33&amp;"_"&amp;$AZ$7,データシート1!$A:$BT,MATCH("cb_"&amp;BG$12,データシート1!$A$1:$BT$1,0),0)</f>
        <v>0</v>
      </c>
      <c r="BH33" s="34">
        <f>VLOOKUP($BC33&amp;"_"&amp;$AZ$7,データシート1!$A:$BT,MATCH("cb_"&amp;BH$12,データシート1!$A$1:$BT$1,0),0)</f>
        <v>1909.4</v>
      </c>
      <c r="BI33" s="34">
        <f>VLOOKUP($BC33&amp;"_"&amp;$AZ$7,データシート1!$A:$BT,MATCH("cb_"&amp;BI$12,データシート1!$A$1:$BT$1,0),0)</f>
        <v>0</v>
      </c>
      <c r="BJ33" s="34">
        <f>VLOOKUP($BC33&amp;"_"&amp;$AZ$7,データシート1!$A:$BT,MATCH("cb_"&amp;BJ$12,データシート1!$A$1:$BT$1,0),0)</f>
        <v>0</v>
      </c>
      <c r="BK33" s="34">
        <f t="shared" si="3"/>
        <v>30122.099999999995</v>
      </c>
      <c r="BL33" s="36"/>
      <c r="BM33" s="844" t="str">
        <f t="shared" si="4"/>
        <v>20350</v>
      </c>
      <c r="BN33" s="1031" t="str">
        <f t="shared" si="5"/>
        <v>長和町</v>
      </c>
      <c r="BO33" s="34">
        <f>BE33*VLOOKUP(BO$12,別紙!$B$4:$E$10,MATCH("設備利用率",別紙!$B$4:$E$4,0),0)/100*8760/10^3</f>
        <v>1583.9183759999994</v>
      </c>
      <c r="BP33" s="34">
        <f>BF33*VLOOKUP(BP$12,別紙!$B$4:$E$10,MATCH("設備利用率",別紙!$B$4:$E$4,0),0)/100*8760/10^3</f>
        <v>35572.85240399999</v>
      </c>
      <c r="BQ33" s="34">
        <f>BG33*VLOOKUP(BQ$12,別紙!$B$4:$E$10,MATCH("設備利用率",別紙!$B$4:$E$4,0),0)/100*8760/10^3</f>
        <v>0</v>
      </c>
      <c r="BR33" s="34">
        <f>BH33*VLOOKUP(BR$12,別紙!$B$4:$E$10,MATCH("設備利用率",別紙!$B$4:$E$4,0),0)/100*8760/10^3</f>
        <v>10035.806399999999</v>
      </c>
      <c r="BS33" s="34">
        <f>BI33*VLOOKUP(BS$12,別紙!$B$4:$E$10,MATCH("設備利用率",別紙!$B$4:$E$4,0),0)/100*8760/10^3</f>
        <v>0</v>
      </c>
      <c r="BT33" s="34">
        <f>BJ33*VLOOKUP(BT$12,別紙!$B$4:$E$10,MATCH("設備利用率",別紙!$B$4:$E$4,0),0)/100*8760/10^3</f>
        <v>0</v>
      </c>
      <c r="BU33" s="34">
        <f t="shared" si="6"/>
        <v>47192.577179999993</v>
      </c>
      <c r="BV33" s="36"/>
      <c r="BW33" s="33" t="str">
        <f t="shared" si="7"/>
        <v>20350</v>
      </c>
      <c r="BX33" s="33" t="str">
        <f t="shared" si="8"/>
        <v>長和町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26312.586046536398</v>
      </c>
      <c r="BZ33" s="36"/>
      <c r="CA33" s="33" t="str">
        <f t="shared" si="9"/>
        <v>20350</v>
      </c>
      <c r="CB33" s="33" t="str">
        <f t="shared" si="10"/>
        <v>長和町</v>
      </c>
      <c r="CC33" s="223">
        <f t="shared" si="11"/>
        <v>6.0196225988532019E-2</v>
      </c>
      <c r="CD33" s="223">
        <f t="shared" si="16"/>
        <v>1.351932962464651</v>
      </c>
      <c r="CE33" s="223">
        <f t="shared" si="17"/>
        <v>0</v>
      </c>
      <c r="CF33" s="223">
        <f t="shared" si="18"/>
        <v>0.38140707197121132</v>
      </c>
      <c r="CG33" s="223">
        <f t="shared" si="19"/>
        <v>0</v>
      </c>
      <c r="CH33" s="223">
        <f t="shared" si="20"/>
        <v>0</v>
      </c>
      <c r="CI33" s="223">
        <f t="shared" si="12"/>
        <v>1.7935362604243945</v>
      </c>
      <c r="CK33" s="18" t="str">
        <f t="shared" si="13"/>
        <v>20350</v>
      </c>
      <c r="CL33" s="18" t="str">
        <f t="shared" si="14"/>
        <v>長和町</v>
      </c>
      <c r="CM33" s="18">
        <f>VLOOKUP($CK33&amp;"_"&amp;$AZ$7,データシート1!$A:$BT,MATCH("ca_太陽光発電（10kW未満）",データシート1!$A$1:$BT$1,0),0)</f>
        <v>281</v>
      </c>
      <c r="CN33" s="18">
        <f>VLOOKUP($CK33&amp;"_"&amp;$AZ$5,データシート1!$A:$BT,MATCH("ab_家庭",データシート1!$A$1:$BT$1,0),0)</f>
        <v>2626</v>
      </c>
      <c r="CO33" s="223">
        <f t="shared" si="15"/>
        <v>0.10700685453160701</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04424</v>
      </c>
      <c r="AY34" s="18" t="str">
        <f>IF(IFERROR(比較地域マスタ!$Z27,"")=0,"",IFERROR(比較地域マスタ!$Z27,""))</f>
        <v>大衡村</v>
      </c>
      <c r="BC34" s="844" t="str">
        <f t="shared" si="0"/>
        <v>04424</v>
      </c>
      <c r="BD34" s="1031" t="str">
        <f t="shared" si="2"/>
        <v>大衡村</v>
      </c>
      <c r="BE34" s="34">
        <f>VLOOKUP($BC34&amp;"_"&amp;$AZ$7,データシート1!$A:$BT,MATCH("cb_"&amp;BE$12,データシート1!$A$1:$BT$1,0),0)</f>
        <v>1658.1999999999998</v>
      </c>
      <c r="BF34" s="34">
        <f>VLOOKUP($BC34&amp;"_"&amp;$AZ$7,データシート1!$A:$BT,MATCH("cb_"&amp;BF$12,データシート1!$A$1:$BT$1,0),0)</f>
        <v>28655.700000000004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30313.900000000005</v>
      </c>
      <c r="BL34" s="36"/>
      <c r="BM34" s="844" t="str">
        <f t="shared" si="4"/>
        <v>04424</v>
      </c>
      <c r="BN34" s="1031" t="str">
        <f t="shared" si="5"/>
        <v>大衡村</v>
      </c>
      <c r="BO34" s="34">
        <f>BE34*VLOOKUP(BO$12,別紙!$B$4:$E$10,MATCH("設備利用率",別紙!$B$4:$E$4,0),0)/100*8760/10^3</f>
        <v>1990.0389839999998</v>
      </c>
      <c r="BP34" s="34">
        <f>BF34*VLOOKUP(BP$12,別紙!$B$4:$E$10,MATCH("設備利用率",別紙!$B$4:$E$4,0),0)/100*8760/10^3</f>
        <v>37904.613732000005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39894.652716000004</v>
      </c>
      <c r="BV34" s="36"/>
      <c r="BW34" s="33" t="str">
        <f t="shared" si="7"/>
        <v>04424</v>
      </c>
      <c r="BX34" s="33" t="str">
        <f t="shared" si="8"/>
        <v>大衡村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266308.31429591763</v>
      </c>
      <c r="BZ34" s="36"/>
      <c r="CA34" s="33" t="str">
        <f t="shared" si="9"/>
        <v>04424</v>
      </c>
      <c r="CB34" s="33" t="str">
        <f t="shared" si="10"/>
        <v>大衡村</v>
      </c>
      <c r="CC34" s="223">
        <f t="shared" si="11"/>
        <v>7.4726881481766263E-3</v>
      </c>
      <c r="CD34" s="223">
        <f t="shared" si="16"/>
        <v>0.14233357239414235</v>
      </c>
      <c r="CE34" s="223">
        <f t="shared" si="17"/>
        <v>0</v>
      </c>
      <c r="CF34" s="223">
        <f t="shared" si="18"/>
        <v>0</v>
      </c>
      <c r="CG34" s="223">
        <f t="shared" si="19"/>
        <v>0</v>
      </c>
      <c r="CH34" s="223">
        <f t="shared" si="20"/>
        <v>0</v>
      </c>
      <c r="CI34" s="223">
        <f t="shared" si="12"/>
        <v>0.14980626054231896</v>
      </c>
      <c r="CK34" s="18" t="str">
        <f t="shared" si="13"/>
        <v>04424</v>
      </c>
      <c r="CL34" s="18" t="str">
        <f t="shared" si="14"/>
        <v>大衡村</v>
      </c>
      <c r="CM34" s="18">
        <f>VLOOKUP($CK34&amp;"_"&amp;$AZ$7,データシート1!$A:$BT,MATCH("ca_太陽光発電（10kW未満）",データシート1!$A$1:$BT$1,0),0)</f>
        <v>349</v>
      </c>
      <c r="CN34" s="18">
        <f>VLOOKUP($CK34&amp;"_"&amp;$AZ$5,データシート1!$A:$BT,MATCH("ab_家庭",データシート1!$A$1:$BT$1,0),0)</f>
        <v>2098</v>
      </c>
      <c r="CO34" s="223">
        <f t="shared" si="15"/>
        <v>0.16634890371782651</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07405</v>
      </c>
      <c r="AY35" s="18" t="str">
        <f>IF(IFERROR(比較地域マスタ!$Z28,"")=0,"",IFERROR(比較地域マスタ!$Z28,""))</f>
        <v>西会津町</v>
      </c>
      <c r="BC35" s="844" t="str">
        <f t="shared" si="0"/>
        <v>07405</v>
      </c>
      <c r="BD35" s="1031" t="str">
        <f t="shared" si="2"/>
        <v>西会津町</v>
      </c>
      <c r="BE35" s="34">
        <f>VLOOKUP($BC35&amp;"_"&amp;$AZ$7,データシート1!$A:$BT,MATCH("cb_"&amp;BE$12,データシート1!$A$1:$BT$1,0),0)</f>
        <v>157.39999999999998</v>
      </c>
      <c r="BF35" s="34">
        <f>VLOOKUP($BC35&amp;"_"&amp;$AZ$7,データシート1!$A:$BT,MATCH("cb_"&amp;BF$12,データシート1!$A$1:$BT$1,0),0)</f>
        <v>322.5</v>
      </c>
      <c r="BG35" s="34">
        <f>VLOOKUP($BC35&amp;"_"&amp;$AZ$7,データシート1!$A:$BT,MATCH("cb_"&amp;BG$12,データシート1!$A$1:$BT$1,0),0)</f>
        <v>0</v>
      </c>
      <c r="BH35" s="34">
        <f>VLOOKUP($BC35&amp;"_"&amp;$AZ$7,データシート1!$A:$BT,MATCH("cb_"&amp;BH$12,データシート1!$A$1:$BT$1,0),0)</f>
        <v>1560</v>
      </c>
      <c r="BI35" s="34">
        <f>VLOOKUP($BC35&amp;"_"&amp;$AZ$7,データシート1!$A:$BT,MATCH("cb_"&amp;BI$12,データシート1!$A$1:$BT$1,0),0)</f>
        <v>0</v>
      </c>
      <c r="BJ35" s="34">
        <f>VLOOKUP($BC35&amp;"_"&amp;$AZ$7,データシート1!$A:$BT,MATCH("cb_"&amp;BJ$12,データシート1!$A$1:$BT$1,0),0)</f>
        <v>0</v>
      </c>
      <c r="BK35" s="34">
        <f t="shared" si="3"/>
        <v>2039.9</v>
      </c>
      <c r="BL35" s="36"/>
      <c r="BM35" s="844" t="str">
        <f t="shared" si="4"/>
        <v>07405</v>
      </c>
      <c r="BN35" s="1031" t="str">
        <f t="shared" si="5"/>
        <v>西会津町</v>
      </c>
      <c r="BO35" s="34">
        <f>BE35*VLOOKUP(BO$12,別紙!$B$4:$E$10,MATCH("設備利用率",別紙!$B$4:$E$4,0),0)/100*8760/10^3</f>
        <v>188.89888799999997</v>
      </c>
      <c r="BP35" s="34">
        <f>BF35*VLOOKUP(BP$12,別紙!$B$4:$E$10,MATCH("設備利用率",別紙!$B$4:$E$4,0),0)/100*8760/10^3</f>
        <v>426.59009999999995</v>
      </c>
      <c r="BQ35" s="34">
        <f>BG35*VLOOKUP(BQ$12,別紙!$B$4:$E$10,MATCH("設備利用率",別紙!$B$4:$E$4,0),0)/100*8760/10^3</f>
        <v>0</v>
      </c>
      <c r="BR35" s="34">
        <f>BH35*VLOOKUP(BR$12,別紙!$B$4:$E$10,MATCH("設備利用率",別紙!$B$4:$E$4,0),0)/100*8760/10^3</f>
        <v>8199.36</v>
      </c>
      <c r="BS35" s="34">
        <f>BI35*VLOOKUP(BS$12,別紙!$B$4:$E$10,MATCH("設備利用率",別紙!$B$4:$E$4,0),0)/100*8760/10^3</f>
        <v>0</v>
      </c>
      <c r="BT35" s="34">
        <f>BJ35*VLOOKUP(BT$12,別紙!$B$4:$E$10,MATCH("設備利用率",別紙!$B$4:$E$4,0),0)/100*8760/10^3</f>
        <v>0</v>
      </c>
      <c r="BU35" s="34">
        <f t="shared" si="6"/>
        <v>8814.8489879999997</v>
      </c>
      <c r="BV35" s="36"/>
      <c r="BW35" s="33" t="str">
        <f t="shared" si="7"/>
        <v>07405</v>
      </c>
      <c r="BX35" s="33" t="str">
        <f t="shared" si="8"/>
        <v>西会津町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28326.560033774389</v>
      </c>
      <c r="BZ35" s="36"/>
      <c r="CA35" s="33" t="str">
        <f t="shared" si="9"/>
        <v>07405</v>
      </c>
      <c r="CB35" s="33" t="str">
        <f t="shared" si="10"/>
        <v>西会津町</v>
      </c>
      <c r="CC35" s="223">
        <f t="shared" si="11"/>
        <v>6.6686137594812647E-3</v>
      </c>
      <c r="CD35" s="223">
        <f t="shared" si="16"/>
        <v>1.5059721317779747E-2</v>
      </c>
      <c r="CE35" s="223">
        <f t="shared" si="17"/>
        <v>0</v>
      </c>
      <c r="CF35" s="223">
        <f t="shared" si="18"/>
        <v>0.28945837370382144</v>
      </c>
      <c r="CG35" s="223">
        <f t="shared" si="19"/>
        <v>0</v>
      </c>
      <c r="CH35" s="223">
        <f t="shared" si="20"/>
        <v>0</v>
      </c>
      <c r="CI35" s="223">
        <f t="shared" si="12"/>
        <v>0.31118670878108246</v>
      </c>
      <c r="CK35" s="18" t="str">
        <f t="shared" si="13"/>
        <v>07405</v>
      </c>
      <c r="CL35" s="18" t="str">
        <f t="shared" si="14"/>
        <v>西会津町</v>
      </c>
      <c r="CM35" s="18">
        <f>VLOOKUP($CK35&amp;"_"&amp;$AZ$7,データシート1!$A:$BT,MATCH("ca_太陽光発電（10kW未満）",データシート1!$A$1:$BT$1,0),0)</f>
        <v>32</v>
      </c>
      <c r="CN35" s="18">
        <f>VLOOKUP($CK35&amp;"_"&amp;$AZ$5,データシート1!$A:$BT,MATCH("ab_家庭",データシート1!$A$1:$BT$1,0),0)</f>
        <v>2528</v>
      </c>
      <c r="CO35" s="223">
        <f t="shared" si="15"/>
        <v>1.2658227848101266E-2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34368</v>
      </c>
      <c r="AY36" s="18" t="str">
        <f>IF(IFERROR(比較地域マスタ!$Z29,"")=0,"",IFERROR(比較地域マスタ!$Z29,""))</f>
        <v>安芸太田町</v>
      </c>
      <c r="BC36" s="844" t="str">
        <f t="shared" si="0"/>
        <v>34368</v>
      </c>
      <c r="BD36" s="1031" t="str">
        <f t="shared" si="2"/>
        <v>安芸太田町</v>
      </c>
      <c r="BE36" s="34">
        <f>VLOOKUP($BC36&amp;"_"&amp;$AZ$7,データシート1!$A:$BT,MATCH("cb_"&amp;BE$12,データシート1!$A$1:$BT$1,0),0)</f>
        <v>504.19999999999982</v>
      </c>
      <c r="BF36" s="34">
        <f>VLOOKUP($BC36&amp;"_"&amp;$AZ$7,データシート1!$A:$BT,MATCH("cb_"&amp;BF$12,データシート1!$A$1:$BT$1,0),0)</f>
        <v>3552.6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4056.7999999999997</v>
      </c>
      <c r="BL36" s="36"/>
      <c r="BM36" s="844" t="str">
        <f t="shared" si="4"/>
        <v>34368</v>
      </c>
      <c r="BN36" s="1031" t="str">
        <f t="shared" si="5"/>
        <v>安芸太田町</v>
      </c>
      <c r="BO36" s="34">
        <f>BE36*VLOOKUP(BO$12,別紙!$B$4:$E$10,MATCH("設備利用率",別紙!$B$4:$E$4,0),0)/100*8760/10^3</f>
        <v>605.10050399999977</v>
      </c>
      <c r="BP36" s="34">
        <f>BF36*VLOOKUP(BP$12,別紙!$B$4:$E$10,MATCH("設備利用率",別紙!$B$4:$E$4,0),0)/100*8760/10^3</f>
        <v>4699.2371759999996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5304.3376799999996</v>
      </c>
      <c r="BV36" s="36"/>
      <c r="BW36" s="33" t="str">
        <f t="shared" si="7"/>
        <v>34368</v>
      </c>
      <c r="BX36" s="33" t="str">
        <f t="shared" si="8"/>
        <v>安芸太田町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33307.074356370664</v>
      </c>
      <c r="BZ36" s="36"/>
      <c r="CA36" s="33" t="str">
        <f t="shared" si="9"/>
        <v>34368</v>
      </c>
      <c r="CB36" s="33" t="str">
        <f t="shared" si="10"/>
        <v>安芸太田町</v>
      </c>
      <c r="CC36" s="223">
        <f t="shared" si="11"/>
        <v>1.8167326782463612E-2</v>
      </c>
      <c r="CD36" s="223">
        <f t="shared" si="16"/>
        <v>0.14108826028129287</v>
      </c>
      <c r="CE36" s="223">
        <f t="shared" si="17"/>
        <v>0</v>
      </c>
      <c r="CF36" s="223">
        <f t="shared" si="18"/>
        <v>0</v>
      </c>
      <c r="CG36" s="223">
        <f t="shared" si="19"/>
        <v>0</v>
      </c>
      <c r="CH36" s="223">
        <f t="shared" si="20"/>
        <v>0</v>
      </c>
      <c r="CI36" s="223">
        <f t="shared" si="12"/>
        <v>0.1592555870637565</v>
      </c>
      <c r="CK36" s="18" t="str">
        <f t="shared" si="13"/>
        <v>34368</v>
      </c>
      <c r="CL36" s="18" t="str">
        <f t="shared" si="14"/>
        <v>安芸太田町</v>
      </c>
      <c r="CM36" s="18">
        <f>VLOOKUP($CK36&amp;"_"&amp;$AZ$7,データシート1!$A:$BT,MATCH("ca_太陽光発電（10kW未満）",データシート1!$A$1:$BT$1,0),0)</f>
        <v>92</v>
      </c>
      <c r="CN36" s="18">
        <f>VLOOKUP($CK36&amp;"_"&amp;$AZ$5,データシート1!$A:$BT,MATCH("ab_家庭",データシート1!$A$1:$BT$1,0),0)</f>
        <v>3055</v>
      </c>
      <c r="CO36" s="223">
        <f t="shared" si="15"/>
        <v>3.011456628477905E-2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46531</v>
      </c>
      <c r="AY37" s="18" t="str">
        <f>IF(IFERROR(比較地域マスタ!$Z30,"")=0,"",IFERROR(比較地域マスタ!$Z30,""))</f>
        <v>天城町</v>
      </c>
      <c r="BC37" s="844" t="str">
        <f t="shared" si="0"/>
        <v>46531</v>
      </c>
      <c r="BD37" s="1031" t="str">
        <f t="shared" si="2"/>
        <v>天城町</v>
      </c>
      <c r="BE37" s="34">
        <f>VLOOKUP($BC37&amp;"_"&amp;$AZ$7,データシート1!$A:$BT,MATCH("cb_"&amp;BE$12,データシート1!$A$1:$BT$1,0),0)</f>
        <v>202.39</v>
      </c>
      <c r="BF37" s="34">
        <f>VLOOKUP($BC37&amp;"_"&amp;$AZ$7,データシート1!$A:$BT,MATCH("cb_"&amp;BF$12,データシート1!$A$1:$BT$1,0),0)</f>
        <v>3990.4</v>
      </c>
      <c r="BG37" s="34">
        <f>VLOOKUP($BC37&amp;"_"&amp;$AZ$7,データシート1!$A:$BT,MATCH("cb_"&amp;BG$12,データシート1!$A$1:$BT$1,0),0)</f>
        <v>58.5</v>
      </c>
      <c r="BH37" s="34">
        <f>VLOOKUP($BC37&amp;"_"&amp;$AZ$7,データシート1!$A:$BT,MATCH("cb_"&amp;BH$12,データシート1!$A$1:$BT$1,0),0)</f>
        <v>438</v>
      </c>
      <c r="BI37" s="34">
        <f>VLOOKUP($BC37&amp;"_"&amp;$AZ$7,データシート1!$A:$BT,MATCH("cb_"&amp;BI$12,データシート1!$A$1:$BT$1,0),0)</f>
        <v>0</v>
      </c>
      <c r="BJ37" s="34">
        <f>VLOOKUP($BC37&amp;"_"&amp;$AZ$7,データシート1!$A:$BT,MATCH("cb_"&amp;BJ$12,データシート1!$A$1:$BT$1,0),0)</f>
        <v>0</v>
      </c>
      <c r="BK37" s="34">
        <f t="shared" si="3"/>
        <v>4689.29</v>
      </c>
      <c r="BL37" s="36"/>
      <c r="BM37" s="844" t="str">
        <f t="shared" si="4"/>
        <v>46531</v>
      </c>
      <c r="BN37" s="1031" t="str">
        <f t="shared" si="5"/>
        <v>天城町</v>
      </c>
      <c r="BO37" s="34">
        <f>BE37*VLOOKUP(BO$12,別紙!$B$4:$E$10,MATCH("設備利用率",別紙!$B$4:$E$4,0),0)/100*8760/10^3</f>
        <v>242.89228679999994</v>
      </c>
      <c r="BP37" s="34">
        <f>BF37*VLOOKUP(BP$12,別紙!$B$4:$E$10,MATCH("設備利用率",別紙!$B$4:$E$4,0),0)/100*8760/10^3</f>
        <v>5278.341504</v>
      </c>
      <c r="BQ37" s="34">
        <f>BG37*VLOOKUP(BQ$12,別紙!$B$4:$E$10,MATCH("設備利用率",別紙!$B$4:$E$4,0),0)/100*8760/10^3</f>
        <v>127.09007999999999</v>
      </c>
      <c r="BR37" s="34">
        <f>BH37*VLOOKUP(BR$12,別紙!$B$4:$E$10,MATCH("設備利用率",別紙!$B$4:$E$4,0),0)/100*8760/10^3</f>
        <v>2302.1280000000002</v>
      </c>
      <c r="BS37" s="34">
        <f>BI37*VLOOKUP(BS$12,別紙!$B$4:$E$10,MATCH("設備利用率",別紙!$B$4:$E$4,0),0)/100*8760/10^3</f>
        <v>0</v>
      </c>
      <c r="BT37" s="34">
        <f>BJ37*VLOOKUP(BT$12,別紙!$B$4:$E$10,MATCH("設備利用率",別紙!$B$4:$E$4,0),0)/100*8760/10^3</f>
        <v>0</v>
      </c>
      <c r="BU37" s="34">
        <f t="shared" si="6"/>
        <v>7950.4518707999996</v>
      </c>
      <c r="BV37" s="36"/>
      <c r="BW37" s="33" t="str">
        <f t="shared" si="7"/>
        <v>46531</v>
      </c>
      <c r="BX37" s="33" t="str">
        <f t="shared" si="8"/>
        <v>天城町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25692.789579414504</v>
      </c>
      <c r="BZ37" s="36"/>
      <c r="CA37" s="33" t="str">
        <f t="shared" si="9"/>
        <v>46531</v>
      </c>
      <c r="CB37" s="33" t="str">
        <f t="shared" si="10"/>
        <v>天城町</v>
      </c>
      <c r="CC37" s="223">
        <f t="shared" si="11"/>
        <v>9.4537140877302521E-3</v>
      </c>
      <c r="CD37" s="223">
        <f t="shared" si="16"/>
        <v>0.20544057653549214</v>
      </c>
      <c r="CE37" s="223">
        <f t="shared" si="17"/>
        <v>4.9465271027567476E-3</v>
      </c>
      <c r="CF37" s="223">
        <f t="shared" si="18"/>
        <v>8.9602103846462194E-2</v>
      </c>
      <c r="CG37" s="223">
        <f t="shared" si="19"/>
        <v>0</v>
      </c>
      <c r="CH37" s="223">
        <f t="shared" si="20"/>
        <v>0</v>
      </c>
      <c r="CI37" s="223">
        <f t="shared" si="12"/>
        <v>0.3094429215724413</v>
      </c>
      <c r="CK37" s="18" t="str">
        <f t="shared" si="13"/>
        <v>46531</v>
      </c>
      <c r="CL37" s="18" t="str">
        <f t="shared" si="14"/>
        <v>天城町</v>
      </c>
      <c r="CM37" s="18">
        <f>VLOOKUP($CK37&amp;"_"&amp;$AZ$7,データシート1!$A:$BT,MATCH("ca_太陽光発電（10kW未満）",データシート1!$A$1:$BT$1,0),0)</f>
        <v>39</v>
      </c>
      <c r="CN37" s="18">
        <f>VLOOKUP($CK37&amp;"_"&amp;$AZ$5,データシート1!$A:$BT,MATCH("ab_家庭",データシート1!$A$1:$BT$1,0),0)</f>
        <v>3053</v>
      </c>
      <c r="CO37" s="223">
        <f t="shared" si="15"/>
        <v>1.2774320340648543E-2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01635</v>
      </c>
      <c r="AY38" s="18" t="str">
        <f>IF(IFERROR(比較地域マスタ!$Z31,"")=0,"",IFERROR(比較地域マスタ!$Z31,""))</f>
        <v>新得町</v>
      </c>
      <c r="BC38" s="844" t="str">
        <f t="shared" si="0"/>
        <v>01635</v>
      </c>
      <c r="BD38" s="1031" t="str">
        <f t="shared" si="2"/>
        <v>新得町</v>
      </c>
      <c r="BE38" s="34">
        <f>VLOOKUP($BC38&amp;"_"&amp;$AZ$7,データシート1!$A:$BT,MATCH("cb_"&amp;BE$12,データシート1!$A$1:$BT$1,0),0)</f>
        <v>458.20299999999986</v>
      </c>
      <c r="BF38" s="34">
        <f>VLOOKUP($BC38&amp;"_"&amp;$AZ$7,データシート1!$A:$BT,MATCH("cb_"&amp;BF$12,データシート1!$A$1:$BT$1,0),0)</f>
        <v>2140.2730000000001</v>
      </c>
      <c r="BG38" s="34">
        <f>VLOOKUP($BC38&amp;"_"&amp;$AZ$7,データシート1!$A:$BT,MATCH("cb_"&amp;BG$12,データシート1!$A$1:$BT$1,0),0)</f>
        <v>0</v>
      </c>
      <c r="BH38" s="34">
        <f>VLOOKUP($BC38&amp;"_"&amp;$AZ$7,データシート1!$A:$BT,MATCH("cb_"&amp;BH$12,データシート1!$A$1:$BT$1,0),0)</f>
        <v>39570</v>
      </c>
      <c r="BI38" s="34">
        <f>VLOOKUP($BC38&amp;"_"&amp;$AZ$7,データシート1!$A:$BT,MATCH("cb_"&amp;BI$12,データシート1!$A$1:$BT$1,0),0)</f>
        <v>0</v>
      </c>
      <c r="BJ38" s="34">
        <f>VLOOKUP($BC38&amp;"_"&amp;$AZ$7,データシート1!$A:$BT,MATCH("cb_"&amp;BJ$12,データシート1!$A$1:$BT$1,0),0)</f>
        <v>750</v>
      </c>
      <c r="BK38" s="34">
        <f t="shared" si="3"/>
        <v>42918.476000000002</v>
      </c>
      <c r="BL38" s="36"/>
      <c r="BM38" s="844" t="str">
        <f t="shared" si="4"/>
        <v>01635</v>
      </c>
      <c r="BN38" s="1031" t="str">
        <f t="shared" si="5"/>
        <v>新得町</v>
      </c>
      <c r="BO38" s="34">
        <f>BE38*VLOOKUP(BO$12,別紙!$B$4:$E$10,MATCH("設備利用率",別紙!$B$4:$E$4,0),0)/100*8760/10^3</f>
        <v>549.89858435999986</v>
      </c>
      <c r="BP38" s="34">
        <f>BF38*VLOOKUP(BP$12,別紙!$B$4:$E$10,MATCH("設備利用率",別紙!$B$4:$E$4,0),0)/100*8760/10^3</f>
        <v>2831.0675134800003</v>
      </c>
      <c r="BQ38" s="34">
        <f>BG38*VLOOKUP(BQ$12,別紙!$B$4:$E$10,MATCH("設備利用率",別紙!$B$4:$E$4,0),0)/100*8760/10^3</f>
        <v>0</v>
      </c>
      <c r="BR38" s="34">
        <f>BH38*VLOOKUP(BR$12,別紙!$B$4:$E$10,MATCH("設備利用率",別紙!$B$4:$E$4,0),0)/100*8760/10^3</f>
        <v>207979.92</v>
      </c>
      <c r="BS38" s="34">
        <f>BI38*VLOOKUP(BS$12,別紙!$B$4:$E$10,MATCH("設備利用率",別紙!$B$4:$E$4,0),0)/100*8760/10^3</f>
        <v>0</v>
      </c>
      <c r="BT38" s="34">
        <f>BJ38*VLOOKUP(BT$12,別紙!$B$4:$E$10,MATCH("設備利用率",別紙!$B$4:$E$4,0),0)/100*8760/10^3</f>
        <v>5256</v>
      </c>
      <c r="BU38" s="34">
        <f t="shared" si="6"/>
        <v>216616.88609784</v>
      </c>
      <c r="BV38" s="36"/>
      <c r="BW38" s="33" t="str">
        <f t="shared" si="7"/>
        <v>01635</v>
      </c>
      <c r="BX38" s="33" t="str">
        <f t="shared" si="8"/>
        <v>新得町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34420.397290222289</v>
      </c>
      <c r="BZ38" s="36"/>
      <c r="CA38" s="33" t="str">
        <f t="shared" si="9"/>
        <v>01635</v>
      </c>
      <c r="CB38" s="33" t="str">
        <f t="shared" si="10"/>
        <v>新得町</v>
      </c>
      <c r="CC38" s="223">
        <f t="shared" si="11"/>
        <v>1.5975951111877728E-2</v>
      </c>
      <c r="CD38" s="223">
        <f t="shared" si="16"/>
        <v>8.2249704720410488E-2</v>
      </c>
      <c r="CE38" s="223">
        <f t="shared" si="17"/>
        <v>0</v>
      </c>
      <c r="CF38" s="223">
        <f t="shared" si="18"/>
        <v>6.042345131765237</v>
      </c>
      <c r="CG38" s="223">
        <f t="shared" si="19"/>
        <v>0</v>
      </c>
      <c r="CH38" s="223">
        <f t="shared" si="20"/>
        <v>0.1527001549599504</v>
      </c>
      <c r="CI38" s="223">
        <f t="shared" si="12"/>
        <v>6.2932709425574753</v>
      </c>
      <c r="CK38" s="18" t="str">
        <f t="shared" si="13"/>
        <v>01635</v>
      </c>
      <c r="CL38" s="18" t="str">
        <f t="shared" si="14"/>
        <v>新得町</v>
      </c>
      <c r="CM38" s="18">
        <f>VLOOKUP($CK38&amp;"_"&amp;$AZ$7,データシート1!$A:$BT,MATCH("ca_太陽光発電（10kW未満）",データシート1!$A$1:$BT$1,0),0)</f>
        <v>73</v>
      </c>
      <c r="CN38" s="18">
        <f>VLOOKUP($CK38&amp;"_"&amp;$AZ$5,データシート1!$A:$BT,MATCH("ab_家庭",データシート1!$A$1:$BT$1,0),0)</f>
        <v>3230</v>
      </c>
      <c r="CO38" s="223">
        <f t="shared" si="15"/>
        <v>2.260061919504644E-2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07503</v>
      </c>
      <c r="AY39" s="18" t="str">
        <f>IF(IFERROR(比較地域マスタ!$Z32,"")=0,"",IFERROR(比較地域マスタ!$Z32,""))</f>
        <v>平田村</v>
      </c>
      <c r="BC39" s="844" t="str">
        <f t="shared" si="0"/>
        <v>07503</v>
      </c>
      <c r="BD39" s="1031" t="str">
        <f t="shared" si="2"/>
        <v>平田村</v>
      </c>
      <c r="BE39" s="34">
        <f>VLOOKUP($BC39&amp;"_"&amp;$AZ$7,データシート1!$A:$BT,MATCH("cb_"&amp;BE$12,データシート1!$A$1:$BT$1,0),0)</f>
        <v>896.69999999999982</v>
      </c>
      <c r="BF39" s="34">
        <f>VLOOKUP($BC39&amp;"_"&amp;$AZ$7,データシート1!$A:$BT,MATCH("cb_"&amp;BF$12,データシート1!$A$1:$BT$1,0),0)</f>
        <v>7580.9</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3980</v>
      </c>
      <c r="BK39" s="34">
        <f t="shared" si="3"/>
        <v>12457.599999999999</v>
      </c>
      <c r="BL39" s="36"/>
      <c r="BM39" s="844" t="str">
        <f t="shared" si="4"/>
        <v>07503</v>
      </c>
      <c r="BN39" s="1031" t="str">
        <f t="shared" si="5"/>
        <v>平田村</v>
      </c>
      <c r="BO39" s="34">
        <f>BE39*VLOOKUP(BO$12,別紙!$B$4:$E$10,MATCH("設備利用率",別紙!$B$4:$E$4,0),0)/100*8760/10^3</f>
        <v>1076.1476039999998</v>
      </c>
      <c r="BP39" s="34">
        <f>BF39*VLOOKUP(BP$12,別紙!$B$4:$E$10,MATCH("設備利用率",別紙!$B$4:$E$4,0),0)/100*8760/10^3</f>
        <v>10027.711284000001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27891.84</v>
      </c>
      <c r="BU39" s="34">
        <f t="shared" si="6"/>
        <v>38995.698887999999</v>
      </c>
      <c r="BV39" s="36"/>
      <c r="BW39" s="33" t="str">
        <f t="shared" si="7"/>
        <v>07503</v>
      </c>
      <c r="BX39" s="33" t="str">
        <f t="shared" si="8"/>
        <v>平田村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30600.162888278213</v>
      </c>
      <c r="BZ39" s="36"/>
      <c r="CA39" s="33" t="str">
        <f t="shared" si="9"/>
        <v>07503</v>
      </c>
      <c r="CB39" s="33" t="str">
        <f t="shared" si="10"/>
        <v>平田村</v>
      </c>
      <c r="CC39" s="223">
        <f t="shared" si="11"/>
        <v>3.5168035148343345E-2</v>
      </c>
      <c r="CD39" s="223">
        <f t="shared" si="16"/>
        <v>0.32770123873560308</v>
      </c>
      <c r="CE39" s="223">
        <f t="shared" si="17"/>
        <v>0</v>
      </c>
      <c r="CF39" s="223">
        <f t="shared" si="18"/>
        <v>0</v>
      </c>
      <c r="CG39" s="223">
        <f t="shared" si="19"/>
        <v>0</v>
      </c>
      <c r="CH39" s="223">
        <f t="shared" si="20"/>
        <v>0.91149318720405659</v>
      </c>
      <c r="CI39" s="223">
        <f t="shared" si="12"/>
        <v>1.2743624610880031</v>
      </c>
      <c r="CK39" s="18" t="str">
        <f t="shared" si="13"/>
        <v>07503</v>
      </c>
      <c r="CL39" s="18" t="str">
        <f t="shared" si="14"/>
        <v>平田村</v>
      </c>
      <c r="CM39" s="18">
        <f>VLOOKUP($CK39&amp;"_"&amp;$AZ$7,データシート1!$A:$BT,MATCH("ca_太陽光発電（10kW未満）",データシート1!$A$1:$BT$1,0),0)</f>
        <v>174</v>
      </c>
      <c r="CN39" s="18">
        <f>VLOOKUP($CK39&amp;"_"&amp;$AZ$5,データシート1!$A:$BT,MATCH("ab_家庭",データシート1!$A$1:$BT$1,0),0)</f>
        <v>2181</v>
      </c>
      <c r="CO39" s="223">
        <f t="shared" si="15"/>
        <v>7.9779917469050887E-2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46534</v>
      </c>
      <c r="AY40" s="18" t="str">
        <f>IF(IFERROR(比較地域マスタ!$Z33,"")=0,"",IFERROR(比較地域マスタ!$Z33,""))</f>
        <v>知名町</v>
      </c>
      <c r="BC40" s="844" t="str">
        <f t="shared" si="0"/>
        <v>46534</v>
      </c>
      <c r="BD40" s="1031" t="str">
        <f t="shared" si="2"/>
        <v>知名町</v>
      </c>
      <c r="BE40" s="34">
        <f>VLOOKUP($BC40&amp;"_"&amp;$AZ$7,データシート1!$A:$BT,MATCH("cb_"&amp;BE$12,データシート1!$A$1:$BT$1,0),0)</f>
        <v>370.28000000000003</v>
      </c>
      <c r="BF40" s="34">
        <f>VLOOKUP($BC40&amp;"_"&amp;$AZ$7,データシート1!$A:$BT,MATCH("cb_"&amp;BF$12,データシート1!$A$1:$BT$1,0),0)</f>
        <v>1118.8000000000002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1489.0800000000002</v>
      </c>
      <c r="BL40" s="36"/>
      <c r="BM40" s="844" t="str">
        <f t="shared" si="4"/>
        <v>46534</v>
      </c>
      <c r="BN40" s="1031" t="str">
        <f t="shared" si="5"/>
        <v>知名町</v>
      </c>
      <c r="BO40" s="34">
        <f>BE40*VLOOKUP(BO$12,別紙!$B$4:$E$10,MATCH("設備利用率",別紙!$B$4:$E$4,0),0)/100*8760/10^3</f>
        <v>444.38043360000006</v>
      </c>
      <c r="BP40" s="34">
        <f>BF40*VLOOKUP(BP$12,別紙!$B$4:$E$10,MATCH("設備利用率",別紙!$B$4:$E$4,0),0)/100*8760/10^3</f>
        <v>1479.9038880000001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1924.2843216000001</v>
      </c>
      <c r="BV40" s="36"/>
      <c r="BW40" s="33" t="str">
        <f t="shared" si="7"/>
        <v>46534</v>
      </c>
      <c r="BX40" s="33" t="str">
        <f t="shared" si="8"/>
        <v>知名町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28018.920037463198</v>
      </c>
      <c r="BZ40" s="36"/>
      <c r="CA40" s="33" t="str">
        <f t="shared" si="9"/>
        <v>46534</v>
      </c>
      <c r="CB40" s="33" t="str">
        <f t="shared" si="10"/>
        <v>知名町</v>
      </c>
      <c r="CC40" s="223">
        <f t="shared" si="11"/>
        <v>1.5860012912911461E-2</v>
      </c>
      <c r="CD40" s="223">
        <f t="shared" si="16"/>
        <v>5.2818020324169102E-2</v>
      </c>
      <c r="CE40" s="223">
        <f t="shared" si="17"/>
        <v>0</v>
      </c>
      <c r="CF40" s="223">
        <f t="shared" si="18"/>
        <v>0</v>
      </c>
      <c r="CG40" s="223">
        <f t="shared" si="19"/>
        <v>0</v>
      </c>
      <c r="CH40" s="223">
        <f t="shared" si="20"/>
        <v>0</v>
      </c>
      <c r="CI40" s="223">
        <f t="shared" si="12"/>
        <v>6.8678033237080563E-2</v>
      </c>
      <c r="CK40" s="18" t="str">
        <f t="shared" si="13"/>
        <v>46534</v>
      </c>
      <c r="CL40" s="18" t="str">
        <f t="shared" si="14"/>
        <v>知名町</v>
      </c>
      <c r="CM40" s="18">
        <f>VLOOKUP($CK40&amp;"_"&amp;$AZ$7,データシート1!$A:$BT,MATCH("ca_太陽光発電（10kW未満）",データシート1!$A$1:$BT$1,0),0)</f>
        <v>78</v>
      </c>
      <c r="CN40" s="18">
        <f>VLOOKUP($CK40&amp;"_"&amp;$AZ$5,データシート1!$A:$BT,MATCH("ab_家庭",データシート1!$A$1:$BT$1,0),0)</f>
        <v>3012</v>
      </c>
      <c r="CO40" s="223">
        <f t="shared" si="15"/>
        <v>2.5896414342629483E-2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01395</v>
      </c>
      <c r="AY41" s="18" t="str">
        <f>IF(IFERROR(比較地域マスタ!$Z34,"")=0,"",IFERROR(比較地域マスタ!$Z34,""))</f>
        <v>ニセコ町</v>
      </c>
      <c r="BC41" s="844" t="str">
        <f t="shared" si="0"/>
        <v>01395</v>
      </c>
      <c r="BD41" s="1031" t="str">
        <f t="shared" si="2"/>
        <v>ニセコ町</v>
      </c>
      <c r="BE41" s="34">
        <f>VLOOKUP($BC41&amp;"_"&amp;$AZ$7,データシート1!$A:$BT,MATCH("cb_"&amp;BE$12,データシート1!$A$1:$BT$1,0),0)</f>
        <v>101.89999999999999</v>
      </c>
      <c r="BF41" s="34">
        <f>VLOOKUP($BC41&amp;"_"&amp;$AZ$7,データシート1!$A:$BT,MATCH("cb_"&amp;BF$12,データシート1!$A$1:$BT$1,0),0)</f>
        <v>11.8</v>
      </c>
      <c r="BG41" s="34">
        <f>VLOOKUP($BC41&amp;"_"&amp;$AZ$7,データシート1!$A:$BT,MATCH("cb_"&amp;BG$12,データシート1!$A$1:$BT$1,0),0)</f>
        <v>0</v>
      </c>
      <c r="BH41" s="34">
        <f>VLOOKUP($BC41&amp;"_"&amp;$AZ$7,データシート1!$A:$BT,MATCH("cb_"&amp;BH$12,データシート1!$A$1:$BT$1,0),0)</f>
        <v>15231.2</v>
      </c>
      <c r="BI41" s="34">
        <f>VLOOKUP($BC41&amp;"_"&amp;$AZ$7,データシート1!$A:$BT,MATCH("cb_"&amp;BI$12,データシート1!$A$1:$BT$1,0),0)</f>
        <v>0</v>
      </c>
      <c r="BJ41" s="34">
        <f>VLOOKUP($BC41&amp;"_"&amp;$AZ$7,データシート1!$A:$BT,MATCH("cb_"&amp;BJ$12,データシート1!$A$1:$BT$1,0),0)</f>
        <v>0</v>
      </c>
      <c r="BK41" s="34">
        <f t="shared" si="3"/>
        <v>15344.900000000001</v>
      </c>
      <c r="BL41" s="36"/>
      <c r="BM41" s="844" t="str">
        <f t="shared" si="4"/>
        <v>01395</v>
      </c>
      <c r="BN41" s="1031" t="str">
        <f t="shared" si="5"/>
        <v>ニセコ町</v>
      </c>
      <c r="BO41" s="34">
        <f>BE41*VLOOKUP(BO$12,別紙!$B$4:$E$10,MATCH("設備利用率",別紙!$B$4:$E$4,0),0)/100*8760/10^3</f>
        <v>122.29222799999998</v>
      </c>
      <c r="BP41" s="34">
        <f>BF41*VLOOKUP(BP$12,別紙!$B$4:$E$10,MATCH("設備利用率",別紙!$B$4:$E$4,0),0)/100*8760/10^3</f>
        <v>15.608568000000002</v>
      </c>
      <c r="BQ41" s="34">
        <f>BG41*VLOOKUP(BQ$12,別紙!$B$4:$E$10,MATCH("設備利用率",別紙!$B$4:$E$4,0),0)/100*8760/10^3</f>
        <v>0</v>
      </c>
      <c r="BR41" s="34">
        <f>BH41*VLOOKUP(BR$12,別紙!$B$4:$E$10,MATCH("設備利用率",別紙!$B$4:$E$4,0),0)/100*8760/10^3</f>
        <v>80055.187199999986</v>
      </c>
      <c r="BS41" s="34">
        <f>BI41*VLOOKUP(BS$12,別紙!$B$4:$E$10,MATCH("設備利用率",別紙!$B$4:$E$4,0),0)/100*8760/10^3</f>
        <v>0</v>
      </c>
      <c r="BT41" s="34">
        <f>BJ41*VLOOKUP(BT$12,別紙!$B$4:$E$10,MATCH("設備利用率",別紙!$B$4:$E$4,0),0)/100*8760/10^3</f>
        <v>0</v>
      </c>
      <c r="BU41" s="34">
        <f t="shared" si="6"/>
        <v>80193.087995999987</v>
      </c>
      <c r="BV41" s="36"/>
      <c r="BW41" s="33" t="str">
        <f t="shared" si="7"/>
        <v>01395</v>
      </c>
      <c r="BX41" s="33" t="str">
        <f t="shared" si="8"/>
        <v>ニセコ町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26746.515011518037</v>
      </c>
      <c r="BZ41" s="36"/>
      <c r="CA41" s="33" t="str">
        <f t="shared" si="9"/>
        <v>01395</v>
      </c>
      <c r="CB41" s="33" t="str">
        <f t="shared" si="10"/>
        <v>ニセコ町</v>
      </c>
      <c r="CC41" s="223">
        <f t="shared" si="11"/>
        <v>4.5722677495492938E-3</v>
      </c>
      <c r="CD41" s="223">
        <f t="shared" si="16"/>
        <v>5.8357389713307984E-4</v>
      </c>
      <c r="CE41" s="223">
        <f t="shared" si="17"/>
        <v>0</v>
      </c>
      <c r="CF41" s="223">
        <f t="shared" si="18"/>
        <v>2.9931072203434828</v>
      </c>
      <c r="CG41" s="223">
        <f t="shared" si="19"/>
        <v>0</v>
      </c>
      <c r="CH41" s="223">
        <f t="shared" si="20"/>
        <v>0</v>
      </c>
      <c r="CI41" s="223">
        <f t="shared" si="12"/>
        <v>2.9982630619901651</v>
      </c>
      <c r="CK41" s="18" t="str">
        <f t="shared" si="13"/>
        <v>01395</v>
      </c>
      <c r="CL41" s="18" t="str">
        <f t="shared" si="14"/>
        <v>ニセコ町</v>
      </c>
      <c r="CM41" s="18">
        <f>VLOOKUP($CK41&amp;"_"&amp;$AZ$7,データシート1!$A:$BT,MATCH("ca_太陽光発電（10kW未満）",データシート1!$A$1:$BT$1,0),0)</f>
        <v>16</v>
      </c>
      <c r="CN41" s="18">
        <f>VLOOKUP($CK41&amp;"_"&amp;$AZ$5,データシート1!$A:$BT,MATCH("ab_家庭",データシート1!$A$1:$BT$1,0),0)</f>
        <v>2717</v>
      </c>
      <c r="CO41" s="223">
        <f t="shared" si="15"/>
        <v>5.8888479941111519E-3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04202</v>
      </c>
      <c r="AY72" s="18" t="str">
        <f>IF(IFERROR(比較地域マスタ!$AE7,"")=0,"",IFERROR(比較地域マスタ!$AE7,""))</f>
        <v>石巻市</v>
      </c>
      <c r="AZ72" s="16"/>
      <c r="BA72" s="22">
        <v>1</v>
      </c>
      <c r="BB72" s="22">
        <v>1</v>
      </c>
      <c r="BC72" s="18" t="str">
        <f>AX72</f>
        <v>04202</v>
      </c>
      <c r="BD72" s="18" t="str">
        <f>AY72</f>
        <v>石巻市</v>
      </c>
      <c r="BE72" s="33">
        <f>VLOOKUP(BC72&amp;"_"&amp;$AZ$9,データシート3!A:AB,MATCH("ea_"&amp;"太陽光（建物系）"&amp;"_年間発電",データシート3!$A$1:$AB$1,0),0)/10^3+VLOOKUP(BC72&amp;"_"&amp;$AZ$9,データシート3!A:AB,MATCH("ea_"&amp;"太陽光（土地系）"&amp;"_年間発電",データシート3!$A$1:$AB$1,0),0)/10^3</f>
        <v>1680956.4350000001</v>
      </c>
      <c r="BF72" s="33">
        <f>VLOOKUP(BC72&amp;"_"&amp;$AZ$9,データシート3!A:AB,MATCH("ea_"&amp;"風力（陸上）"&amp;"_年間発電",データシート3!$A$1:$AB$1,0),0)/10^3</f>
        <v>1854366.987</v>
      </c>
      <c r="BG72" s="33">
        <f>VLOOKUP(BC72&amp;"_"&amp;$AZ$9,データシート3!A:AB,MATCH("ea_"&amp;"中小水（河川）"&amp;"_年間発電",データシート3!$A$1:$AB$1,0),0)/10^3+VLOOKUP(BC72&amp;"_"&amp;$AZ$9,データシート3!A:AB,MATCH("ea_"&amp;"中小水（農業用水路）"&amp;"_年間発電",データシート3!$A$1:$AB$1,0),0)/10^3</f>
        <v>1212.2899999999997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3536535.7120000003</v>
      </c>
      <c r="BJ72" s="33">
        <f>(VLOOKUP($BC72&amp;"_"&amp;$AZ$8,データシート3!$A:$AN,MATCH("da_合計",データシート3!$A$1:$AN$1,0),0))/10^3</f>
        <v>790516.74576247565</v>
      </c>
      <c r="BK72" s="33">
        <f t="shared" ref="BK72:BK103" si="21">BI72-BJ72</f>
        <v>2746018.9662375245</v>
      </c>
      <c r="BL72" s="33">
        <f t="shared" ref="BL72:BL103" si="22">IF(BK72&gt;0,0,BK72)</f>
        <v>0</v>
      </c>
      <c r="BM72" s="33">
        <f t="shared" ref="BM72:BM103" si="23">IF(BK72&gt;0,BK72,0)</f>
        <v>2746018.9662375245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04211</v>
      </c>
      <c r="AY73" s="18" t="str">
        <f>IF(IFERROR(比較地域マスタ!$AE8,"")=0,"",IFERROR(比較地域マスタ!$AE8,""))</f>
        <v>岩沼市</v>
      </c>
      <c r="AZ73" s="16"/>
      <c r="BA73" s="22">
        <v>2</v>
      </c>
      <c r="BB73" s="22">
        <v>1</v>
      </c>
      <c r="BC73" s="18" t="str">
        <f t="shared" ref="BC73:BC136" si="24">AX73</f>
        <v>04211</v>
      </c>
      <c r="BD73" s="18" t="str">
        <f t="shared" ref="BD73:BD136" si="25">AY73</f>
        <v>岩沼市</v>
      </c>
      <c r="BE73" s="33">
        <f>VLOOKUP(BC73&amp;"_"&amp;$AZ$9,データシート3!A:AB,MATCH("ea_"&amp;"太陽光（建物系）"&amp;"_年間発電",データシート3!$A$1:$AB$1,0),0)/10^3+VLOOKUP(BC73&amp;"_"&amp;$AZ$9,データシート3!A:AB,MATCH("ea_"&amp;"太陽光（土地系）"&amp;"_年間発電",データシート3!$A$1:$AB$1,0),0)/10^3</f>
        <v>357421.73100000003</v>
      </c>
      <c r="BF73" s="33">
        <f>VLOOKUP(BC73&amp;"_"&amp;$AZ$9,データシート3!A:AB,MATCH("ea_"&amp;"風力（陸上）"&amp;"_年間発電",データシート3!$A$1:$AB$1,0),0)/10^3</f>
        <v>12540.376</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369962.10700000002</v>
      </c>
      <c r="BJ73" s="33">
        <f>(VLOOKUP($BC73&amp;"_"&amp;$AZ$8,データシート3!$A:$AN,MATCH("da_合計",データシート3!$A$1:$AN$1,0),0))/10^3</f>
        <v>281491.05500341562</v>
      </c>
      <c r="BK73" s="33">
        <f t="shared" si="21"/>
        <v>88471.0519965844</v>
      </c>
      <c r="BL73" s="33">
        <f t="shared" si="22"/>
        <v>0</v>
      </c>
      <c r="BM73" s="33">
        <f t="shared" si="23"/>
        <v>88471.0519965844</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04321</v>
      </c>
      <c r="AY74" s="18" t="str">
        <f>IF(IFERROR(比較地域マスタ!$AE9,"")=0,"",IFERROR(比較地域マスタ!$AE9,""))</f>
        <v>大河原町</v>
      </c>
      <c r="AZ74" s="16"/>
      <c r="BA74" s="22">
        <v>3</v>
      </c>
      <c r="BB74" s="22">
        <v>1</v>
      </c>
      <c r="BC74" s="18" t="str">
        <f t="shared" si="24"/>
        <v>04321</v>
      </c>
      <c r="BD74" s="18" t="str">
        <f t="shared" si="25"/>
        <v>大河原町</v>
      </c>
      <c r="BE74" s="33">
        <f>VLOOKUP(BC74&amp;"_"&amp;$AZ$9,データシート3!A:AB,MATCH("ea_"&amp;"太陽光（建物系）"&amp;"_年間発電",データシート3!$A$1:$AB$1,0),0)/10^3+VLOOKUP(BC74&amp;"_"&amp;$AZ$9,データシート3!A:AB,MATCH("ea_"&amp;"太陽光（土地系）"&amp;"_年間発電",データシート3!$A$1:$AB$1,0),0)/10^3</f>
        <v>249944.47399999999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249944.47399999999</v>
      </c>
      <c r="BJ74" s="33">
        <f>(VLOOKUP($BC74&amp;"_"&amp;$AZ$8,データシート3!$A:$AN,MATCH("da_合計",データシート3!$A$1:$AN$1,0),0))/10^3</f>
        <v>118870.76854841097</v>
      </c>
      <c r="BK74" s="33">
        <f t="shared" si="21"/>
        <v>131073.70545158902</v>
      </c>
      <c r="BL74" s="33">
        <f t="shared" si="22"/>
        <v>0</v>
      </c>
      <c r="BM74" s="33">
        <f t="shared" si="23"/>
        <v>131073.70545158902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04215</v>
      </c>
      <c r="AY75" s="18" t="str">
        <f>IF(IFERROR(比較地域マスタ!$AE10,"")=0,"",IFERROR(比較地域マスタ!$AE10,""))</f>
        <v>大崎市</v>
      </c>
      <c r="AZ75" s="16"/>
      <c r="BA75" s="22">
        <v>4</v>
      </c>
      <c r="BB75" s="22">
        <v>1</v>
      </c>
      <c r="BC75" s="18" t="str">
        <f t="shared" si="24"/>
        <v>04215</v>
      </c>
      <c r="BD75" s="18" t="str">
        <f t="shared" si="25"/>
        <v>大崎市</v>
      </c>
      <c r="BE75" s="33">
        <f>VLOOKUP(BC75&amp;"_"&amp;$AZ$9,データシート3!A:AB,MATCH("ea_"&amp;"太陽光（建物系）"&amp;"_年間発電",データシート3!$A$1:$AB$1,0),0)/10^3+VLOOKUP(BC75&amp;"_"&amp;$AZ$9,データシート3!A:AB,MATCH("ea_"&amp;"太陽光（土地系）"&amp;"_年間発電",データシート3!$A$1:$AB$1,0),0)/10^3</f>
        <v>4193795.4130000002</v>
      </c>
      <c r="BF75" s="33">
        <f>VLOOKUP(BC75&amp;"_"&amp;$AZ$9,データシート3!A:AB,MATCH("ea_"&amp;"風力（陸上）"&amp;"_年間発電",データシート3!$A$1:$AB$1,0),0)/10^3</f>
        <v>2310989.5729999999</v>
      </c>
      <c r="BG75" s="33">
        <f>VLOOKUP(BC75&amp;"_"&amp;$AZ$9,データシート3!A:AB,MATCH("ea_"&amp;"中小水（河川）"&amp;"_年間発電",データシート3!$A$1:$AB$1,0),0)/10^3+VLOOKUP(BC75&amp;"_"&amp;$AZ$9,データシート3!A:AB,MATCH("ea_"&amp;"中小水（農業用水路）"&amp;"_年間発電",データシート3!$A$1:$AB$1,0),0)/10^3</f>
        <v>69104.876000000004</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709400.68299999996</v>
      </c>
      <c r="BI75" s="33">
        <f t="shared" si="26"/>
        <v>7283290.5449999999</v>
      </c>
      <c r="BJ75" s="33">
        <f>(VLOOKUP($BC75&amp;"_"&amp;$AZ$8,データシート3!$A:$AN,MATCH("da_合計",データシート3!$A$1:$AN$1,0),0))/10^3</f>
        <v>821136.01060885715</v>
      </c>
      <c r="BK75" s="33">
        <f t="shared" si="21"/>
        <v>6462154.5343911424</v>
      </c>
      <c r="BL75" s="33">
        <f t="shared" si="22"/>
        <v>0</v>
      </c>
      <c r="BM75" s="33">
        <f t="shared" si="23"/>
        <v>6462154.5343911424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04422</v>
      </c>
      <c r="AY76" s="18" t="str">
        <f>IF(IFERROR(比較地域マスタ!$AE11,"")=0,"",IFERROR(比較地域マスタ!$AE11,""))</f>
        <v>大郷町</v>
      </c>
      <c r="AZ76" s="16"/>
      <c r="BA76" s="22">
        <v>5</v>
      </c>
      <c r="BB76" s="22">
        <v>1</v>
      </c>
      <c r="BC76" s="18" t="str">
        <f t="shared" si="24"/>
        <v>04422</v>
      </c>
      <c r="BD76" s="18" t="str">
        <f t="shared" si="25"/>
        <v>大郷町</v>
      </c>
      <c r="BE76" s="33">
        <f>VLOOKUP(BC76&amp;"_"&amp;$AZ$9,データシート3!A:AB,MATCH("ea_"&amp;"太陽光（建物系）"&amp;"_年間発電",データシート3!$A$1:$AB$1,0),0)/10^3+VLOOKUP(BC76&amp;"_"&amp;$AZ$9,データシート3!A:AB,MATCH("ea_"&amp;"太陽光（土地系）"&amp;"_年間発電",データシート3!$A$1:$AB$1,0),0)/10^3</f>
        <v>368100.1590000001</v>
      </c>
      <c r="BF76" s="33">
        <f>VLOOKUP(BC76&amp;"_"&amp;$AZ$9,データシート3!A:AB,MATCH("ea_"&amp;"風力（陸上）"&amp;"_年間発電",データシート3!$A$1:$AB$1,0),0)/10^3</f>
        <v>48462.052000000003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416562.21100000013</v>
      </c>
      <c r="BJ76" s="33">
        <f>(VLOOKUP($BC76&amp;"_"&amp;$AZ$8,データシート3!$A:$AN,MATCH("da_合計",データシート3!$A$1:$AN$1,0),0))/10^3</f>
        <v>44372.381607255884</v>
      </c>
      <c r="BK76" s="33">
        <f t="shared" si="21"/>
        <v>372189.82939274423</v>
      </c>
      <c r="BL76" s="33">
        <f t="shared" si="22"/>
        <v>0</v>
      </c>
      <c r="BM76" s="33">
        <f t="shared" si="23"/>
        <v>372189.82939274423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04424</v>
      </c>
      <c r="AY77" s="18" t="str">
        <f>IF(IFERROR(比較地域マスタ!$AE12,"")=0,"",IFERROR(比較地域マスタ!$AE12,""))</f>
        <v>大衡村</v>
      </c>
      <c r="AZ77" s="16"/>
      <c r="BA77" s="22">
        <v>6</v>
      </c>
      <c r="BB77" s="22">
        <v>1</v>
      </c>
      <c r="BC77" s="18" t="str">
        <f t="shared" si="24"/>
        <v>04424</v>
      </c>
      <c r="BD77" s="18" t="str">
        <f t="shared" si="25"/>
        <v>大衡村</v>
      </c>
      <c r="BE77" s="33">
        <f>VLOOKUP(BC77&amp;"_"&amp;$AZ$9,データシート3!A:AB,MATCH("ea_"&amp;"太陽光（建物系）"&amp;"_年間発電",データシート3!$A$1:$AB$1,0),0)/10^3+VLOOKUP(BC77&amp;"_"&amp;$AZ$9,データシート3!A:AB,MATCH("ea_"&amp;"太陽光（土地系）"&amp;"_年間発電",データシート3!$A$1:$AB$1,0),0)/10^3</f>
        <v>398307.03300000005</v>
      </c>
      <c r="BF77" s="33">
        <f>VLOOKUP(BC77&amp;"_"&amp;$AZ$9,データシート3!A:AB,MATCH("ea_"&amp;"風力（陸上）"&amp;"_年間発電",データシート3!$A$1:$AB$1,0),0)/10^3</f>
        <v>203725.75899999996</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602032.79200000002</v>
      </c>
      <c r="BJ77" s="33">
        <f>(VLOOKUP($BC77&amp;"_"&amp;$AZ$8,データシート3!$A:$AN,MATCH("da_合計",データシート3!$A$1:$AN$1,0),0))/10^3</f>
        <v>266308.31429591763</v>
      </c>
      <c r="BK77" s="33">
        <f t="shared" si="21"/>
        <v>335724.47770408238</v>
      </c>
      <c r="BL77" s="33">
        <f t="shared" si="22"/>
        <v>0</v>
      </c>
      <c r="BM77" s="33">
        <f t="shared" si="23"/>
        <v>335724.47770408238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04581</v>
      </c>
      <c r="AY78" s="18" t="str">
        <f>IF(IFERROR(比較地域マスタ!$AE13,"")=0,"",IFERROR(比較地域マスタ!$AE13,""))</f>
        <v>女川町</v>
      </c>
      <c r="AZ78" s="16"/>
      <c r="BA78" s="22">
        <v>7</v>
      </c>
      <c r="BB78" s="22">
        <v>1</v>
      </c>
      <c r="BC78" s="18" t="str">
        <f t="shared" si="24"/>
        <v>04581</v>
      </c>
      <c r="BD78" s="18" t="str">
        <f t="shared" si="25"/>
        <v>女川町</v>
      </c>
      <c r="BE78" s="33">
        <f>VLOOKUP(BC78&amp;"_"&amp;$AZ$9,データシート3!A:AB,MATCH("ea_"&amp;"太陽光（建物系）"&amp;"_年間発電",データシート3!$A$1:$AB$1,0),0)/10^3+VLOOKUP(BC78&amp;"_"&amp;$AZ$9,データシート3!A:AB,MATCH("ea_"&amp;"太陽光（土地系）"&amp;"_年間発電",データシート3!$A$1:$AB$1,0),0)/10^3</f>
        <v>41572.703999999998</v>
      </c>
      <c r="BF78" s="33">
        <f>VLOOKUP(BC78&amp;"_"&amp;$AZ$9,データシート3!A:AB,MATCH("ea_"&amp;"風力（陸上）"&amp;"_年間発電",データシート3!$A$1:$AB$1,0),0)/10^3</f>
        <v>343817.76899999997</v>
      </c>
      <c r="BG78" s="33">
        <f>VLOOKUP(BC78&amp;"_"&amp;$AZ$9,データシート3!A:AB,MATCH("ea_"&amp;"中小水（河川）"&amp;"_年間発電",データシート3!$A$1:$AB$1,0),0)/10^3+VLOOKUP(BC78&amp;"_"&amp;$AZ$9,データシート3!A:AB,MATCH("ea_"&amp;"中小水（農業用水路）"&amp;"_年間発電",データシート3!$A$1:$AB$1,0),0)/10^3</f>
        <v>562.73199999999997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385953.20500000002</v>
      </c>
      <c r="BJ78" s="33">
        <f>(VLOOKUP($BC78&amp;"_"&amp;$AZ$8,データシート3!$A:$AN,MATCH("da_合計",データシート3!$A$1:$AN$1,0),0))/10^3</f>
        <v>39387.757537504374</v>
      </c>
      <c r="BK78" s="33">
        <f t="shared" si="21"/>
        <v>346565.44746249565</v>
      </c>
      <c r="BL78" s="33">
        <f t="shared" si="22"/>
        <v>0</v>
      </c>
      <c r="BM78" s="33">
        <f t="shared" si="23"/>
        <v>346565.44746249565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04208</v>
      </c>
      <c r="AY79" s="18" t="str">
        <f>IF(IFERROR(比較地域マスタ!$AE14,"")=0,"",IFERROR(比較地域マスタ!$AE14,""))</f>
        <v>角田市</v>
      </c>
      <c r="AZ79" s="16"/>
      <c r="BA79" s="22">
        <v>8</v>
      </c>
      <c r="BB79" s="22">
        <v>1</v>
      </c>
      <c r="BC79" s="18" t="str">
        <f t="shared" si="24"/>
        <v>04208</v>
      </c>
      <c r="BD79" s="18" t="str">
        <f t="shared" si="25"/>
        <v>角田市</v>
      </c>
      <c r="BE79" s="33">
        <f>VLOOKUP(BC79&amp;"_"&amp;$AZ$9,データシート3!A:AB,MATCH("ea_"&amp;"太陽光（建物系）"&amp;"_年間発電",データシート3!$A$1:$AB$1,0),0)/10^3+VLOOKUP(BC79&amp;"_"&amp;$AZ$9,データシート3!A:AB,MATCH("ea_"&amp;"太陽光（土地系）"&amp;"_年間発電",データシート3!$A$1:$AB$1,0),0)/10^3</f>
        <v>639686.82999999996</v>
      </c>
      <c r="BF79" s="33">
        <f>VLOOKUP(BC79&amp;"_"&amp;$AZ$9,データシート3!A:AB,MATCH("ea_"&amp;"風力（陸上）"&amp;"_年間発電",データシート3!$A$1:$AB$1,0),0)/10^3</f>
        <v>47094.063999999991</v>
      </c>
      <c r="BG79" s="33">
        <f>VLOOKUP(BC79&amp;"_"&amp;$AZ$9,データシート3!A:AB,MATCH("ea_"&amp;"中小水（河川）"&amp;"_年間発電",データシート3!$A$1:$AB$1,0),0)/10^3+VLOOKUP(BC79&amp;"_"&amp;$AZ$9,データシート3!A:AB,MATCH("ea_"&amp;"中小水（農業用水路）"&amp;"_年間発電",データシート3!$A$1:$AB$1,0),0)/10^3</f>
        <v>1597.885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688378.77899999998</v>
      </c>
      <c r="BJ79" s="33">
        <f>(VLOOKUP($BC79&amp;"_"&amp;$AZ$8,データシート3!$A:$AN,MATCH("da_合計",データシート3!$A$1:$AN$1,0),0))/10^3</f>
        <v>270270.4568843178</v>
      </c>
      <c r="BK79" s="33">
        <f t="shared" si="21"/>
        <v>418108.32211568218</v>
      </c>
      <c r="BL79" s="33">
        <f>IF(BK79&gt;0,0,BK79)</f>
        <v>0</v>
      </c>
      <c r="BM79" s="33">
        <f>IF(BK79&gt;0,BK79,0)</f>
        <v>418108.32211568218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04445</v>
      </c>
      <c r="AY80" s="18" t="str">
        <f>IF(IFERROR(比較地域マスタ!$AE15,"")=0,"",IFERROR(比較地域マスタ!$AE15,""))</f>
        <v>加美町</v>
      </c>
      <c r="AZ80" s="16"/>
      <c r="BA80" s="22">
        <v>9</v>
      </c>
      <c r="BB80" s="22">
        <v>1</v>
      </c>
      <c r="BC80" s="18" t="str">
        <f t="shared" si="24"/>
        <v>04445</v>
      </c>
      <c r="BD80" s="18" t="str">
        <f t="shared" si="25"/>
        <v>加美町</v>
      </c>
      <c r="BE80" s="33">
        <f>VLOOKUP(BC80&amp;"_"&amp;$AZ$9,データシート3!A:AB,MATCH("ea_"&amp;"太陽光（建物系）"&amp;"_年間発電",データシート3!$A$1:$AB$1,0),0)/10^3+VLOOKUP(BC80&amp;"_"&amp;$AZ$9,データシート3!A:AB,MATCH("ea_"&amp;"太陽光（土地系）"&amp;"_年間発電",データシート3!$A$1:$AB$1,0),0)/10^3</f>
        <v>2128683.3050000002</v>
      </c>
      <c r="BF80" s="33">
        <f>VLOOKUP(BC80&amp;"_"&amp;$AZ$9,データシート3!A:AB,MATCH("ea_"&amp;"風力（陸上）"&amp;"_年間発電",データシート3!$A$1:$AB$1,0),0)/10^3</f>
        <v>6234751.8679999989</v>
      </c>
      <c r="BG80" s="33">
        <f>VLOOKUP(BC80&amp;"_"&amp;$AZ$9,データシート3!A:AB,MATCH("ea_"&amp;"中小水（河川）"&amp;"_年間発電",データシート3!$A$1:$AB$1,0),0)/10^3+VLOOKUP(BC80&amp;"_"&amp;$AZ$9,データシート3!A:AB,MATCH("ea_"&amp;"中小水（農業用水路）"&amp;"_年間発電",データシート3!$A$1:$AB$1,0),0)/10^3</f>
        <v>80485.823000000004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144.96</v>
      </c>
      <c r="BI80" s="33">
        <f t="shared" si="26"/>
        <v>8444065.9560000002</v>
      </c>
      <c r="BJ80" s="33">
        <f>(VLOOKUP($BC80&amp;"_"&amp;$AZ$8,データシート3!$A:$AN,MATCH("da_合計",データシート3!$A$1:$AN$1,0),0))/10^3</f>
        <v>108300.01947670599</v>
      </c>
      <c r="BK80" s="33">
        <f t="shared" si="21"/>
        <v>8335765.9365232941</v>
      </c>
      <c r="BL80" s="33">
        <f t="shared" si="22"/>
        <v>0</v>
      </c>
      <c r="BM80" s="33">
        <f t="shared" si="23"/>
        <v>8335765.9365232941</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04324</v>
      </c>
      <c r="AY81" s="18" t="str">
        <f>IF(IFERROR(比較地域マスタ!$AE16,"")=0,"",IFERROR(比較地域マスタ!$AE16,""))</f>
        <v>川崎町</v>
      </c>
      <c r="AZ81" s="16"/>
      <c r="BA81" s="22">
        <v>10</v>
      </c>
      <c r="BB81" s="22">
        <v>1</v>
      </c>
      <c r="BC81" s="18" t="str">
        <f t="shared" si="24"/>
        <v>04324</v>
      </c>
      <c r="BD81" s="18" t="str">
        <f t="shared" si="25"/>
        <v>川崎町</v>
      </c>
      <c r="BE81" s="33">
        <f>VLOOKUP(BC81&amp;"_"&amp;$AZ$9,データシート3!A:AB,MATCH("ea_"&amp;"太陽光（建物系）"&amp;"_年間発電",データシート3!$A$1:$AB$1,0),0)/10^3+VLOOKUP(BC81&amp;"_"&amp;$AZ$9,データシート3!A:AB,MATCH("ea_"&amp;"太陽光（土地系）"&amp;"_年間発電",データシート3!$A$1:$AB$1,0),0)/10^3</f>
        <v>559274.91500000004</v>
      </c>
      <c r="BF81" s="33">
        <f>VLOOKUP(BC81&amp;"_"&amp;$AZ$9,データシート3!A:AB,MATCH("ea_"&amp;"風力（陸上）"&amp;"_年間発電",データシート3!$A$1:$AB$1,0),0)/10^3</f>
        <v>757883.66500000015</v>
      </c>
      <c r="BG81" s="33">
        <f>VLOOKUP(BC81&amp;"_"&amp;$AZ$9,データシート3!A:AB,MATCH("ea_"&amp;"中小水（河川）"&amp;"_年間発電",データシート3!$A$1:$AB$1,0),0)/10^3+VLOOKUP(BC81&amp;"_"&amp;$AZ$9,データシート3!A:AB,MATCH("ea_"&amp;"中小水（農業用水路）"&amp;"_年間発電",データシート3!$A$1:$AB$1,0),0)/10^3</f>
        <v>54095.546000000002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1371254.1260000002</v>
      </c>
      <c r="BJ81" s="33">
        <f>(VLOOKUP($BC81&amp;"_"&amp;$AZ$8,データシート3!$A:$AN,MATCH("da_合計",データシート3!$A$1:$AN$1,0),0))/10^3</f>
        <v>38151.254635582824</v>
      </c>
      <c r="BK81" s="33">
        <f t="shared" si="21"/>
        <v>1333102.8713644173</v>
      </c>
      <c r="BL81" s="33">
        <f t="shared" si="22"/>
        <v>0</v>
      </c>
      <c r="BM81" s="33">
        <f t="shared" si="23"/>
        <v>1333102.8713644173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04213</v>
      </c>
      <c r="AY82" s="18" t="str">
        <f>IF(IFERROR(比較地域マスタ!$AE17,"")=0,"",IFERROR(比較地域マスタ!$AE17,""))</f>
        <v>栗原市</v>
      </c>
      <c r="AZ82" s="16"/>
      <c r="BA82" s="22">
        <v>11</v>
      </c>
      <c r="BB82" s="22">
        <v>1</v>
      </c>
      <c r="BC82" s="18" t="str">
        <f t="shared" si="24"/>
        <v>04213</v>
      </c>
      <c r="BD82" s="18" t="str">
        <f t="shared" si="25"/>
        <v>栗原市</v>
      </c>
      <c r="BE82" s="33">
        <f>VLOOKUP(BC82&amp;"_"&amp;$AZ$9,データシート3!A:AB,MATCH("ea_"&amp;"太陽光（建物系）"&amp;"_年間発電",データシート3!$A$1:$AB$1,0),0)/10^3+VLOOKUP(BC82&amp;"_"&amp;$AZ$9,データシート3!A:AB,MATCH("ea_"&amp;"太陽光（土地系）"&amp;"_年間発電",データシート3!$A$1:$AB$1,0),0)/10^3</f>
        <v>4388110.3609999996</v>
      </c>
      <c r="BF82" s="33">
        <f>VLOOKUP(BC82&amp;"_"&amp;$AZ$9,データシート3!A:AB,MATCH("ea_"&amp;"風力（陸上）"&amp;"_年間発電",データシート3!$A$1:$AB$1,0),0)/10^3</f>
        <v>1842356.0970000001</v>
      </c>
      <c r="BG82" s="33">
        <f>VLOOKUP(BC82&amp;"_"&amp;$AZ$9,データシート3!A:AB,MATCH("ea_"&amp;"中小水（河川）"&amp;"_年間発電",データシート3!$A$1:$AB$1,0),0)/10^3+VLOOKUP(BC82&amp;"_"&amp;$AZ$9,データシート3!A:AB,MATCH("ea_"&amp;"中小水（農業用水路）"&amp;"_年間発電",データシート3!$A$1:$AB$1,0),0)/10^3</f>
        <v>87842.751000000018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1294.5880000000002</v>
      </c>
      <c r="BI82" s="33">
        <f t="shared" si="26"/>
        <v>6319603.7970000003</v>
      </c>
      <c r="BJ82" s="33">
        <f>(VLOOKUP($BC82&amp;"_"&amp;$AZ$8,データシート3!$A:$AN,MATCH("da_合計",データシート3!$A$1:$AN$1,0),0))/10^3</f>
        <v>310239.79122339125</v>
      </c>
      <c r="BK82" s="33">
        <f t="shared" si="21"/>
        <v>6009364.0057766093</v>
      </c>
      <c r="BL82" s="33">
        <f t="shared" si="22"/>
        <v>0</v>
      </c>
      <c r="BM82" s="33">
        <f t="shared" si="23"/>
        <v>6009364.0057766093</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04205</v>
      </c>
      <c r="AY83" s="18" t="str">
        <f>IF(IFERROR(比較地域マスタ!$AE18,"")=0,"",IFERROR(比較地域マスタ!$AE18,""))</f>
        <v>気仙沼市</v>
      </c>
      <c r="AZ83" s="16"/>
      <c r="BA83" s="22">
        <v>12</v>
      </c>
      <c r="BB83" s="22">
        <v>1</v>
      </c>
      <c r="BC83" s="18" t="str">
        <f t="shared" si="24"/>
        <v>04205</v>
      </c>
      <c r="BD83" s="18" t="str">
        <f t="shared" si="25"/>
        <v>気仙沼市</v>
      </c>
      <c r="BE83" s="33">
        <f>VLOOKUP(BC83&amp;"_"&amp;$AZ$9,データシート3!A:AB,MATCH("ea_"&amp;"太陽光（建物系）"&amp;"_年間発電",データシート3!$A$1:$AB$1,0),0)/10^3+VLOOKUP(BC83&amp;"_"&amp;$AZ$9,データシート3!A:AB,MATCH("ea_"&amp;"太陽光（土地系）"&amp;"_年間発電",データシート3!$A$1:$AB$1,0),0)/10^3</f>
        <v>755939.16099999996</v>
      </c>
      <c r="BF83" s="33">
        <f>VLOOKUP(BC83&amp;"_"&amp;$AZ$9,データシート3!A:AB,MATCH("ea_"&amp;"風力（陸上）"&amp;"_年間発電",データシート3!$A$1:$AB$1,0),0)/10^3</f>
        <v>1316409.068</v>
      </c>
      <c r="BG83" s="33">
        <f>VLOOKUP(BC83&amp;"_"&amp;$AZ$9,データシート3!A:AB,MATCH("ea_"&amp;"中小水（河川）"&amp;"_年間発電",データシート3!$A$1:$AB$1,0),0)/10^3+VLOOKUP(BC83&amp;"_"&amp;$AZ$9,データシート3!A:AB,MATCH("ea_"&amp;"中小水（農業用水路）"&amp;"_年間発電",データシート3!$A$1:$AB$1,0),0)/10^3</f>
        <v>28367.876</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2100716.105</v>
      </c>
      <c r="BJ83" s="33">
        <f>(VLOOKUP($BC83&amp;"_"&amp;$AZ$8,データシート3!$A:$AN,MATCH("da_合計",データシート3!$A$1:$AN$1,0),0))/10^3</f>
        <v>294394.71066640038</v>
      </c>
      <c r="BK83" s="33">
        <f t="shared" si="21"/>
        <v>1806321.3943335996</v>
      </c>
      <c r="BL83" s="33">
        <f t="shared" si="22"/>
        <v>0</v>
      </c>
      <c r="BM83" s="33">
        <f t="shared" si="23"/>
        <v>1806321.3943335996</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04301</v>
      </c>
      <c r="AY84" s="18" t="str">
        <f>IF(IFERROR(比較地域マスタ!$AE19,"")=0,"",IFERROR(比較地域マスタ!$AE19,""))</f>
        <v>蔵王町</v>
      </c>
      <c r="AZ84" s="16"/>
      <c r="BA84" s="22">
        <v>13</v>
      </c>
      <c r="BB84" s="22">
        <v>1</v>
      </c>
      <c r="BC84" s="18" t="str">
        <f t="shared" si="24"/>
        <v>04301</v>
      </c>
      <c r="BD84" s="18" t="str">
        <f t="shared" si="25"/>
        <v>蔵王町</v>
      </c>
      <c r="BE84" s="33">
        <f>VLOOKUP(BC84&amp;"_"&amp;$AZ$9,データシート3!A:AB,MATCH("ea_"&amp;"太陽光（建物系）"&amp;"_年間発電",データシート3!$A$1:$AB$1,0),0)/10^3+VLOOKUP(BC84&amp;"_"&amp;$AZ$9,データシート3!A:AB,MATCH("ea_"&amp;"太陽光（土地系）"&amp;"_年間発電",データシート3!$A$1:$AB$1,0),0)/10^3</f>
        <v>733155.50699999998</v>
      </c>
      <c r="BF84" s="33">
        <f>VLOOKUP(BC84&amp;"_"&amp;$AZ$9,データシート3!A:AB,MATCH("ea_"&amp;"風力（陸上）"&amp;"_年間発電",データシート3!$A$1:$AB$1,0),0)/10^3</f>
        <v>262155.72100000002</v>
      </c>
      <c r="BG84" s="33">
        <f>VLOOKUP(BC84&amp;"_"&amp;$AZ$9,データシート3!A:AB,MATCH("ea_"&amp;"中小水（河川）"&amp;"_年間発電",データシート3!$A$1:$AB$1,0),0)/10^3+VLOOKUP(BC84&amp;"_"&amp;$AZ$9,データシート3!A:AB,MATCH("ea_"&amp;"中小水（農業用水路）"&amp;"_年間発電",データシート3!$A$1:$AB$1,0),0)/10^3</f>
        <v>44312.146000000001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4859.7330000000002</v>
      </c>
      <c r="BI84" s="33">
        <f t="shared" si="26"/>
        <v>1044483.107</v>
      </c>
      <c r="BJ84" s="33">
        <f>(VLOOKUP($BC84&amp;"_"&amp;$AZ$8,データシート3!$A:$AN,MATCH("da_合計",データシート3!$A$1:$AN$1,0),0))/10^3</f>
        <v>78589.372528790613</v>
      </c>
      <c r="BK84" s="33">
        <f t="shared" si="21"/>
        <v>965893.73447120935</v>
      </c>
      <c r="BL84" s="33">
        <f t="shared" si="22"/>
        <v>0</v>
      </c>
      <c r="BM84" s="33">
        <f t="shared" si="23"/>
        <v>965893.73447120935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04203</v>
      </c>
      <c r="AY85" s="18" t="str">
        <f>IF(IFERROR(比較地域マスタ!$AE20,"")=0,"",IFERROR(比較地域マスタ!$AE20,""))</f>
        <v>塩竈市</v>
      </c>
      <c r="AZ85" s="16"/>
      <c r="BA85" s="22">
        <v>14</v>
      </c>
      <c r="BB85" s="22">
        <v>1</v>
      </c>
      <c r="BC85" s="18" t="str">
        <f t="shared" si="24"/>
        <v>04203</v>
      </c>
      <c r="BD85" s="18" t="str">
        <f t="shared" si="25"/>
        <v>塩竈市</v>
      </c>
      <c r="BE85" s="33">
        <f>VLOOKUP(BC85&amp;"_"&amp;$AZ$9,データシート3!A:AB,MATCH("ea_"&amp;"太陽光（建物系）"&amp;"_年間発電",データシート3!$A$1:$AB$1,0),0)/10^3+VLOOKUP(BC85&amp;"_"&amp;$AZ$9,データシート3!A:AB,MATCH("ea_"&amp;"太陽光（土地系）"&amp;"_年間発電",データシート3!$A$1:$AB$1,0),0)/10^3</f>
        <v>216779.88099999999</v>
      </c>
      <c r="BF85" s="33">
        <f>VLOOKUP(BC85&amp;"_"&amp;$AZ$9,データシート3!A:AB,MATCH("ea_"&amp;"風力（陸上）"&amp;"_年間発電",データシート3!$A$1:$AB$1,0),0)/10^3</f>
        <v>2743.4290000000001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219523.31</v>
      </c>
      <c r="BJ85" s="33">
        <f>(VLOOKUP($BC85&amp;"_"&amp;$AZ$8,データシート3!$A:$AN,MATCH("da_合計",データシート3!$A$1:$AN$1,0),0))/10^3</f>
        <v>254552.69423462232</v>
      </c>
      <c r="BK85" s="33">
        <f t="shared" si="21"/>
        <v>-35029.384234622325</v>
      </c>
      <c r="BL85" s="33">
        <f t="shared" si="22"/>
        <v>-35029.384234622325</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04444</v>
      </c>
      <c r="AY86" s="18" t="str">
        <f>IF(IFERROR(比較地域マスタ!$AE21,"")=0,"",IFERROR(比較地域マスタ!$AE21,""))</f>
        <v>色麻町</v>
      </c>
      <c r="AZ86" s="16"/>
      <c r="BA86" s="22">
        <v>15</v>
      </c>
      <c r="BB86" s="22">
        <v>1</v>
      </c>
      <c r="BC86" s="18" t="str">
        <f t="shared" si="24"/>
        <v>04444</v>
      </c>
      <c r="BD86" s="18" t="str">
        <f t="shared" si="25"/>
        <v>色麻町</v>
      </c>
      <c r="BE86" s="33">
        <f>VLOOKUP(BC86&amp;"_"&amp;$AZ$9,データシート3!A:AB,MATCH("ea_"&amp;"太陽光（建物系）"&amp;"_年間発電",データシート3!$A$1:$AB$1,0),0)/10^3+VLOOKUP(BC86&amp;"_"&amp;$AZ$9,データシート3!A:AB,MATCH("ea_"&amp;"太陽光（土地系）"&amp;"_年間発電",データシート3!$A$1:$AB$1,0),0)/10^3</f>
        <v>981243.57799999998</v>
      </c>
      <c r="BF86" s="33">
        <f>VLOOKUP(BC86&amp;"_"&amp;$AZ$9,データシート3!A:AB,MATCH("ea_"&amp;"風力（陸上）"&amp;"_年間発電",データシート3!$A$1:$AB$1,0),0)/10^3</f>
        <v>1473700.4920000003</v>
      </c>
      <c r="BG86" s="33">
        <f>VLOOKUP(BC86&amp;"_"&amp;$AZ$9,データシート3!A:AB,MATCH("ea_"&amp;"中小水（河川）"&amp;"_年間発電",データシート3!$A$1:$AB$1,0),0)/10^3+VLOOKUP(BC86&amp;"_"&amp;$AZ$9,データシート3!A:AB,MATCH("ea_"&amp;"中小水（農業用水路）"&amp;"_年間発電",データシート3!$A$1:$AB$1,0),0)/10^3</f>
        <v>44257.785000000011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26.981000000000002</v>
      </c>
      <c r="BI86" s="33">
        <f t="shared" si="26"/>
        <v>2499228.8360000006</v>
      </c>
      <c r="BJ86" s="33">
        <f>(VLOOKUP($BC86&amp;"_"&amp;$AZ$8,データシート3!$A:$AN,MATCH("da_合計",データシート3!$A$1:$AN$1,0),0))/10^3</f>
        <v>35161.298271191838</v>
      </c>
      <c r="BK86" s="33">
        <f t="shared" si="21"/>
        <v>2464067.5377288088</v>
      </c>
      <c r="BL86" s="33">
        <f t="shared" si="22"/>
        <v>0</v>
      </c>
      <c r="BM86" s="33">
        <f t="shared" si="23"/>
        <v>2464067.5377288088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04302</v>
      </c>
      <c r="AY87" s="18" t="str">
        <f>IF(IFERROR(比較地域マスタ!$AE22,"")=0,"",IFERROR(比較地域マスタ!$AE22,""))</f>
        <v>七ヶ宿町</v>
      </c>
      <c r="AZ87" s="16"/>
      <c r="BA87" s="22">
        <v>16</v>
      </c>
      <c r="BB87" s="22">
        <v>1</v>
      </c>
      <c r="BC87" s="18" t="str">
        <f t="shared" si="24"/>
        <v>04302</v>
      </c>
      <c r="BD87" s="18" t="str">
        <f t="shared" si="25"/>
        <v>七ヶ宿町</v>
      </c>
      <c r="BE87" s="33">
        <f>VLOOKUP(BC87&amp;"_"&amp;$AZ$9,データシート3!A:AB,MATCH("ea_"&amp;"太陽光（建物系）"&amp;"_年間発電",データシート3!$A$1:$AB$1,0),0)/10^3+VLOOKUP(BC87&amp;"_"&amp;$AZ$9,データシート3!A:AB,MATCH("ea_"&amp;"太陽光（土地系）"&amp;"_年間発電",データシート3!$A$1:$AB$1,0),0)/10^3</f>
        <v>138323.47300000003</v>
      </c>
      <c r="BF87" s="33">
        <f>VLOOKUP(BC87&amp;"_"&amp;$AZ$9,データシート3!A:AB,MATCH("ea_"&amp;"風力（陸上）"&amp;"_年間発電",データシート3!$A$1:$AB$1,0),0)/10^3</f>
        <v>1514736.0530000001</v>
      </c>
      <c r="BG87" s="33">
        <f>VLOOKUP(BC87&amp;"_"&amp;$AZ$9,データシート3!A:AB,MATCH("ea_"&amp;"中小水（河川）"&amp;"_年間発電",データシート3!$A$1:$AB$1,0),0)/10^3+VLOOKUP(BC87&amp;"_"&amp;$AZ$9,データシート3!A:AB,MATCH("ea_"&amp;"中小水（農業用水路）"&amp;"_年間発電",データシート3!$A$1:$AB$1,0),0)/10^3</f>
        <v>47361.213000000011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150.84700000000001</v>
      </c>
      <c r="BI87" s="33">
        <f t="shared" si="26"/>
        <v>1700571.5860000001</v>
      </c>
      <c r="BJ87" s="33">
        <f>(VLOOKUP($BC87&amp;"_"&amp;$AZ$8,データシート3!$A:$AN,MATCH("da_合計",データシート3!$A$1:$AN$1,0),0))/10^3</f>
        <v>6611.410921104758</v>
      </c>
      <c r="BK87" s="33">
        <f t="shared" si="21"/>
        <v>1693960.1750788954</v>
      </c>
      <c r="BL87" s="33">
        <f t="shared" si="22"/>
        <v>0</v>
      </c>
      <c r="BM87" s="33">
        <f t="shared" si="23"/>
        <v>1693960.1750788954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04404</v>
      </c>
      <c r="AY88" s="18" t="str">
        <f>IF(IFERROR(比較地域マスタ!$AE23,"")=0,"",IFERROR(比較地域マスタ!$AE23,""))</f>
        <v>七ヶ浜町</v>
      </c>
      <c r="AZ88" s="16"/>
      <c r="BA88" s="22">
        <v>17</v>
      </c>
      <c r="BB88" s="22">
        <v>1</v>
      </c>
      <c r="BC88" s="18" t="str">
        <f t="shared" si="24"/>
        <v>04404</v>
      </c>
      <c r="BD88" s="18" t="str">
        <f t="shared" si="25"/>
        <v>七ヶ浜町</v>
      </c>
      <c r="BE88" s="33">
        <f>VLOOKUP(BC88&amp;"_"&amp;$AZ$9,データシート3!A:AB,MATCH("ea_"&amp;"太陽光（建物系）"&amp;"_年間発電",データシート3!$A$1:$AB$1,0),0)/10^3+VLOOKUP(BC88&amp;"_"&amp;$AZ$9,データシート3!A:AB,MATCH("ea_"&amp;"太陽光（土地系）"&amp;"_年間発電",データシート3!$A$1:$AB$1,0),0)/10^3</f>
        <v>112954.405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112954.405</v>
      </c>
      <c r="BJ88" s="33">
        <f>(VLOOKUP($BC88&amp;"_"&amp;$AZ$8,データシート3!$A:$AN,MATCH("da_合計",データシート3!$A$1:$AN$1,0),0))/10^3</f>
        <v>48527.034379566896</v>
      </c>
      <c r="BK88" s="33">
        <f t="shared" si="21"/>
        <v>64427.370620433103</v>
      </c>
      <c r="BL88" s="33">
        <f t="shared" si="22"/>
        <v>0</v>
      </c>
      <c r="BM88" s="33">
        <f t="shared" si="23"/>
        <v>64427.370620433103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04323</v>
      </c>
      <c r="AY89" s="18" t="str">
        <f>IF(IFERROR(比較地域マスタ!$AE24,"")=0,"",IFERROR(比較地域マスタ!$AE24,""))</f>
        <v>柴田町</v>
      </c>
      <c r="AZ89" s="16"/>
      <c r="BA89" s="22">
        <v>18</v>
      </c>
      <c r="BB89" s="22">
        <v>1</v>
      </c>
      <c r="BC89" s="18" t="str">
        <f t="shared" si="24"/>
        <v>04323</v>
      </c>
      <c r="BD89" s="18" t="str">
        <f t="shared" si="25"/>
        <v>柴田町</v>
      </c>
      <c r="BE89" s="33">
        <f>VLOOKUP(BC89&amp;"_"&amp;$AZ$9,データシート3!A:AB,MATCH("ea_"&amp;"太陽光（建物系）"&amp;"_年間発電",データシート3!$A$1:$AB$1,0),0)/10^3+VLOOKUP(BC89&amp;"_"&amp;$AZ$9,データシート3!A:AB,MATCH("ea_"&amp;"太陽光（土地系）"&amp;"_年間発電",データシート3!$A$1:$AB$1,0),0)/10^3</f>
        <v>284314.83199999994</v>
      </c>
      <c r="BF89" s="33">
        <f>VLOOKUP(BC89&amp;"_"&amp;$AZ$9,データシート3!A:AB,MATCH("ea_"&amp;"風力（陸上）"&amp;"_年間発電",データシート3!$A$1:$AB$1,0),0)/10^3</f>
        <v>3616.9670000000006</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287931.79899999994</v>
      </c>
      <c r="BJ89" s="33">
        <f>(VLOOKUP($BC89&amp;"_"&amp;$AZ$8,データシート3!$A:$AN,MATCH("da_合計",データシート3!$A$1:$AN$1,0),0))/10^3</f>
        <v>229516.6296932293</v>
      </c>
      <c r="BK89" s="33">
        <f t="shared" si="21"/>
        <v>58415.169306770636</v>
      </c>
      <c r="BL89" s="33">
        <f t="shared" si="22"/>
        <v>0</v>
      </c>
      <c r="BM89" s="33">
        <f t="shared" si="23"/>
        <v>58415.169306770636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04206</v>
      </c>
      <c r="AY90" s="18" t="str">
        <f>IF(IFERROR(比較地域マスタ!$AE25,"")=0,"",IFERROR(比較地域マスタ!$AE25,""))</f>
        <v>白石市</v>
      </c>
      <c r="AZ90" s="16"/>
      <c r="BA90" s="22">
        <v>19</v>
      </c>
      <c r="BB90" s="22">
        <v>1</v>
      </c>
      <c r="BC90" s="18" t="str">
        <f t="shared" si="24"/>
        <v>04206</v>
      </c>
      <c r="BD90" s="18" t="str">
        <f t="shared" si="25"/>
        <v>白石市</v>
      </c>
      <c r="BE90" s="33">
        <f>VLOOKUP(BC90&amp;"_"&amp;$AZ$9,データシート3!A:AB,MATCH("ea_"&amp;"太陽光（建物系）"&amp;"_年間発電",データシート3!$A$1:$AB$1,0),0)/10^3+VLOOKUP(BC90&amp;"_"&amp;$AZ$9,データシート3!A:AB,MATCH("ea_"&amp;"太陽光（土地系）"&amp;"_年間発電",データシート3!$A$1:$AB$1,0),0)/10^3</f>
        <v>1079359.439</v>
      </c>
      <c r="BF90" s="33">
        <f>VLOOKUP(BC90&amp;"_"&amp;$AZ$9,データシート3!A:AB,MATCH("ea_"&amp;"風力（陸上）"&amp;"_年間発電",データシート3!$A$1:$AB$1,0),0)/10^3</f>
        <v>1071915.7309999999</v>
      </c>
      <c r="BG90" s="33">
        <f>VLOOKUP(BC90&amp;"_"&amp;$AZ$9,データシート3!A:AB,MATCH("ea_"&amp;"中小水（河川）"&amp;"_年間発電",データシート3!$A$1:$AB$1,0),0)/10^3+VLOOKUP(BC90&amp;"_"&amp;$AZ$9,データシート3!A:AB,MATCH("ea_"&amp;"中小水（農業用水路）"&amp;"_年間発電",データシート3!$A$1:$AB$1,0),0)/10^3</f>
        <v>40884.331000000006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135.88499999999996</v>
      </c>
      <c r="BI90" s="33">
        <f t="shared" si="26"/>
        <v>2192295.3859999999</v>
      </c>
      <c r="BJ90" s="33">
        <f>(VLOOKUP($BC90&amp;"_"&amp;$AZ$8,データシート3!$A:$AN,MATCH("da_合計",データシート3!$A$1:$AN$1,0),0))/10^3</f>
        <v>208443.26447678104</v>
      </c>
      <c r="BK90" s="33">
        <f t="shared" si="21"/>
        <v>1983852.1215232189</v>
      </c>
      <c r="BL90" s="33">
        <f t="shared" si="22"/>
        <v>0</v>
      </c>
      <c r="BM90" s="33">
        <f t="shared" si="23"/>
        <v>1983852.1215232189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04100</v>
      </c>
      <c r="AY91" s="18" t="str">
        <f>IF(IFERROR(比較地域マスタ!$AE26,"")=0,"",IFERROR(比較地域マスタ!$AE26,""))</f>
        <v>仙台市</v>
      </c>
      <c r="BA91" s="22">
        <v>20</v>
      </c>
      <c r="BB91" s="22">
        <v>1</v>
      </c>
      <c r="BC91" s="18" t="str">
        <f t="shared" si="24"/>
        <v>04100</v>
      </c>
      <c r="BD91" s="18" t="str">
        <f t="shared" si="25"/>
        <v>仙台市</v>
      </c>
      <c r="BE91" s="33">
        <f>VLOOKUP(BC91&amp;"_"&amp;$AZ$9,データシート3!A:AB,MATCH("ea_"&amp;"太陽光（建物系）"&amp;"_年間発電",データシート3!$A$1:$AB$1,0),0)/10^3+VLOOKUP(BC91&amp;"_"&amp;$AZ$9,データシート3!A:AB,MATCH("ea_"&amp;"太陽光（土地系）"&amp;"_年間発電",データシート3!$A$1:$AB$1,0),0)/10^3</f>
        <v>4430637.0470000003</v>
      </c>
      <c r="BF91" s="33">
        <f>VLOOKUP(BC91&amp;"_"&amp;$AZ$9,データシート3!A:AB,MATCH("ea_"&amp;"風力（陸上）"&amp;"_年間発電",データシート3!$A$1:$AB$1,0),0)/10^3</f>
        <v>1930182.9739999997</v>
      </c>
      <c r="BG91" s="33">
        <f>VLOOKUP(BC91&amp;"_"&amp;$AZ$9,データシート3!A:AB,MATCH("ea_"&amp;"中小水（河川）"&amp;"_年間発電",データシート3!$A$1:$AB$1,0),0)/10^3+VLOOKUP(BC91&amp;"_"&amp;$AZ$9,データシート3!A:AB,MATCH("ea_"&amp;"中小水（農業用水路）"&amp;"_年間発電",データシート3!$A$1:$AB$1,0),0)/10^3</f>
        <v>106978.44900000001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649.50099999999998</v>
      </c>
      <c r="BI91" s="33">
        <f t="shared" si="26"/>
        <v>6468447.9709999999</v>
      </c>
      <c r="BJ91" s="33">
        <f>(VLOOKUP($BC91&amp;"_"&amp;$AZ$8,データシート3!$A:$AN,MATCH("da_合計",データシート3!$A$1:$AN$1,0),0))/10^3</f>
        <v>6193517.8319391664</v>
      </c>
      <c r="BK91" s="33">
        <f t="shared" si="21"/>
        <v>274930.13906083349</v>
      </c>
      <c r="BL91" s="33">
        <f t="shared" si="22"/>
        <v>0</v>
      </c>
      <c r="BM91" s="33">
        <f t="shared" si="23"/>
        <v>274930.13906083349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04421</v>
      </c>
      <c r="AY92" s="18" t="str">
        <f>IF(IFERROR(比較地域マスタ!$AE27,"")=0,"",IFERROR(比較地域マスタ!$AE27,""))</f>
        <v>大和町</v>
      </c>
      <c r="AZ92" s="16"/>
      <c r="BA92" s="22">
        <v>21</v>
      </c>
      <c r="BB92" s="22">
        <v>1</v>
      </c>
      <c r="BC92" s="18" t="str">
        <f t="shared" si="24"/>
        <v>04421</v>
      </c>
      <c r="BD92" s="18" t="str">
        <f t="shared" si="25"/>
        <v>大和町</v>
      </c>
      <c r="BE92" s="33">
        <f>VLOOKUP(BC92&amp;"_"&amp;$AZ$9,データシート3!A:AB,MATCH("ea_"&amp;"太陽光（建物系）"&amp;"_年間発電",データシート3!$A$1:$AB$1,0),0)/10^3+VLOOKUP(BC92&amp;"_"&amp;$AZ$9,データシート3!A:AB,MATCH("ea_"&amp;"太陽光（土地系）"&amp;"_年間発電",データシート3!$A$1:$AB$1,0),0)/10^3</f>
        <v>616511.147</v>
      </c>
      <c r="BF92" s="33">
        <f>VLOOKUP(BC92&amp;"_"&amp;$AZ$9,データシート3!A:AB,MATCH("ea_"&amp;"風力（陸上）"&amp;"_年間発電",データシート3!$A$1:$AB$1,0),0)/10^3</f>
        <v>2326085.5649999999</v>
      </c>
      <c r="BG92" s="33">
        <f>VLOOKUP(BC92&amp;"_"&amp;$AZ$9,データシート3!A:AB,MATCH("ea_"&amp;"中小水（河川）"&amp;"_年間発電",データシート3!$A$1:$AB$1,0),0)/10^3+VLOOKUP(BC92&amp;"_"&amp;$AZ$9,データシート3!A:AB,MATCH("ea_"&amp;"中小水（農業用水路）"&amp;"_年間発電",データシート3!$A$1:$AB$1,0),0)/10^3</f>
        <v>24151.556</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12.263999999999998</v>
      </c>
      <c r="BI92" s="33">
        <f t="shared" si="26"/>
        <v>2966760.5319999997</v>
      </c>
      <c r="BJ92" s="33">
        <f>(VLOOKUP($BC92&amp;"_"&amp;$AZ$8,データシート3!$A:$AN,MATCH("da_合計",データシート3!$A$1:$AN$1,0),0))/10^3</f>
        <v>620625.49674270372</v>
      </c>
      <c r="BK92" s="33">
        <f>BI92-BJ92</f>
        <v>2346135.0352572957</v>
      </c>
      <c r="BL92" s="33">
        <f t="shared" si="22"/>
        <v>0</v>
      </c>
      <c r="BM92" s="33">
        <f t="shared" si="23"/>
        <v>2346135.0352572957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04209</v>
      </c>
      <c r="AY93" s="18" t="str">
        <f>IF(IFERROR(比較地域マスタ!$AE28,"")=0,"",IFERROR(比較地域マスタ!$AE28,""))</f>
        <v>多賀城市</v>
      </c>
      <c r="AZ93" s="16"/>
      <c r="BA93" s="22">
        <v>22</v>
      </c>
      <c r="BB93" s="22">
        <v>1</v>
      </c>
      <c r="BC93" s="18" t="str">
        <f t="shared" si="24"/>
        <v>04209</v>
      </c>
      <c r="BD93" s="18" t="str">
        <f t="shared" si="25"/>
        <v>多賀城市</v>
      </c>
      <c r="BE93" s="33">
        <f>VLOOKUP(BC93&amp;"_"&amp;$AZ$9,データシート3!A:AB,MATCH("ea_"&amp;"太陽光（建物系）"&amp;"_年間発電",データシート3!$A$1:$AB$1,0),0)/10^3+VLOOKUP(BC93&amp;"_"&amp;$AZ$9,データシート3!A:AB,MATCH("ea_"&amp;"太陽光（土地系）"&amp;"_年間発電",データシート3!$A$1:$AB$1,0),0)/10^3</f>
        <v>282628.87400000007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282628.87400000007</v>
      </c>
      <c r="BJ93" s="33">
        <f>(VLOOKUP($BC93&amp;"_"&amp;$AZ$8,データシート3!$A:$AN,MATCH("da_合計",データシート3!$A$1:$AN$1,0),0))/10^3</f>
        <v>272206.90511524712</v>
      </c>
      <c r="BK93" s="33">
        <f t="shared" si="21"/>
        <v>10421.968884752947</v>
      </c>
      <c r="BL93" s="33">
        <f t="shared" si="22"/>
        <v>0</v>
      </c>
      <c r="BM93" s="33">
        <f t="shared" si="23"/>
        <v>10421.968884752947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04216</v>
      </c>
      <c r="AY94" s="18" t="str">
        <f>IF(IFERROR(比較地域マスタ!$AE29,"")=0,"",IFERROR(比較地域マスタ!$AE29,""))</f>
        <v>富谷市</v>
      </c>
      <c r="AZ94" s="16"/>
      <c r="BA94" s="22">
        <v>23</v>
      </c>
      <c r="BB94" s="22">
        <v>1</v>
      </c>
      <c r="BC94" s="18" t="str">
        <f t="shared" si="24"/>
        <v>04216</v>
      </c>
      <c r="BD94" s="18" t="str">
        <f t="shared" si="25"/>
        <v>富谷市</v>
      </c>
      <c r="BE94" s="33">
        <f>VLOOKUP(BC94&amp;"_"&amp;$AZ$9,データシート3!A:AB,MATCH("ea_"&amp;"太陽光（建物系）"&amp;"_年間発電",データシート3!$A$1:$AB$1,0),0)/10^3+VLOOKUP(BC94&amp;"_"&amp;$AZ$9,データシート3!A:AB,MATCH("ea_"&amp;"太陽光（土地系）"&amp;"_年間発電",データシート3!$A$1:$AB$1,0),0)/10^3</f>
        <v>348845.29300000001</v>
      </c>
      <c r="BF94" s="33">
        <f>VLOOKUP(BC94&amp;"_"&amp;$AZ$9,データシート3!A:AB,MATCH("ea_"&amp;"風力（陸上）"&amp;"_年間発電",データシート3!$A$1:$AB$1,0),0)/10^3</f>
        <v>161.79599999999999</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349007.08899999998</v>
      </c>
      <c r="BJ94" s="33">
        <f>(VLOOKUP($BC94&amp;"_"&amp;$AZ$8,データシート3!$A:$AN,MATCH("da_合計",データシート3!$A$1:$AN$1,0),0))/10^3</f>
        <v>178365.97187373729</v>
      </c>
      <c r="BK94" s="33">
        <f t="shared" si="21"/>
        <v>170641.11712626269</v>
      </c>
      <c r="BL94" s="33">
        <f t="shared" si="22"/>
        <v>0</v>
      </c>
      <c r="BM94" s="33">
        <f t="shared" si="23"/>
        <v>170641.11712626269</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04212</v>
      </c>
      <c r="AY95" s="18" t="str">
        <f>IF(IFERROR(比較地域マスタ!$AE30,"")=0,"",IFERROR(比較地域マスタ!$AE30,""))</f>
        <v>登米市</v>
      </c>
      <c r="AZ95" s="16"/>
      <c r="BA95" s="22">
        <v>24</v>
      </c>
      <c r="BB95" s="22">
        <v>1</v>
      </c>
      <c r="BC95" s="18" t="str">
        <f t="shared" si="24"/>
        <v>04212</v>
      </c>
      <c r="BD95" s="18" t="str">
        <f t="shared" si="25"/>
        <v>登米市</v>
      </c>
      <c r="BE95" s="33">
        <f>VLOOKUP(BC95&amp;"_"&amp;$AZ$9,データシート3!A:AB,MATCH("ea_"&amp;"太陽光（建物系）"&amp;"_年間発電",データシート3!$A$1:$AB$1,0),0)/10^3+VLOOKUP(BC95&amp;"_"&amp;$AZ$9,データシート3!A:AB,MATCH("ea_"&amp;"太陽光（土地系）"&amp;"_年間発電",データシート3!$A$1:$AB$1,0),0)/10^3</f>
        <v>3402500.5860000001</v>
      </c>
      <c r="BF95" s="33">
        <f>VLOOKUP(BC95&amp;"_"&amp;$AZ$9,データシート3!A:AB,MATCH("ea_"&amp;"風力（陸上）"&amp;"_年間発電",データシート3!$A$1:$AB$1,0),0)/10^3</f>
        <v>988496.47199999983</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4390997.0580000002</v>
      </c>
      <c r="BJ95" s="33">
        <f>(VLOOKUP($BC95&amp;"_"&amp;$AZ$8,データシート3!$A:$AN,MATCH("da_合計",データシート3!$A$1:$AN$1,0),0))/10^3</f>
        <v>335348.42596760247</v>
      </c>
      <c r="BK95" s="33">
        <f t="shared" si="21"/>
        <v>4055648.6320323977</v>
      </c>
      <c r="BL95" s="33">
        <f t="shared" si="22"/>
        <v>0</v>
      </c>
      <c r="BM95" s="33">
        <f t="shared" si="23"/>
        <v>4055648.6320323977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04207</v>
      </c>
      <c r="AY96" s="18" t="str">
        <f>IF(IFERROR(比較地域マスタ!$AE31,"")=0,"",IFERROR(比較地域マスタ!$AE31,""))</f>
        <v>名取市</v>
      </c>
      <c r="AZ96" s="16"/>
      <c r="BA96" s="22">
        <v>25</v>
      </c>
      <c r="BB96" s="22">
        <v>1</v>
      </c>
      <c r="BC96" s="18" t="str">
        <f t="shared" si="24"/>
        <v>04207</v>
      </c>
      <c r="BD96" s="18" t="str">
        <f t="shared" si="25"/>
        <v>名取市</v>
      </c>
      <c r="BE96" s="33">
        <f>VLOOKUP(BC96&amp;"_"&amp;$AZ$9,データシート3!A:AB,MATCH("ea_"&amp;"太陽光（建物系）"&amp;"_年間発電",データシート3!$A$1:$AB$1,0),0)/10^3+VLOOKUP(BC96&amp;"_"&amp;$AZ$9,データシート3!A:AB,MATCH("ea_"&amp;"太陽光（土地系）"&amp;"_年間発電",データシート3!$A$1:$AB$1,0),0)/10^3</f>
        <v>846773.71699999995</v>
      </c>
      <c r="BF96" s="33">
        <f>VLOOKUP(BC96&amp;"_"&amp;$AZ$9,データシート3!A:AB,MATCH("ea_"&amp;"風力（陸上）"&amp;"_年間発電",データシート3!$A$1:$AB$1,0),0)/10^3</f>
        <v>17526.939999999999</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10.792</v>
      </c>
      <c r="BI96" s="33">
        <f t="shared" si="26"/>
        <v>864311.44899999991</v>
      </c>
      <c r="BJ96" s="33">
        <f>(VLOOKUP($BC96&amp;"_"&amp;$AZ$8,データシート3!$A:$AN,MATCH("da_合計",データシート3!$A$1:$AN$1,0),0))/10^3</f>
        <v>363291.41885093035</v>
      </c>
      <c r="BK96" s="33">
        <f t="shared" si="21"/>
        <v>501020.03014906956</v>
      </c>
      <c r="BL96" s="33">
        <f t="shared" si="22"/>
        <v>0</v>
      </c>
      <c r="BM96" s="33">
        <f t="shared" si="23"/>
        <v>501020.03014906956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04214</v>
      </c>
      <c r="AY97" s="18" t="str">
        <f>IF(IFERROR(比較地域マスタ!$AE32,"")=0,"",IFERROR(比較地域マスタ!$AE32,""))</f>
        <v>東松島市</v>
      </c>
      <c r="AZ97" s="16"/>
      <c r="BA97" s="22">
        <v>26</v>
      </c>
      <c r="BB97" s="22">
        <v>1</v>
      </c>
      <c r="BC97" s="18" t="str">
        <f t="shared" si="24"/>
        <v>04214</v>
      </c>
      <c r="BD97" s="18" t="str">
        <f t="shared" si="25"/>
        <v>東松島市</v>
      </c>
      <c r="BE97" s="33">
        <f>VLOOKUP(BC97&amp;"_"&amp;$AZ$9,データシート3!A:AB,MATCH("ea_"&amp;"太陽光（建物系）"&amp;"_年間発電",データシート3!$A$1:$AB$1,0),0)/10^3+VLOOKUP(BC97&amp;"_"&amp;$AZ$9,データシート3!A:AB,MATCH("ea_"&amp;"太陽光（土地系）"&amp;"_年間発電",データシート3!$A$1:$AB$1,0),0)/10^3</f>
        <v>638987.90299999993</v>
      </c>
      <c r="BF97" s="33">
        <f>VLOOKUP(BC97&amp;"_"&amp;$AZ$9,データシート3!A:AB,MATCH("ea_"&amp;"風力（陸上）"&amp;"_年間発電",データシート3!$A$1:$AB$1,0),0)/10^3</f>
        <v>26467.645</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329.90199999999999</v>
      </c>
      <c r="BI97" s="33">
        <f t="shared" si="26"/>
        <v>665785.44999999995</v>
      </c>
      <c r="BJ97" s="33">
        <f>(VLOOKUP($BC97&amp;"_"&amp;$AZ$8,データシート3!$A:$AN,MATCH("da_合計",データシート3!$A$1:$AN$1,0),0))/10^3</f>
        <v>145397.82800708135</v>
      </c>
      <c r="BK97" s="33">
        <f t="shared" si="21"/>
        <v>520387.6219929186</v>
      </c>
      <c r="BL97" s="33">
        <f t="shared" si="22"/>
        <v>0</v>
      </c>
      <c r="BM97" s="33">
        <f t="shared" si="23"/>
        <v>520387.6219929186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04401</v>
      </c>
      <c r="AY98" s="18" t="str">
        <f>IF(IFERROR(比較地域マスタ!$AE33,"")=0,"",IFERROR(比較地域マスタ!$AE33,""))</f>
        <v>松島町</v>
      </c>
      <c r="AZ98" s="16"/>
      <c r="BA98" s="22">
        <v>27</v>
      </c>
      <c r="BB98" s="22">
        <v>1</v>
      </c>
      <c r="BC98" s="18" t="str">
        <f t="shared" si="24"/>
        <v>04401</v>
      </c>
      <c r="BD98" s="18" t="str">
        <f t="shared" si="25"/>
        <v>松島町</v>
      </c>
      <c r="BE98" s="33">
        <f>VLOOKUP(BC98&amp;"_"&amp;$AZ$9,データシート3!A:AB,MATCH("ea_"&amp;"太陽光（建物系）"&amp;"_年間発電",データシート3!$A$1:$AB$1,0),0)/10^3+VLOOKUP(BC98&amp;"_"&amp;$AZ$9,データシート3!A:AB,MATCH("ea_"&amp;"太陽光（土地系）"&amp;"_年間発電",データシート3!$A$1:$AB$1,0),0)/10^3</f>
        <v>214476.32500000001</v>
      </c>
      <c r="BF98" s="33">
        <f>VLOOKUP(BC98&amp;"_"&amp;$AZ$9,データシート3!A:AB,MATCH("ea_"&amp;"風力（陸上）"&amp;"_年間発電",データシート3!$A$1:$AB$1,0),0)/10^3</f>
        <v>5441.6570000000002</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7.3579999999999997</v>
      </c>
      <c r="BI98" s="33">
        <f t="shared" si="26"/>
        <v>219925.34000000003</v>
      </c>
      <c r="BJ98" s="33">
        <f>(VLOOKUP($BC98&amp;"_"&amp;$AZ$8,データシート3!$A:$AN,MATCH("da_合計",データシート3!$A$1:$AN$1,0),0))/10^3</f>
        <v>52272.613188212577</v>
      </c>
      <c r="BK98" s="33">
        <f t="shared" si="21"/>
        <v>167652.72681178746</v>
      </c>
      <c r="BL98" s="33">
        <f t="shared" si="22"/>
        <v>0</v>
      </c>
      <c r="BM98" s="33">
        <f t="shared" si="23"/>
        <v>167652.72681178746</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04341</v>
      </c>
      <c r="AY99" s="18" t="str">
        <f>IF(IFERROR(比較地域マスタ!$AE34,"")=0,"",IFERROR(比較地域マスタ!$AE34,""))</f>
        <v>丸森町</v>
      </c>
      <c r="AZ99" s="16"/>
      <c r="BA99" s="22">
        <v>28</v>
      </c>
      <c r="BB99" s="22">
        <v>1</v>
      </c>
      <c r="BC99" s="18" t="str">
        <f t="shared" si="24"/>
        <v>04341</v>
      </c>
      <c r="BD99" s="18" t="str">
        <f t="shared" si="25"/>
        <v>丸森町</v>
      </c>
      <c r="BE99" s="33">
        <f>VLOOKUP(BC99&amp;"_"&amp;$AZ$9,データシート3!A:AB,MATCH("ea_"&amp;"太陽光（建物系）"&amp;"_年間発電",データシート3!$A$1:$AB$1,0),0)/10^3+VLOOKUP(BC99&amp;"_"&amp;$AZ$9,データシート3!A:AB,MATCH("ea_"&amp;"太陽光（土地系）"&amp;"_年間発電",データシート3!$A$1:$AB$1,0),0)/10^3</f>
        <v>634241.75199999998</v>
      </c>
      <c r="BF99" s="33">
        <f>VLOOKUP(BC99&amp;"_"&amp;$AZ$9,データシート3!A:AB,MATCH("ea_"&amp;"風力（陸上）"&amp;"_年間発電",データシート3!$A$1:$AB$1,0),0)/10^3</f>
        <v>1101986.2439999999</v>
      </c>
      <c r="BG99" s="33">
        <f>VLOOKUP(BC99&amp;"_"&amp;$AZ$9,データシート3!A:AB,MATCH("ea_"&amp;"中小水（河川）"&amp;"_年間発電",データシート3!$A$1:$AB$1,0),0)/10^3+VLOOKUP(BC99&amp;"_"&amp;$AZ$9,データシート3!A:AB,MATCH("ea_"&amp;"中小水（農業用水路）"&amp;"_年間発電",データシート3!$A$1:$AB$1,0),0)/10^3</f>
        <v>33948.535000000011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1770176.5309999997</v>
      </c>
      <c r="BJ99" s="33">
        <f>(VLOOKUP($BC99&amp;"_"&amp;$AZ$8,データシート3!$A:$AN,MATCH("da_合計",データシート3!$A$1:$AN$1,0),0))/10^3</f>
        <v>59856.140605912013</v>
      </c>
      <c r="BK99" s="33">
        <f t="shared" si="21"/>
        <v>1710320.3903940876</v>
      </c>
      <c r="BL99" s="33">
        <f t="shared" si="22"/>
        <v>0</v>
      </c>
      <c r="BM99" s="33">
        <f t="shared" si="23"/>
        <v>1710320.3903940876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04505</v>
      </c>
      <c r="AY100" s="18" t="str">
        <f>IF(IFERROR(比較地域マスタ!$AE35,"")=0,"",IFERROR(比較地域マスタ!$AE35,""))</f>
        <v>美里町</v>
      </c>
      <c r="AZ100" s="16"/>
      <c r="BA100" s="22">
        <v>29</v>
      </c>
      <c r="BB100" s="22">
        <v>1</v>
      </c>
      <c r="BC100" s="18" t="str">
        <f t="shared" si="24"/>
        <v>04505</v>
      </c>
      <c r="BD100" s="18" t="str">
        <f t="shared" si="25"/>
        <v>美里町</v>
      </c>
      <c r="BE100" s="33">
        <f>VLOOKUP(BC100&amp;"_"&amp;$AZ$9,データシート3!A:AB,MATCH("ea_"&amp;"太陽光（建物系）"&amp;"_年間発電",データシート3!$A$1:$AB$1,0),0)/10^3+VLOOKUP(BC100&amp;"_"&amp;$AZ$9,データシート3!A:AB,MATCH("ea_"&amp;"太陽光（土地系）"&amp;"_年間発電",データシート3!$A$1:$AB$1,0),0)/10^3</f>
        <v>464195.91200000001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464195.91200000001</v>
      </c>
      <c r="BJ100" s="33">
        <f>(VLOOKUP($BC100&amp;"_"&amp;$AZ$8,データシート3!$A:$AN,MATCH("da_合計",データシート3!$A$1:$AN$1,0),0))/10^3</f>
        <v>105734.68184777473</v>
      </c>
      <c r="BK100" s="33">
        <f t="shared" si="21"/>
        <v>358461.2301522253</v>
      </c>
      <c r="BL100" s="33">
        <f t="shared" si="22"/>
        <v>0</v>
      </c>
      <c r="BM100" s="33">
        <f t="shared" si="23"/>
        <v>358461.2301522253</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04606</v>
      </c>
      <c r="AY101" s="18" t="str">
        <f>IF(IFERROR(比較地域マスタ!$AE36,"")=0,"",IFERROR(比較地域マスタ!$AE36,""))</f>
        <v>南三陸町</v>
      </c>
      <c r="AZ101" s="16"/>
      <c r="BA101" s="22">
        <v>30</v>
      </c>
      <c r="BB101" s="22">
        <v>1</v>
      </c>
      <c r="BC101" s="18" t="str">
        <f t="shared" si="24"/>
        <v>04606</v>
      </c>
      <c r="BD101" s="18" t="str">
        <f t="shared" si="25"/>
        <v>南三陸町</v>
      </c>
      <c r="BE101" s="33">
        <f>VLOOKUP(BC101&amp;"_"&amp;$AZ$9,データシート3!A:AB,MATCH("ea_"&amp;"太陽光（建物系）"&amp;"_年間発電",データシート3!$A$1:$AB$1,0),0)/10^3+VLOOKUP(BC101&amp;"_"&amp;$AZ$9,データシート3!A:AB,MATCH("ea_"&amp;"太陽光（土地系）"&amp;"_年間発電",データシート3!$A$1:$AB$1,0),0)/10^3</f>
        <v>271479.549</v>
      </c>
      <c r="BF101" s="33">
        <f>VLOOKUP(BC101&amp;"_"&amp;$AZ$9,データシート3!A:AB,MATCH("ea_"&amp;"風力（陸上）"&amp;"_年間発電",データシート3!$A$1:$AB$1,0),0)/10^3</f>
        <v>959129.87600000016</v>
      </c>
      <c r="BG101" s="33">
        <f>VLOOKUP(BC101&amp;"_"&amp;$AZ$9,データシート3!A:AB,MATCH("ea_"&amp;"中小水（河川）"&amp;"_年間発電",データシート3!$A$1:$AB$1,0),0)/10^3+VLOOKUP(BC101&amp;"_"&amp;$AZ$9,データシート3!A:AB,MATCH("ea_"&amp;"中小水（農業用水路）"&amp;"_年間発電",データシート3!$A$1:$AB$1,0),0)/10^3</f>
        <v>4374.3829999999998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1234983.8080000002</v>
      </c>
      <c r="BJ101" s="33">
        <f>(VLOOKUP($BC101&amp;"_"&amp;$AZ$8,データシート3!$A:$AN,MATCH("da_合計",データシート3!$A$1:$AN$1,0),0))/10^3</f>
        <v>52588.266962644091</v>
      </c>
      <c r="BK101" s="33">
        <f t="shared" si="21"/>
        <v>1182395.541037356</v>
      </c>
      <c r="BL101" s="33">
        <f t="shared" si="22"/>
        <v>0</v>
      </c>
      <c r="BM101" s="33">
        <f t="shared" si="23"/>
        <v>1182395.541037356</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04322</v>
      </c>
      <c r="AY102" s="18" t="str">
        <f>IF(IFERROR(比較地域マスタ!$AE37,"")=0,"",IFERROR(比較地域マスタ!$AE37,""))</f>
        <v>村田町</v>
      </c>
      <c r="AZ102" s="16"/>
      <c r="BA102" s="22">
        <v>31</v>
      </c>
      <c r="BB102" s="22">
        <v>1</v>
      </c>
      <c r="BC102" s="18" t="str">
        <f t="shared" si="24"/>
        <v>04322</v>
      </c>
      <c r="BD102" s="18" t="str">
        <f t="shared" si="25"/>
        <v>村田町</v>
      </c>
      <c r="BE102" s="33">
        <f>VLOOKUP(BC102&amp;"_"&amp;$AZ$9,データシート3!A:AB,MATCH("ea_"&amp;"太陽光（建物系）"&amp;"_年間発電",データシート3!$A$1:$AB$1,0),0)/10^3+VLOOKUP(BC102&amp;"_"&amp;$AZ$9,データシート3!A:AB,MATCH("ea_"&amp;"太陽光（土地系）"&amp;"_年間発電",データシート3!$A$1:$AB$1,0),0)/10^3</f>
        <v>315040.53699999995</v>
      </c>
      <c r="BF102" s="33">
        <f>VLOOKUP(BC102&amp;"_"&amp;$AZ$9,データシート3!A:AB,MATCH("ea_"&amp;"風力（陸上）"&amp;"_年間発電",データシート3!$A$1:$AB$1,0),0)/10^3</f>
        <v>34557.49</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349598.02699999994</v>
      </c>
      <c r="BJ102" s="33">
        <f>(VLOOKUP($BC102&amp;"_"&amp;$AZ$8,データシート3!$A:$AN,MATCH("da_合計",データシート3!$A$1:$AN$1,0),0))/10^3</f>
        <v>63876.740049253465</v>
      </c>
      <c r="BK102" s="33">
        <f t="shared" si="21"/>
        <v>285721.28695074649</v>
      </c>
      <c r="BL102" s="33">
        <f t="shared" si="22"/>
        <v>0</v>
      </c>
      <c r="BM102" s="33">
        <f t="shared" si="23"/>
        <v>285721.28695074649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04362</v>
      </c>
      <c r="AY103" s="18" t="str">
        <f>IF(IFERROR(比較地域マスタ!$AE38,"")=0,"",IFERROR(比較地域マスタ!$AE38,""))</f>
        <v>山元町</v>
      </c>
      <c r="AZ103" s="16"/>
      <c r="BA103" s="22">
        <v>32</v>
      </c>
      <c r="BB103" s="22">
        <v>1</v>
      </c>
      <c r="BC103" s="18" t="str">
        <f t="shared" si="24"/>
        <v>04362</v>
      </c>
      <c r="BD103" s="18" t="str">
        <f t="shared" si="25"/>
        <v>山元町</v>
      </c>
      <c r="BE103" s="33">
        <f>VLOOKUP(BC103&amp;"_"&amp;$AZ$9,データシート3!A:AB,MATCH("ea_"&amp;"太陽光（建物系）"&amp;"_年間発電",データシート3!$A$1:$AB$1,0),0)/10^3+VLOOKUP(BC103&amp;"_"&amp;$AZ$9,データシート3!A:AB,MATCH("ea_"&amp;"太陽光（土地系）"&amp;"_年間発電",データシート3!$A$1:$AB$1,0),0)/10^3</f>
        <v>625787.08699999994</v>
      </c>
      <c r="BF103" s="33">
        <f>VLOOKUP(BC103&amp;"_"&amp;$AZ$9,データシート3!A:AB,MATCH("ea_"&amp;"風力（陸上）"&amp;"_年間発電",データシート3!$A$1:$AB$1,0),0)/10^3</f>
        <v>52307.913999999997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678095.00099999993</v>
      </c>
      <c r="BJ103" s="33">
        <f>(VLOOKUP($BC103&amp;"_"&amp;$AZ$8,データシート3!$A:$AN,MATCH("da_合計",データシート3!$A$1:$AN$1,0),0))/10^3</f>
        <v>50639.161442473771</v>
      </c>
      <c r="BK103" s="33">
        <f t="shared" si="21"/>
        <v>627455.83955752617</v>
      </c>
      <c r="BL103" s="33">
        <f t="shared" si="22"/>
        <v>0</v>
      </c>
      <c r="BM103" s="33">
        <f t="shared" si="23"/>
        <v>627455.83955752617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04406</v>
      </c>
      <c r="AY104" s="18" t="str">
        <f>IF(IFERROR(比較地域マスタ!$AE39,"")=0,"",IFERROR(比較地域マスタ!$AE39,""))</f>
        <v>利府町</v>
      </c>
      <c r="AZ104" s="16"/>
      <c r="BA104" s="22">
        <v>33</v>
      </c>
      <c r="BB104" s="22">
        <v>1</v>
      </c>
      <c r="BC104" s="18" t="str">
        <f t="shared" si="24"/>
        <v>04406</v>
      </c>
      <c r="BD104" s="18" t="str">
        <f t="shared" si="25"/>
        <v>利府町</v>
      </c>
      <c r="BE104" s="33">
        <f>VLOOKUP(BC104&amp;"_"&amp;$AZ$9,データシート3!A:AB,MATCH("ea_"&amp;"太陽光（建物系）"&amp;"_年間発電",データシート3!$A$1:$AB$1,0),0)/10^3+VLOOKUP(BC104&amp;"_"&amp;$AZ$9,データシート3!A:AB,MATCH("ea_"&amp;"太陽光（土地系）"&amp;"_年間発電",データシート3!$A$1:$AB$1,0),0)/10^3</f>
        <v>229646.367</v>
      </c>
      <c r="BF104" s="33">
        <f>VLOOKUP(BC104&amp;"_"&amp;$AZ$9,データシート3!A:AB,MATCH("ea_"&amp;"風力（陸上）"&amp;"_年間発電",データシート3!$A$1:$AB$1,0),0)/10^3</f>
        <v>66155.457999999999</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295801.82500000001</v>
      </c>
      <c r="BJ104" s="33">
        <f>(VLOOKUP($BC104&amp;"_"&amp;$AZ$8,データシート3!$A:$AN,MATCH("da_合計",データシート3!$A$1:$AN$1,0),0))/10^3</f>
        <v>146025.07050605735</v>
      </c>
      <c r="BK104" s="33">
        <f t="shared" ref="BK104:BK135" si="27">BI104-BJ104</f>
        <v>149776.75449394266</v>
      </c>
      <c r="BL104" s="33">
        <f t="shared" ref="BL104:BL135" si="28">IF(BK104&gt;0,0,BK104)</f>
        <v>0</v>
      </c>
      <c r="BM104" s="33">
        <f t="shared" ref="BM104:BM135" si="29">IF(BK104&gt;0,BK104,0)</f>
        <v>149776.75449394266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04501</v>
      </c>
      <c r="AY105" s="18" t="str">
        <f>IF(IFERROR(比較地域マスタ!$AE40,"")=0,"",IFERROR(比較地域マスタ!$AE40,""))</f>
        <v>涌谷町</v>
      </c>
      <c r="AZ105" s="16"/>
      <c r="BA105" s="22">
        <v>34</v>
      </c>
      <c r="BB105" s="22">
        <v>1</v>
      </c>
      <c r="BC105" s="18" t="str">
        <f t="shared" si="24"/>
        <v>04501</v>
      </c>
      <c r="BD105" s="18" t="str">
        <f t="shared" si="25"/>
        <v>涌谷町</v>
      </c>
      <c r="BE105" s="33">
        <f>VLOOKUP(BC105&amp;"_"&amp;$AZ$9,データシート3!A:AB,MATCH("ea_"&amp;"太陽光（建物系）"&amp;"_年間発電",データシート3!$A$1:$AB$1,0),0)/10^3+VLOOKUP(BC105&amp;"_"&amp;$AZ$9,データシート3!A:AB,MATCH("ea_"&amp;"太陽光（土地系）"&amp;"_年間発電",データシート3!$A$1:$AB$1,0),0)/10^3</f>
        <v>422470.554</v>
      </c>
      <c r="BF105" s="33">
        <f>VLOOKUP(BC105&amp;"_"&amp;$AZ$9,データシート3!A:AB,MATCH("ea_"&amp;"風力（陸上）"&amp;"_年間発電",データシート3!$A$1:$AB$1,0),0)/10^3</f>
        <v>9799.6620000000003</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432270.21600000001</v>
      </c>
      <c r="BJ105" s="33">
        <f>(VLOOKUP($BC105&amp;"_"&amp;$AZ$8,データシート3!$A:$AN,MATCH("da_合計",データシート3!$A$1:$AN$1,0),0))/10^3</f>
        <v>96327.683719760593</v>
      </c>
      <c r="BK105" s="33">
        <f t="shared" si="27"/>
        <v>335942.53228023939</v>
      </c>
      <c r="BL105" s="33">
        <f t="shared" si="28"/>
        <v>0</v>
      </c>
      <c r="BM105" s="33">
        <f t="shared" si="29"/>
        <v>335942.53228023939</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04361</v>
      </c>
      <c r="AY106" s="18" t="str">
        <f>IF(IFERROR(比較地域マスタ!$AE41,"")=0,"",IFERROR(比較地域マスタ!$AE41,""))</f>
        <v>亘理町</v>
      </c>
      <c r="AZ106" s="16"/>
      <c r="BA106" s="22">
        <v>35</v>
      </c>
      <c r="BB106" s="22">
        <v>1</v>
      </c>
      <c r="BC106" s="18" t="str">
        <f t="shared" si="24"/>
        <v>04361</v>
      </c>
      <c r="BD106" s="18" t="str">
        <f t="shared" si="25"/>
        <v>亘理町</v>
      </c>
      <c r="BE106" s="33">
        <f>VLOOKUP(BC106&amp;"_"&amp;$AZ$9,データシート3!A:AB,MATCH("ea_"&amp;"太陽光（建物系）"&amp;"_年間発電",データシート3!$A$1:$AB$1,0),0)/10^3+VLOOKUP(BC106&amp;"_"&amp;$AZ$9,データシート3!A:AB,MATCH("ea_"&amp;"太陽光（土地系）"&amp;"_年間発電",データシート3!$A$1:$AB$1,0),0)/10^3</f>
        <v>529483.04399999999</v>
      </c>
      <c r="BF106" s="33">
        <f>VLOOKUP(BC106&amp;"_"&amp;$AZ$9,データシート3!A:AB,MATCH("ea_"&amp;"風力（陸上）"&amp;"_年間発電",データシート3!$A$1:$AB$1,0),0)/10^3</f>
        <v>754.81200000000001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530237.85600000003</v>
      </c>
      <c r="BJ106" s="33">
        <f>(VLOOKUP($BC106&amp;"_"&amp;$AZ$8,データシート3!$A:$AN,MATCH("da_合計",データシート3!$A$1:$AN$1,0),0))/10^3</f>
        <v>137567.92019317273</v>
      </c>
      <c r="BK106" s="33">
        <f t="shared" si="27"/>
        <v>392669.93580682727</v>
      </c>
      <c r="BL106" s="33">
        <f t="shared" si="28"/>
        <v>0</v>
      </c>
      <c r="BM106" s="33">
        <f t="shared" si="29"/>
        <v>392669.93580682727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大衡村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04424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3</v>
      </c>
      <c r="H7" s="701">
        <f t="shared" si="0"/>
        <v>4</v>
      </c>
      <c r="I7" s="701">
        <f t="shared" si="0"/>
        <v>8</v>
      </c>
      <c r="J7" s="701">
        <f t="shared" si="0"/>
        <v>8</v>
      </c>
      <c r="K7" s="702">
        <f t="shared" si="0"/>
        <v>8</v>
      </c>
      <c r="L7" s="702">
        <f t="shared" si="0"/>
        <v>8</v>
      </c>
      <c r="M7" s="702">
        <f t="shared" si="0"/>
        <v>8</v>
      </c>
      <c r="N7" s="702">
        <f t="shared" si="0"/>
        <v>8</v>
      </c>
      <c r="O7" s="702">
        <f>SUM(O8:O13)</f>
        <v>8</v>
      </c>
      <c r="P7" s="702">
        <f t="shared" si="0"/>
        <v>9</v>
      </c>
      <c r="Q7" s="703">
        <f>SUM(Q8:Q13)</f>
        <v>9</v>
      </c>
      <c r="R7" s="909">
        <f t="shared" si="0"/>
        <v>95.043000000000006</v>
      </c>
      <c r="S7" s="910">
        <f t="shared" si="0"/>
        <v>121.286</v>
      </c>
      <c r="T7" s="910">
        <f t="shared" si="0"/>
        <v>163.221</v>
      </c>
      <c r="U7" s="910">
        <f t="shared" si="0"/>
        <v>162.364</v>
      </c>
      <c r="V7" s="910">
        <f t="shared" si="0"/>
        <v>187.18299999999999</v>
      </c>
      <c r="W7" s="910">
        <f t="shared" si="0"/>
        <v>199.41</v>
      </c>
      <c r="X7" s="910">
        <f t="shared" si="0"/>
        <v>169.071</v>
      </c>
      <c r="Y7" s="910">
        <f t="shared" si="0"/>
        <v>173.071</v>
      </c>
      <c r="Z7" s="910">
        <f>SUM(Z8:Z13)</f>
        <v>181.28399999999999</v>
      </c>
      <c r="AA7" s="910">
        <f>SUM(AA8:AA13)</f>
        <v>188.523</v>
      </c>
      <c r="AB7" s="911">
        <f t="shared" si="0"/>
        <v>174.17899999999997</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4</v>
      </c>
      <c r="I10" s="714">
        <f>VLOOKUP($D$3&amp;"_"&amp;I$3,データシート1!$A:$BU,MATCH($G$2&amp;"_"&amp;$C10,データシート1!$A$1:$BU$1,0),0)</f>
        <v>7</v>
      </c>
      <c r="J10" s="714">
        <f>VLOOKUP($D$3&amp;"_"&amp;J$3,データシート1!$A:$BU,MATCH($G$2&amp;"_"&amp;$C10,データシート1!$A$1:$BU$1,0),0)</f>
        <v>7</v>
      </c>
      <c r="K10" s="715">
        <f>VLOOKUP($D$3&amp;"_"&amp;K$3,データシート1!$A:$BU,MATCH($G$2&amp;"_"&amp;$C10,データシート1!$A$1:$BU$1,0),0)</f>
        <v>7</v>
      </c>
      <c r="L10" s="715">
        <f>VLOOKUP($D$3&amp;"_"&amp;L$3,データシート1!$A:$BU,MATCH($G$2&amp;"_"&amp;$C10,データシート1!$A$1:$BU$1,0),0)</f>
        <v>7</v>
      </c>
      <c r="M10" s="715">
        <f>VLOOKUP($D$3&amp;"_"&amp;M$3,データシート1!$A:$BU,MATCH($G$2&amp;"_"&amp;$C10,データシート1!$A$1:$BU$1,0),0)</f>
        <v>7</v>
      </c>
      <c r="N10" s="715">
        <f>VLOOKUP($D$3&amp;"_"&amp;N$3,データシート1!$A:$BU,MATCH($G$2&amp;"_"&amp;$C10,データシート1!$A$1:$BU$1,0),0)</f>
        <v>7</v>
      </c>
      <c r="O10" s="715">
        <f>VLOOKUP($D$3&amp;"_"&amp;O$3,データシート1!$A:$BU,MATCH($G$2&amp;"_"&amp;$C10,データシート1!$A$1:$BU$1,0),0)</f>
        <v>7</v>
      </c>
      <c r="P10" s="715">
        <f>VLOOKUP($D$3&amp;"_"&amp;P$3,データシート1!$A:$BU,MATCH($G$2&amp;"_"&amp;$C10,データシート1!$A$1:$BU$1,0),0)</f>
        <v>8</v>
      </c>
      <c r="Q10" s="716">
        <f>VLOOKUP($D$3&amp;"_"&amp;Q$3,データシート1!$A:$BU,MATCH($G$2&amp;"_"&amp;$C10,データシート1!$A$1:$BU$1,0),0)</f>
        <v>8</v>
      </c>
      <c r="R10" s="915">
        <f>VLOOKUP($D$3&amp;"_"&amp;R$3,データシート1!$A:$BU,MATCH($R$2&amp;"_"&amp;$C10,データシート1!$A$1:$BU$1,0),0)</f>
        <v>95.043000000000006</v>
      </c>
      <c r="S10" s="916">
        <f>VLOOKUP($D$3&amp;"_"&amp;S$3,データシート1!$A:$BU,MATCH($R$2&amp;"_"&amp;$C10,データシート1!$A$1:$BU$1,0),0)</f>
        <v>121.286</v>
      </c>
      <c r="T10" s="916">
        <f>VLOOKUP($D$3&amp;"_"&amp;T$3,データシート1!$A:$BU,MATCH($R$2&amp;"_"&amp;$C10,データシート1!$A$1:$BU$1,0),0)</f>
        <v>162.80199999999999</v>
      </c>
      <c r="U10" s="916">
        <f>VLOOKUP($D$3&amp;"_"&amp;U$3,データシート1!$A:$BU,MATCH($R$2&amp;"_"&amp;$C10,データシート1!$A$1:$BU$1,0),0)</f>
        <v>161.96299999999999</v>
      </c>
      <c r="V10" s="916">
        <f>VLOOKUP($D$3&amp;"_"&amp;V$3,データシート1!$A:$BU,MATCH($R$2&amp;"_"&amp;$C10,データシート1!$A$1:$BU$1,0),0)</f>
        <v>186.749</v>
      </c>
      <c r="W10" s="916">
        <f>VLOOKUP($D$3&amp;"_"&amp;W$3,データシート1!$A:$BU,MATCH($R$2&amp;"_"&amp;$C10,データシート1!$A$1:$BU$1,0),0)</f>
        <v>198.97800000000001</v>
      </c>
      <c r="X10" s="916">
        <f>VLOOKUP($D$3&amp;"_"&amp;X$3,データシート1!$A:$BU,MATCH($R$2&amp;"_"&amp;$C10,データシート1!$A$1:$BU$1,0),0)</f>
        <v>168.64</v>
      </c>
      <c r="Y10" s="916">
        <f>VLOOKUP($D$3&amp;"_"&amp;Y$3,データシート1!$A:$BU,MATCH($R$2&amp;"_"&amp;$C10,データシート1!$A$1:$BU$1,0),0)</f>
        <v>172.63900000000001</v>
      </c>
      <c r="Z10" s="916">
        <f>VLOOKUP($D$3&amp;"_"&amp;Z$3,データシート1!$A:$BU,MATCH($R$2&amp;"_"&amp;$C10,データシート1!$A$1:$BU$1,0),0)</f>
        <v>180.851</v>
      </c>
      <c r="AA10" s="916">
        <f>VLOOKUP($D$3&amp;"_"&amp;AA$3,データシート1!$A:$BU,MATCH($R$2&amp;"_"&amp;$C10,データシート1!$A$1:$BU$1,0),0)</f>
        <v>188.09</v>
      </c>
      <c r="AB10" s="917">
        <f>VLOOKUP($D$3&amp;"_"&amp;AB$3,データシート1!$A:$BU,MATCH($R$2&amp;"_"&amp;$C10,データシート1!$A$1:$BU$1,0),0)</f>
        <v>173.78899999999999</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0.41899999999999998</v>
      </c>
      <c r="U12" s="919">
        <f>VLOOKUP($D$3&amp;"_"&amp;U$3,データシート1!$A:$BU,MATCH($R$2&amp;"_"&amp;$C12,データシート1!$A$1:$BU$1,0),0)</f>
        <v>0.40100000000000002</v>
      </c>
      <c r="V12" s="919">
        <f>VLOOKUP($D$3&amp;"_"&amp;V$3,データシート1!$A:$BU,MATCH($R$2&amp;"_"&amp;$C12,データシート1!$A$1:$BU$1,0),0)</f>
        <v>0.434</v>
      </c>
      <c r="W12" s="919">
        <f>VLOOKUP($D$3&amp;"_"&amp;W$3,データシート1!$A:$BU,MATCH($R$2&amp;"_"&amp;$C12,データシート1!$A$1:$BU$1,0),0)</f>
        <v>0.432</v>
      </c>
      <c r="X12" s="919">
        <f>VLOOKUP($D$3&amp;"_"&amp;X$3,データシート1!$A:$BU,MATCH($R$2&amp;"_"&amp;$C12,データシート1!$A$1:$BU$1,0),0)</f>
        <v>0.43099999999999999</v>
      </c>
      <c r="Y12" s="919">
        <f>VLOOKUP($D$3&amp;"_"&amp;Y$3,データシート1!$A:$BU,MATCH($R$2&amp;"_"&amp;$C12,データシート1!$A$1:$BU$1,0),0)</f>
        <v>0.432</v>
      </c>
      <c r="Z12" s="919">
        <f>VLOOKUP($D$3&amp;"_"&amp;Z$3,データシート1!$A:$BU,MATCH($R$2&amp;"_"&amp;$C12,データシート1!$A$1:$BU$1,0),0)</f>
        <v>0.433</v>
      </c>
      <c r="AA12" s="919">
        <f>VLOOKUP($D$3&amp;"_"&amp;AA$3,データシート1!$A:$BU,MATCH($R$2&amp;"_"&amp;$C12,データシート1!$A$1:$BU$1,0),0)</f>
        <v>0.433</v>
      </c>
      <c r="AB12" s="920">
        <f>VLOOKUP($D$3&amp;"_"&amp;AB$3,データシート1!$A:$BU,MATCH($R$2&amp;"_"&amp;$C12,データシート1!$A$1:$BU$1,0),0)</f>
        <v>0.39</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4</v>
      </c>
      <c r="I26" s="734">
        <f>VLOOKUP($D$3&amp;"_"&amp;I$3,データシート2!$A:$SI,MATCH($G$2&amp;"_"&amp;$B26,データシート2!$A$1:$SI$1,0),0)</f>
        <v>7</v>
      </c>
      <c r="J26" s="734">
        <f>VLOOKUP($D$3&amp;"_"&amp;J$3,データシート2!$A:$SI,MATCH($G$2&amp;"_"&amp;$B26,データシート2!$A$1:$SI$1,0),0)</f>
        <v>7</v>
      </c>
      <c r="K26" s="735">
        <f>VLOOKUP($D$3&amp;"_"&amp;K$3,データシート2!$A:$SI,MATCH($G$2&amp;"_"&amp;$B26,データシート2!$A$1:$SI$1,0),0)</f>
        <v>7</v>
      </c>
      <c r="L26" s="735">
        <f>VLOOKUP($D$3&amp;"_"&amp;L$3,データシート2!$A:$SI,MATCH($G$2&amp;"_"&amp;$B26,データシート2!$A$1:$SI$1,0),0)</f>
        <v>7</v>
      </c>
      <c r="M26" s="735">
        <f>VLOOKUP($D$3&amp;"_"&amp;M$3,データシート2!$A:$SI,MATCH($G$2&amp;"_"&amp;$B26,データシート2!$A$1:$SI$1,0),0)</f>
        <v>7</v>
      </c>
      <c r="N26" s="735">
        <f>VLOOKUP($D$3&amp;"_"&amp;N$3,データシート2!$A:$SI,MATCH($G$2&amp;"_"&amp;$B26,データシート2!$A$1:$SI$1,0),0)</f>
        <v>7</v>
      </c>
      <c r="O26" s="735">
        <f>VLOOKUP($D$3&amp;"_"&amp;O$3,データシート2!$A:$SI,MATCH($G$2&amp;"_"&amp;$B26,データシート2!$A$1:$SI$1,0),0)</f>
        <v>7</v>
      </c>
      <c r="P26" s="735">
        <f>VLOOKUP($D$3&amp;"_"&amp;P$3,データシート2!$A:$SI,MATCH($G$2&amp;"_"&amp;$B26,データシート2!$A$1:$SI$1,0),0)</f>
        <v>8</v>
      </c>
      <c r="Q26" s="736">
        <f>VLOOKUP($D$3&amp;"_"&amp;Q$3,データシート2!$A:$SI,MATCH($G$2&amp;"_"&amp;$B26,データシート2!$A$1:$SI$1,0),0)</f>
        <v>8</v>
      </c>
      <c r="R26" s="924">
        <f>VLOOKUP($D$3&amp;"_"&amp;R$3,データシート2!$A:$SI,MATCH($R$2&amp;"_"&amp;$B26,データシート2!$A$1:$SI$1,0),0)</f>
        <v>95.043000000000006</v>
      </c>
      <c r="S26" s="925">
        <f>VLOOKUP($D$3&amp;"_"&amp;S$3,データシート2!$A:$SI,MATCH($R$2&amp;"_"&amp;$B26,データシート2!$A$1:$SI$1,0),0)</f>
        <v>121.286</v>
      </c>
      <c r="T26" s="925">
        <f>VLOOKUP($D$3&amp;"_"&amp;T$3,データシート2!$A:$SI,MATCH($R$2&amp;"_"&amp;$B26,データシート2!$A$1:$SI$1,0),0)</f>
        <v>162.80199999999999</v>
      </c>
      <c r="U26" s="925">
        <f>VLOOKUP($D$3&amp;"_"&amp;U$3,データシート2!$A:$SI,MATCH($R$2&amp;"_"&amp;$B26,データシート2!$A$1:$SI$1,0),0)</f>
        <v>161.96299999999999</v>
      </c>
      <c r="V26" s="925">
        <f>VLOOKUP($D$3&amp;"_"&amp;V$3,データシート2!$A:$SI,MATCH($R$2&amp;"_"&amp;$B26,データシート2!$A$1:$SI$1,0),0)</f>
        <v>186.749</v>
      </c>
      <c r="W26" s="925">
        <f>VLOOKUP($D$3&amp;"_"&amp;W$3,データシート2!$A:$SI,MATCH($R$2&amp;"_"&amp;$B26,データシート2!$A$1:$SI$1,0),0)</f>
        <v>198.97800000000001</v>
      </c>
      <c r="X26" s="925">
        <f>VLOOKUP($D$3&amp;"_"&amp;X$3,データシート2!$A:$SI,MATCH($R$2&amp;"_"&amp;$B26,データシート2!$A$1:$SI$1,0),0)</f>
        <v>168.64</v>
      </c>
      <c r="Y26" s="925">
        <f>VLOOKUP($D$3&amp;"_"&amp;Y$3,データシート2!$A:$SI,MATCH($R$2&amp;"_"&amp;$B26,データシート2!$A$1:$SI$1,0),0)</f>
        <v>172.63900000000001</v>
      </c>
      <c r="Z26" s="925">
        <f>VLOOKUP($D$3&amp;"_"&amp;Z$3,データシート2!$A:$SI,MATCH($R$2&amp;"_"&amp;$B26,データシート2!$A$1:$SI$1,0),0)</f>
        <v>180.851</v>
      </c>
      <c r="AA26" s="925">
        <f>VLOOKUP($D$3&amp;"_"&amp;AA$3,データシート2!$A:$SI,MATCH($R$2&amp;"_"&amp;$B26,データシート2!$A$1:$SI$1,0),0)</f>
        <v>188.09</v>
      </c>
      <c r="AB26" s="926">
        <f>VLOOKUP($D$3&amp;"_"&amp;AB$3,データシート2!$A:$SI,MATCH($R$2&amp;"_"&amp;$B26,データシート2!$A$1:$SI$1,0),0)</f>
        <v>173.78899999999999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2</v>
      </c>
      <c r="J35" s="766">
        <f>VLOOKUP($D$3&amp;"_"&amp;J$3,データシート2!$A:$SI,MATCH($G$2&amp;"_"&amp;$C35,データシート2!$A$1:$SI$1,0),0)</f>
        <v>1</v>
      </c>
      <c r="K35" s="767">
        <f>VLOOKUP($D$3&amp;"_"&amp;K$3,データシート2!$A:$SI,MATCH($G$2&amp;"_"&amp;$C35,データシート2!$A$1:$SI$1,0),0)</f>
        <v>1</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4.4800000000000004</v>
      </c>
      <c r="U35" s="938">
        <f>VLOOKUP($D$3&amp;"_"&amp;U$3,データシート2!$A:$SI,MATCH($R$2&amp;"_"&amp;$C35,データシート2!$A$1:$SI$1,0),0)</f>
        <v>2.6139999999999999</v>
      </c>
      <c r="V35" s="938">
        <f>VLOOKUP($D$3&amp;"_"&amp;V$3,データシート2!$A:$SI,MATCH($R$2&amp;"_"&amp;$C35,データシート2!$A$1:$SI$1,0),0)</f>
        <v>2.105</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10.099</v>
      </c>
      <c r="S42" s="938">
        <f>VLOOKUP($D$3&amp;"_"&amp;S$3,データシート2!$A:$SI,MATCH($R$2&amp;"_"&amp;$C42,データシート2!$A$1:$SI$1,0),0)</f>
        <v>10.79</v>
      </c>
      <c r="T42" s="938">
        <f>VLOOKUP($D$3&amp;"_"&amp;T$3,データシート2!$A:$SI,MATCH($R$2&amp;"_"&amp;$C42,データシート2!$A$1:$SI$1,0),0)</f>
        <v>12</v>
      </c>
      <c r="U42" s="938">
        <f>VLOOKUP($D$3&amp;"_"&amp;U$3,データシート2!$A:$SI,MATCH($R$2&amp;"_"&amp;$C42,データシート2!$A$1:$SI$1,0),0)</f>
        <v>10.965</v>
      </c>
      <c r="V42" s="938">
        <f>VLOOKUP($D$3&amp;"_"&amp;V$3,データシート2!$A:$SI,MATCH($R$2&amp;"_"&amp;$C42,データシート2!$A$1:$SI$1,0),0)</f>
        <v>9.1120000000000001</v>
      </c>
      <c r="W42" s="938">
        <f>VLOOKUP($D$3&amp;"_"&amp;W$3,データシート2!$A:$SI,MATCH($R$2&amp;"_"&amp;$C42,データシート2!$A$1:$SI$1,0),0)</f>
        <v>8.3409999999999993</v>
      </c>
      <c r="X42" s="938">
        <f>VLOOKUP($D$3&amp;"_"&amp;X$3,データシート2!$A:$SI,MATCH($R$2&amp;"_"&amp;$C42,データシート2!$A$1:$SI$1,0),0)</f>
        <v>9.2919999999999998</v>
      </c>
      <c r="Y42" s="938">
        <f>VLOOKUP($D$3&amp;"_"&amp;Y$3,データシート2!$A:$SI,MATCH($R$2&amp;"_"&amp;$C42,データシート2!$A$1:$SI$1,0),0)</f>
        <v>8.766</v>
      </c>
      <c r="Z42" s="938">
        <f>VLOOKUP($D$3&amp;"_"&amp;Z$3,データシート2!$A:$SI,MATCH($R$2&amp;"_"&amp;$C42,データシート2!$A$1:$SI$1,0),0)</f>
        <v>7.5590000000000002</v>
      </c>
      <c r="AA42" s="938">
        <f>VLOOKUP($D$3&amp;"_"&amp;AA$3,データシート2!$A:$SI,MATCH($R$2&amp;"_"&amp;$C42,データシート2!$A$1:$SI$1,0),0)</f>
        <v>6.0119999999999996</v>
      </c>
      <c r="AB42" s="939">
        <f>VLOOKUP($D$3&amp;"_"&amp;AB$3,データシート2!$A:$SI,MATCH($R$2&amp;"_"&amp;$C42,データシート2!$A$1:$SI$1,0),0)</f>
        <v>7.14</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9.66</v>
      </c>
      <c r="S43" s="938">
        <f>VLOOKUP($D$3&amp;"_"&amp;S$3,データシート2!$A:$SI,MATCH($R$2&amp;"_"&amp;$C43,データシート2!$A$1:$SI$1,0),0)</f>
        <v>11.288</v>
      </c>
      <c r="T43" s="938">
        <f>VLOOKUP($D$3&amp;"_"&amp;T$3,データシート2!$A:$SI,MATCH($R$2&amp;"_"&amp;$C43,データシート2!$A$1:$SI$1,0),0)</f>
        <v>11.048999999999999</v>
      </c>
      <c r="U43" s="938">
        <f>VLOOKUP($D$3&amp;"_"&amp;U$3,データシート2!$A:$SI,MATCH($R$2&amp;"_"&amp;$C43,データシート2!$A$1:$SI$1,0),0)</f>
        <v>13.675000000000001</v>
      </c>
      <c r="V43" s="938">
        <f>VLOOKUP($D$3&amp;"_"&amp;V$3,データシート2!$A:$SI,MATCH($R$2&amp;"_"&amp;$C43,データシート2!$A$1:$SI$1,0),0)</f>
        <v>13.673999999999999</v>
      </c>
      <c r="W43" s="938">
        <f>VLOOKUP($D$3&amp;"_"&amp;W$3,データシート2!$A:$SI,MATCH($R$2&amp;"_"&amp;$C43,データシート2!$A$1:$SI$1,0),0)</f>
        <v>13.215</v>
      </c>
      <c r="X43" s="938">
        <f>VLOOKUP($D$3&amp;"_"&amp;X$3,データシート2!$A:$SI,MATCH($R$2&amp;"_"&amp;$C43,データシート2!$A$1:$SI$1,0),0)</f>
        <v>14.098000000000001</v>
      </c>
      <c r="Y43" s="938">
        <f>VLOOKUP($D$3&amp;"_"&amp;Y$3,データシート2!$A:$SI,MATCH($R$2&amp;"_"&amp;$C43,データシート2!$A$1:$SI$1,0),0)</f>
        <v>12.672000000000001</v>
      </c>
      <c r="Z43" s="938">
        <f>VLOOKUP($D$3&amp;"_"&amp;Z$3,データシート2!$A:$SI,MATCH($R$2&amp;"_"&amp;$C43,データシート2!$A$1:$SI$1,0),0)</f>
        <v>12.811</v>
      </c>
      <c r="AA43" s="938">
        <f>VLOOKUP($D$3&amp;"_"&amp;AA$3,データシート2!$A:$SI,MATCH($R$2&amp;"_"&amp;$C43,データシート2!$A$1:$SI$1,0),0)</f>
        <v>14.087</v>
      </c>
      <c r="AB43" s="939">
        <f>VLOOKUP($D$3&amp;"_"&amp;AB$3,データシート2!$A:$SI,MATCH($R$2&amp;"_"&amp;$C43,データシート2!$A$1:$SI$1,0),0)</f>
        <v>14.849</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3.9119999999999999</v>
      </c>
      <c r="AB45" s="939">
        <f>VLOOKUP($D$3&amp;"_"&amp;AB$3,データシート2!$A:$SI,MATCH($R$2&amp;"_"&amp;$C45,データシート2!$A$1:$SI$1,0),0)</f>
        <v>4.1920000000000002</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75.284000000000006</v>
      </c>
      <c r="S48" s="938">
        <f>VLOOKUP($D$3&amp;"_"&amp;S$3,データシート2!$A:$SI,MATCH($R$2&amp;"_"&amp;$C48,データシート2!$A$1:$SI$1,0),0)</f>
        <v>81.204999999999998</v>
      </c>
      <c r="T48" s="938">
        <f>VLOOKUP($D$3&amp;"_"&amp;T$3,データシート2!$A:$SI,MATCH($R$2&amp;"_"&amp;$C48,データシート2!$A$1:$SI$1,0),0)</f>
        <v>83.447999999999993</v>
      </c>
      <c r="U48" s="938">
        <f>VLOOKUP($D$3&amp;"_"&amp;U$3,データシート2!$A:$SI,MATCH($R$2&amp;"_"&amp;$C48,データシート2!$A$1:$SI$1,0),0)</f>
        <v>82.563999999999993</v>
      </c>
      <c r="V48" s="938">
        <f>VLOOKUP($D$3&amp;"_"&amp;V$3,データシート2!$A:$SI,MATCH($R$2&amp;"_"&amp;$C48,データシート2!$A$1:$SI$1,0),0)</f>
        <v>108.95399999999999</v>
      </c>
      <c r="W48" s="938">
        <f>VLOOKUP($D$3&amp;"_"&amp;W$3,データシート2!$A:$SI,MATCH($R$2&amp;"_"&amp;$C48,データシート2!$A$1:$SI$1,0),0)</f>
        <v>110.801</v>
      </c>
      <c r="X48" s="938">
        <f>VLOOKUP($D$3&amp;"_"&amp;X$3,データシート2!$A:$SI,MATCH($R$2&amp;"_"&amp;$C48,データシート2!$A$1:$SI$1,0),0)</f>
        <v>109.261</v>
      </c>
      <c r="Y48" s="938">
        <f>VLOOKUP($D$3&amp;"_"&amp;Y$3,データシート2!$A:$SI,MATCH($R$2&amp;"_"&amp;$C48,データシート2!$A$1:$SI$1,0),0)</f>
        <v>110.414</v>
      </c>
      <c r="Z48" s="938">
        <f>VLOOKUP($D$3&amp;"_"&amp;Z$3,データシート2!$A:$SI,MATCH($R$2&amp;"_"&amp;$C48,データシート2!$A$1:$SI$1,0),0)</f>
        <v>98.765000000000001</v>
      </c>
      <c r="AA48" s="938">
        <f>VLOOKUP($D$3&amp;"_"&amp;AA$3,データシート2!$A:$SI,MATCH($R$2&amp;"_"&amp;$C48,データシート2!$A$1:$SI$1,0),0)</f>
        <v>100.252</v>
      </c>
      <c r="AB48" s="939">
        <f>VLOOKUP($D$3&amp;"_"&amp;AB$3,データシート2!$A:$SI,MATCH($R$2&amp;"_"&amp;$C48,データシート2!$A$1:$SI$1,0),0)</f>
        <v>99.497</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12.534000000000001</v>
      </c>
      <c r="X49" s="938">
        <f>VLOOKUP($D$3&amp;"_"&amp;X$3,データシート2!$A:$SI,MATCH($R$2&amp;"_"&amp;$C49,データシート2!$A$1:$SI$1,0),0)</f>
        <v>6.0720000000000001</v>
      </c>
      <c r="Y49" s="938">
        <f>VLOOKUP($D$3&amp;"_"&amp;Y$3,データシート2!$A:$SI,MATCH($R$2&amp;"_"&amp;$C49,データシート2!$A$1:$SI$1,0),0)</f>
        <v>3.7690000000000001</v>
      </c>
      <c r="Z49" s="938">
        <f>VLOOKUP($D$3&amp;"_"&amp;Z$3,データシート2!$A:$SI,MATCH($R$2&amp;"_"&amp;$C49,データシート2!$A$1:$SI$1,0),0)</f>
        <v>6.3460000000000001</v>
      </c>
      <c r="AA49" s="938">
        <f>VLOOKUP($D$3&amp;"_"&amp;AA$3,データシート2!$A:$SI,MATCH($R$2&amp;"_"&amp;$C49,データシート2!$A$1:$SI$1,0),0)</f>
        <v>5.4059999999999997</v>
      </c>
      <c r="AB49" s="939">
        <f>VLOOKUP($D$3&amp;"_"&amp;AB$3,データシート2!$A:$SI,MATCH($R$2&amp;"_"&amp;$C49,データシート2!$A$1:$SI$1,0),0)</f>
        <v>3.0289999999999999</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1</v>
      </c>
      <c r="I51" s="766">
        <f>VLOOKUP($D$3&amp;"_"&amp;I$3,データシート2!$A:$SI,MATCH($G$2&amp;"_"&amp;$C51,データシート2!$A$1:$SI$1,0),0)</f>
        <v>2</v>
      </c>
      <c r="J51" s="766">
        <f>VLOOKUP($D$3&amp;"_"&amp;J$3,データシート2!$A:$SI,MATCH($G$2&amp;"_"&amp;$C51,データシート2!$A$1:$SI$1,0),0)</f>
        <v>3</v>
      </c>
      <c r="K51" s="767">
        <f>VLOOKUP($D$3&amp;"_"&amp;K$3,データシート2!$A:$SI,MATCH($G$2&amp;"_"&amp;$C51,データシート2!$A$1:$SI$1,0),0)</f>
        <v>3</v>
      </c>
      <c r="L51" s="767">
        <f>VLOOKUP($D$3&amp;"_"&amp;L$3,データシート2!$A:$SI,MATCH($G$2&amp;"_"&amp;$C51,データシート2!$A$1:$SI$1,0),0)</f>
        <v>3</v>
      </c>
      <c r="M51" s="767">
        <f>VLOOKUP($D$3&amp;"_"&amp;M$3,データシート2!$A:$SI,MATCH($G$2&amp;"_"&amp;$C51,データシート2!$A$1:$SI$1,0),0)</f>
        <v>3</v>
      </c>
      <c r="N51" s="767">
        <f>VLOOKUP($D$3&amp;"_"&amp;N$3,データシート2!$A:$SI,MATCH($G$2&amp;"_"&amp;$C51,データシート2!$A$1:$SI$1,0),0)</f>
        <v>3</v>
      </c>
      <c r="O51" s="767">
        <f>VLOOKUP($D$3&amp;"_"&amp;O$3,データシート2!$A:$SI,MATCH($G$2&amp;"_"&amp;$C51,データシート2!$A$1:$SI$1,0),0)</f>
        <v>3</v>
      </c>
      <c r="P51" s="767">
        <f>VLOOKUP($D$3&amp;"_"&amp;P$3,データシート2!$A:$SI,MATCH($G$2&amp;"_"&amp;$C51,データシート2!$A$1:$SI$1,0),0)</f>
        <v>3</v>
      </c>
      <c r="Q51" s="768">
        <f>VLOOKUP($D$3&amp;"_"&amp;Q$3,データシート2!$A:$SI,MATCH($G$2&amp;"_"&amp;$C51,データシート2!$A$1:$SI$1,0),0)</f>
        <v>3</v>
      </c>
      <c r="R51" s="937">
        <f>VLOOKUP($D$3&amp;"_"&amp;R$3,データシート2!$A:$SI,MATCH($R$2&amp;"_"&amp;$C51,データシート2!$A$1:$SI$1,0),0)</f>
        <v>0</v>
      </c>
      <c r="S51" s="938">
        <f>VLOOKUP($D$3&amp;"_"&amp;S$3,データシート2!$A:$SI,MATCH($R$2&amp;"_"&amp;$C51,データシート2!$A$1:$SI$1,0),0)</f>
        <v>18.003</v>
      </c>
      <c r="T51" s="938">
        <f>VLOOKUP($D$3&amp;"_"&amp;T$3,データシート2!$A:$SI,MATCH($R$2&amp;"_"&amp;$C51,データシート2!$A$1:$SI$1,0),0)</f>
        <v>51.825000000000003</v>
      </c>
      <c r="U51" s="938">
        <f>VLOOKUP($D$3&amp;"_"&amp;U$3,データシート2!$A:$SI,MATCH($R$2&amp;"_"&amp;$C51,データシート2!$A$1:$SI$1,0),0)</f>
        <v>52.145000000000003</v>
      </c>
      <c r="V51" s="938">
        <f>VLOOKUP($D$3&amp;"_"&amp;V$3,データシート2!$A:$SI,MATCH($R$2&amp;"_"&amp;$C51,データシート2!$A$1:$SI$1,0),0)</f>
        <v>52.904000000000003</v>
      </c>
      <c r="W51" s="938">
        <f>VLOOKUP($D$3&amp;"_"&amp;W$3,データシート2!$A:$SI,MATCH($R$2&amp;"_"&amp;$C51,データシート2!$A$1:$SI$1,0),0)</f>
        <v>54.087000000000003</v>
      </c>
      <c r="X51" s="938">
        <f>VLOOKUP($D$3&amp;"_"&amp;X$3,データシート2!$A:$SI,MATCH($R$2&amp;"_"&amp;$C51,データシート2!$A$1:$SI$1,0),0)</f>
        <v>29.917000000000002</v>
      </c>
      <c r="Y51" s="938">
        <f>VLOOKUP($D$3&amp;"_"&amp;Y$3,データシート2!$A:$SI,MATCH($R$2&amp;"_"&amp;$C51,データシート2!$A$1:$SI$1,0),0)</f>
        <v>37.018000000000001</v>
      </c>
      <c r="Z51" s="938">
        <f>VLOOKUP($D$3&amp;"_"&amp;Z$3,データシート2!$A:$SI,MATCH($R$2&amp;"_"&amp;$C51,データシート2!$A$1:$SI$1,0),0)</f>
        <v>55.37</v>
      </c>
      <c r="AA51" s="938">
        <f>VLOOKUP($D$3&amp;"_"&amp;AA$3,データシート2!$A:$SI,MATCH($R$2&amp;"_"&amp;$C51,データシート2!$A$1:$SI$1,0),0)</f>
        <v>58.420999999999999</v>
      </c>
      <c r="AB51" s="939">
        <f>VLOOKUP($D$3&amp;"_"&amp;AB$3,データシート2!$A:$SI,MATCH($R$2&amp;"_"&amp;$C51,データシート2!$A$1:$SI$1,0),0)</f>
        <v>45.082000000000001</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0.41899999999999998</v>
      </c>
      <c r="U53" s="925">
        <f>VLOOKUP($D$3&amp;"_"&amp;U$3,データシート2!$A:$SI,MATCH($R$2&amp;"_"&amp;$B53,データシート2!$A$1:$SI$1,0),0)</f>
        <v>0.40100000000000002</v>
      </c>
      <c r="V53" s="925">
        <f>VLOOKUP($D$3&amp;"_"&amp;V$3,データシート2!$A:$SI,MATCH($R$2&amp;"_"&amp;$B53,データシート2!$A$1:$SI$1,0),0)</f>
        <v>0.434</v>
      </c>
      <c r="W53" s="925">
        <f>VLOOKUP($D$3&amp;"_"&amp;W$3,データシート2!$A:$SI,MATCH($R$2&amp;"_"&amp;$B53,データシート2!$A$1:$SI$1,0),0)</f>
        <v>0.432</v>
      </c>
      <c r="X53" s="925">
        <f>VLOOKUP($D$3&amp;"_"&amp;X$3,データシート2!$A:$SI,MATCH($R$2&amp;"_"&amp;$B53,データシート2!$A$1:$SI$1,0),0)</f>
        <v>0.43099999999999999</v>
      </c>
      <c r="Y53" s="925">
        <f>VLOOKUP($D$3&amp;"_"&amp;Y$3,データシート2!$A:$SI,MATCH($R$2&amp;"_"&amp;$B53,データシート2!$A$1:$SI$1,0),0)</f>
        <v>0.432</v>
      </c>
      <c r="Z53" s="925">
        <f>VLOOKUP($D$3&amp;"_"&amp;Z$3,データシート2!$A:$SI,MATCH($R$2&amp;"_"&amp;$B53,データシート2!$A$1:$SI$1,0),0)</f>
        <v>0.433</v>
      </c>
      <c r="AA53" s="925">
        <f>VLOOKUP($D$3&amp;"_"&amp;AA$3,データシート2!$A:$SI,MATCH($R$2&amp;"_"&amp;$B53,データシート2!$A$1:$SI$1,0),0)</f>
        <v>0.433</v>
      </c>
      <c r="AB53" s="926">
        <f>VLOOKUP($D$3&amp;"_"&amp;AB$3,データシート2!$A:$SI,MATCH($R$2&amp;"_"&amp;$B53,データシート2!$A$1:$SI$1,0),0)</f>
        <v>0.39</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0.41899999999999998</v>
      </c>
      <c r="U54" s="928">
        <f>VLOOKUP($D$3&amp;"_"&amp;U$3,データシート2!$A:$SI,MATCH($R$2&amp;"_"&amp;$C54,データシート2!$A$1:$SI$1,0),0)</f>
        <v>0.40100000000000002</v>
      </c>
      <c r="V54" s="928">
        <f>VLOOKUP($D$3&amp;"_"&amp;V$3,データシート2!$A:$SI,MATCH($R$2&amp;"_"&amp;$C54,データシート2!$A$1:$SI$1,0),0)</f>
        <v>0.434</v>
      </c>
      <c r="W54" s="928">
        <f>VLOOKUP($D$3&amp;"_"&amp;W$3,データシート2!$A:$SI,MATCH($R$2&amp;"_"&amp;$C54,データシート2!$A$1:$SI$1,0),0)</f>
        <v>0.432</v>
      </c>
      <c r="X54" s="928">
        <f>VLOOKUP($D$3&amp;"_"&amp;X$3,データシート2!$A:$SI,MATCH($R$2&amp;"_"&amp;$C54,データシート2!$A$1:$SI$1,0),0)</f>
        <v>0.43099999999999999</v>
      </c>
      <c r="Y54" s="928">
        <f>VLOOKUP($D$3&amp;"_"&amp;Y$3,データシート2!$A:$SI,MATCH($R$2&amp;"_"&amp;$C54,データシート2!$A$1:$SI$1,0),0)</f>
        <v>0.432</v>
      </c>
      <c r="Z54" s="928">
        <f>VLOOKUP($D$3&amp;"_"&amp;Z$3,データシート2!$A:$SI,MATCH($R$2&amp;"_"&amp;$C54,データシート2!$A$1:$SI$1,0),0)</f>
        <v>0.433</v>
      </c>
      <c r="AA54" s="928">
        <f>VLOOKUP($D$3&amp;"_"&amp;AA$3,データシート2!$A:$SI,MATCH($R$2&amp;"_"&amp;$C54,データシート2!$A$1:$SI$1,0),0)</f>
        <v>0.433</v>
      </c>
      <c r="AB54" s="929">
        <f>VLOOKUP($D$3&amp;"_"&amp;AB$3,データシート2!$A:$SI,MATCH($R$2&amp;"_"&amp;$C54,データシート2!$A$1:$SI$1,0),0)</f>
        <v>0.39</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0.41899999999999998</v>
      </c>
      <c r="U55" s="979">
        <f>VLOOKUP($D$3&amp;"_"&amp;U$3,データシート2!$A:$SI,MATCH($R$2&amp;"_"&amp;$E55,データシート2!$A$1:$SI$1,0),0)</f>
        <v>0.40100000000000002</v>
      </c>
      <c r="V55" s="979">
        <f>VLOOKUP($D$3&amp;"_"&amp;V$3,データシート2!$A:$SI,MATCH($R$2&amp;"_"&amp;$E55,データシート2!$A$1:$SI$1,0),0)</f>
        <v>0.434</v>
      </c>
      <c r="W55" s="979">
        <f>VLOOKUP($D$3&amp;"_"&amp;W$3,データシート2!$A:$SI,MATCH($R$2&amp;"_"&amp;$E55,データシート2!$A$1:$SI$1,0),0)</f>
        <v>0.432</v>
      </c>
      <c r="X55" s="979">
        <f>VLOOKUP($D$3&amp;"_"&amp;X$3,データシート2!$A:$SI,MATCH($R$2&amp;"_"&amp;$E55,データシート2!$A$1:$SI$1,0),0)</f>
        <v>0.43099999999999999</v>
      </c>
      <c r="Y55" s="979">
        <f>VLOOKUP($D$3&amp;"_"&amp;Y$3,データシート2!$A:$SI,MATCH($R$2&amp;"_"&amp;$E55,データシート2!$A$1:$SI$1,0),0)</f>
        <v>0.432</v>
      </c>
      <c r="Z55" s="979">
        <f>VLOOKUP($D$3&amp;"_"&amp;Z$3,データシート2!$A:$SI,MATCH($R$2&amp;"_"&amp;$E55,データシート2!$A$1:$SI$1,0),0)</f>
        <v>0.433</v>
      </c>
      <c r="AA55" s="979">
        <f>VLOOKUP($D$3&amp;"_"&amp;AA$3,データシート2!$A:$SI,MATCH($R$2&amp;"_"&amp;$E55,データシート2!$A$1:$SI$1,0),0)</f>
        <v>0.433</v>
      </c>
      <c r="AB55" s="980">
        <f>VLOOKUP($D$3&amp;"_"&amp;AB$3,データシート2!$A:$SI,MATCH($R$2&amp;"_"&amp;$E55,データシート2!$A$1:$SI$1,0),0)</f>
        <v>0.39</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2025-03-04T09:14:25Z</dcterms:created>
  <dcterms:modified xsi:type="dcterms:W3CDTF">2025-03-04T09:14:26Z</dcterms:modified>
  <cp:category/>
  <cp:contentStatus/>
</cp:coreProperties>
</file>