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2AFC42A-5E77-445C-A6E1-801305A7D55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<sst xmlns="http://schemas.openxmlformats.org/spreadsheetml/2006/main" count="16741" uniqueCount="2448">
  <si>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</si>
  <si>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</si>
  <si>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</si>
  <si>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</si>
  <si>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</si>
  <si>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</si>
  <si>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</si>
  <si>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</si>
  <si>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</si>
  <si>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</si>
  <si>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</si>
  <si>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</si>
  <si>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</si>
  <si>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</si>
  <si>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</si>
  <si>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</si>
  <si>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</si>
  <si>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</si>
  <si>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</si>
  <si>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</si>
  <si>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</si>
  <si>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</si>
  <si>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</si>
  <si>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</si>
  <si>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</si>
  <si>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</si>
  <si>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</si>
  <si>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</si>
  <si>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</si>
  <si>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</si>
  <si>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</si>
  <si>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</si>
  <si>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</si>
  <si>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</si>
  <si>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</si>
  <si>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</si>
  <si>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</si>
  <si>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</si>
  <si>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</si>
  <si>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</si>
  <si>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</si>
  <si>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</si>
  <si>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</si>
  <si>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</si>
  <si>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</si>
  <si>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</si>
  <si>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</si>
  <si>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</si>
  <si>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</si>
  <si>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</si>
  <si>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</si>
  <si>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</si>
  <si>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</si>
  <si>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</si>
  <si>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</si>
  <si>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</si>
  <si>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</si>
  <si>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</si>
  <si>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</si>
  <si>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</si>
  <si>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</si>
  <si>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</si>
  <si>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</si>
  <si>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</si>
  <si>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</si>
  <si>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</si>
  <si>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</si>
  <si>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</si>
  <si>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</si>
  <si>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</si>
  <si>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</si>
  <si>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</si>
  <si>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</si>
  <si>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</si>
  <si>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</si>
  <si>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</si>
  <si>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</si>
  <si>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</si>
  <si>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</si>
  <si>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</si>
  <si>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</si>
  <si>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</si>
  <si>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</si>
  <si>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</si>
  <si>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</si>
  <si>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</si>
  <si>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</si>
  <si>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</si>
  <si>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</si>
  <si>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</si>
  <si>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</si>
  <si>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</si>
  <si>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</si>
  <si>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</si>
  <si>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</si>
  <si>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</si>
  <si>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</si>
  <si>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</si>
  <si>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</si>
  <si>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</si>
  <si>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</si>
  <si>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</si>
  <si>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</si>
  <si>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</si>
  <si>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</si>
  <si>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</si>
  <si>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</si>
  <si>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</si>
  <si>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</si>
  <si>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</si>
  <si>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</si>
  <si>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</si>
  <si>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</si>
  <si>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</si>
  <si>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</si>
  <si>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</si>
  <si>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</si>
  <si>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</si>
  <si>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</si>
  <si>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</si>
  <si>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</si>
  <si>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</si>
  <si>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</si>
  <si>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</si>
  <si>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</si>
  <si>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</si>
  <si>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</si>
  <si>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</si>
  <si>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</si>
  <si>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</si>
  <si>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</si>
  <si>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</si>
  <si>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</si>
  <si>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</si>
  <si>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</si>
  <si>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</si>
  <si>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</si>
  <si>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</si>
  <si>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</si>
  <si>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</si>
  <si>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</si>
  <si>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</si>
  <si>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</si>
  <si>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</si>
  <si>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</si>
  <si>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</si>
  <si>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</si>
  <si>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</si>
  <si>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</si>
  <si>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</si>
  <si>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</si>
  <si>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</si>
  <si>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</si>
  <si>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</si>
  <si>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</si>
  <si>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</si>
  <si>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</si>
  <si>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</si>
  <si>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</si>
  <si>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</si>
  <si>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</si>
  <si>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</si>
  <si>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</si>
  <si>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</si>
  <si>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</si>
  <si>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</si>
  <si>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</si>
  <si>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</si>
  <si>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</si>
  <si>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</si>
  <si>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</si>
  <si>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</si>
  <si>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</si>
  <si>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</si>
  <si>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</si>
  <si>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</si>
  <si>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</si>
  <si>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</si>
  <si>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</si>
  <si>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</si>
  <si>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</si>
  <si>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</si>
  <si>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</si>
  <si>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</si>
  <si>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</si>
  <si>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</si>
  <si>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</si>
  <si>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</si>
  <si>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</si>
  <si>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</si>
  <si>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</si>
  <si>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</si>
  <si>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</si>
  <si>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</si>
  <si>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</si>
  <si>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</si>
  <si>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</si>
  <si>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</si>
  <si>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</si>
  <si>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</si>
  <si>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</si>
  <si>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</si>
  <si>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</si>
  <si>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</si>
  <si>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</si>
  <si>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</si>
  <si>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</si>
  <si>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</si>
  <si>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</si>
  <si>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</si>
  <si>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</si>
  <si>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</si>
  <si>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</si>
  <si>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</si>
  <si>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</si>
  <si>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</si>
  <si>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</si>
  <si>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</si>
  <si>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</si>
  <si>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</si>
  <si>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</si>
  <si>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</si>
  <si>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</si>
  <si>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</si>
  <si>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</si>
  <si>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</si>
  <si>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</si>
  <si>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</si>
  <si>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</si>
  <si>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</si>
  <si>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</si>
  <si>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</si>
  <si>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</si>
  <si>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</si>
  <si>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</si>
  <si>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</si>
  <si>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</si>
  <si>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</si>
  <si>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</si>
  <si>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</si>
  <si>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</si>
  <si>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</si>
  <si>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</si>
  <si>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</si>
  <si>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</si>
  <si>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</si>
  <si>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</si>
  <si>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</si>
  <si>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</si>
  <si>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</si>
  <si>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</si>
  <si>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</si>
  <si>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</si>
  <si>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</si>
  <si>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</si>
  <si>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</si>
  <si>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</si>
  <si>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</si>
  <si>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</si>
  <si>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</si>
  <si>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</si>
  <si>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</si>
  <si>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</si>
  <si>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</si>
  <si>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</si>
  <si>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</si>
  <si>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</si>
  <si>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</si>
  <si>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</si>
  <si>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</si>
  <si>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</si>
  <si>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</si>
  <si>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</si>
  <si>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</si>
  <si>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</si>
  <si>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</si>
  <si>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</si>
  <si>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</si>
  <si>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</si>
  <si>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</si>
  <si>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</si>
  <si>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</si>
  <si>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</si>
  <si>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</si>
  <si>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</si>
  <si>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</si>
  <si>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</si>
  <si>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</si>
  <si>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</si>
  <si>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</si>
  <si>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</si>
  <si>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</si>
  <si>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</si>
  <si>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</si>
  <si>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</si>
  <si>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</si>
  <si>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</si>
  <si>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</si>
  <si>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</si>
  <si>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</si>
  <si>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</si>
  <si>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</si>
  <si>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</si>
  <si>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</si>
  <si>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</si>
  <si>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</si>
  <si>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</si>
  <si>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</si>
  <si>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</si>
  <si>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</si>
  <si>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</si>
  <si>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</si>
  <si>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</si>
  <si>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</si>
  <si>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</si>
  <si>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</si>
  <si>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</si>
  <si>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</si>
  <si>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</si>
  <si>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</si>
  <si>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</si>
  <si>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</si>
  <si>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</si>
  <si>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</si>
  <si>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</si>
  <si>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</si>
  <si>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</si>
  <si>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</si>
  <si>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</si>
  <si>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</si>
  <si>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</si>
  <si>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</si>
  <si>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</si>
  <si>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</si>
  <si>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</si>
  <si>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</si>
  <si>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</si>
  <si>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</si>
  <si>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</si>
  <si>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</si>
  <si>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</si>
  <si>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</si>
  <si>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</si>
  <si>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</si>
  <si>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</si>
  <si>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</si>
  <si>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</si>
  <si>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</si>
  <si>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</si>
  <si>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</si>
  <si>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</si>
  <si>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</si>
  <si>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</si>
  <si>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</si>
  <si>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</si>
  <si>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</si>
  <si>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</si>
  <si>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</si>
  <si>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</si>
  <si>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</si>
  <si>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</si>
  <si>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</si>
  <si>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</si>
  <si>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</si>
  <si>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</si>
  <si>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</si>
  <si>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</si>
  <si>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</si>
  <si>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</si>
  <si>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</si>
  <si>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</si>
  <si>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</si>
  <si>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</si>
  <si>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</si>
  <si>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</si>
  <si>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</si>
  <si>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</si>
  <si>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</si>
  <si>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</si>
  <si>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</si>
  <si>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</si>
  <si>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</si>
  <si>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</si>
  <si>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</si>
  <si>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</si>
  <si>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</si>
  <si>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</si>
  <si>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</si>
  <si>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</si>
  <si>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</si>
  <si>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</si>
  <si>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</si>
  <si>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</si>
  <si>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</si>
  <si>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</si>
  <si>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</si>
  <si>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</si>
  <si>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</si>
  <si>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</si>
  <si>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</si>
  <si>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</si>
  <si>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</si>
  <si>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</si>
  <si>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</si>
  <si>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</si>
  <si>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</si>
  <si>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</si>
  <si>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</si>
  <si>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</si>
  <si>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</si>
  <si>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</si>
  <si>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</si>
  <si>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</si>
  <si>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</si>
  <si>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</si>
  <si>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</si>
  <si>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</si>
  <si>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</si>
  <si>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</si>
  <si>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</si>
  <si>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</si>
  <si>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</si>
  <si>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</si>
  <si>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</si>
  <si>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</si>
  <si>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</si>
  <si>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</si>
  <si>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</si>
  <si>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</si>
  <si>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</si>
  <si>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</si>
  <si>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</si>
  <si>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</si>
  <si>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</si>
  <si>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</si>
  <si>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</si>
  <si>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</si>
  <si>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</si>
  <si>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</si>
  <si>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</si>
  <si>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</si>
  <si>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</si>
  <si>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</si>
  <si>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</si>
  <si>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</si>
  <si>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</si>
  <si>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</si>
  <si>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</si>
  <si>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</si>
  <si>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</si>
  <si>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</si>
  <si>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</si>
  <si>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</si>
  <si>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</si>
  <si>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</si>
  <si>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</si>
  <si>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</si>
  <si>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</si>
  <si>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</si>
  <si>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</si>
  <si>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</si>
  <si>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</si>
  <si>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</si>
  <si>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</si>
  <si>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</si>
  <si>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</si>
  <si>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</si>
  <si>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</si>
  <si>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</si>
  <si>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</si>
  <si>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</si>
  <si>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</si>
  <si>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</si>
  <si>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</si>
  <si>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</si>
  <si>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</si>
  <si>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</si>
  <si>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</si>
  <si>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</si>
  <si>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</si>
  <si>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</si>
  <si>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</si>
  <si>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</si>
  <si>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</si>
  <si>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</si>
  <si>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</si>
  <si>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</si>
  <si>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</si>
  <si>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</si>
  <si>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</si>
  <si>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</si>
  <si>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</si>
  <si>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</si>
  <si>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</si>
  <si>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</si>
  <si>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</si>
  <si>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</si>
  <si>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</si>
  <si>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</si>
  <si>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</si>
  <si>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</si>
  <si>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</si>
  <si>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</si>
  <si>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</si>
  <si>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</si>
  <si>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</si>
  <si>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</si>
  <si>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</si>
  <si>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</si>
  <si>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</si>
  <si>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</si>
  <si>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</si>
  <si>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</si>
  <si>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</si>
  <si>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</si>
  <si>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</si>
  <si>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</si>
  <si>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</si>
  <si>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</si>
  <si>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</si>
  <si>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</si>
  <si>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</si>
  <si>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</si>
  <si>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</si>
  <si>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</si>
  <si>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</si>
  <si>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</si>
  <si>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</si>
  <si>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</si>
  <si>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</si>
  <si>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</si>
  <si>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</si>
  <si>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</si>
  <si>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</si>
  <si>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</si>
  <si>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</si>
  <si>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</si>
  <si>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</si>
  <si>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</si>
  <si>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</si>
  <si>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</si>
  <si>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</si>
  <si>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</si>
  <si>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</si>
  <si>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</si>
  <si>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</si>
  <si>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</si>
  <si>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</si>
  <si>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</si>
  <si>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</si>
  <si>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</si>
  <si>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</si>
  <si>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</si>
  <si>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</si>
  <si>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</si>
  <si>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</si>
  <si>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</si>
  <si>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</si>
  <si>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</si>
  <si>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</si>
  <si>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</si>
  <si>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</si>
  <si>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</si>
  <si>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</si>
  <si>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</si>
  <si>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</si>
  <si>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</si>
  <si>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</si>
  <si>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</si>
  <si>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</si>
  <si>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</si>
  <si>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</si>
  <si>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</si>
  <si>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</si>
  <si>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</si>
  <si>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</si>
  <si>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</si>
  <si>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</si>
  <si>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</si>
  <si>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</si>
  <si>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</si>
  <si>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</si>
  <si>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</si>
  <si>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</si>
  <si>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</si>
  <si>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</si>
  <si>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</si>
  <si>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</si>
  <si>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</si>
  <si>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</si>
  <si>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</si>
  <si>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</si>
  <si>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</si>
  <si>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</si>
  <si>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</si>
  <si>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</si>
  <si>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</si>
  <si>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</si>
  <si>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</si>
  <si>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</si>
  <si>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</si>
  <si>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</si>
  <si>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</si>
  <si>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</si>
  <si>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</si>
  <si>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</si>
  <si>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</si>
  <si>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</si>
  <si>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</si>
  <si>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</si>
  <si>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</si>
  <si>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</si>
  <si>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</si>
  <si>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</si>
  <si>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</si>
  <si>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</si>
  <si>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</si>
  <si>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</si>
  <si>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</si>
  <si>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</si>
  <si>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</si>
  <si>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</si>
  <si>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</si>
  <si>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</si>
  <si>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</si>
  <si>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</si>
  <si>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</si>
  <si>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</si>
  <si>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</si>
  <si>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</si>
  <si>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</si>
  <si>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</si>
  <si>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</si>
  <si>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</si>
  <si>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</si>
  <si>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</si>
  <si>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</si>
  <si>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</si>
  <si>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</si>
  <si>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</si>
  <si>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</si>
  <si>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</si>
  <si>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</si>
  <si>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</si>
  <si>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</si>
  <si>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</si>
  <si>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</si>
  <si>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</si>
  <si>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</si>
  <si>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</si>
  <si>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</si>
  <si>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</si>
  <si>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</si>
  <si>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</si>
  <si>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</si>
  <si>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</si>
  <si>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</si>
  <si>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</si>
  <si>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</si>
  <si>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</si>
  <si>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</si>
  <si>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</si>
  <si>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</si>
  <si>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</si>
  <si>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</si>
  <si>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</si>
  <si>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</si>
  <si>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</si>
  <si>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</si>
  <si>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</si>
  <si>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</si>
  <si>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</si>
  <si>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</si>
  <si>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</si>
  <si>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</si>
  <si>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</si>
  <si>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</si>
  <si>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</si>
  <si>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</si>
  <si>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</si>
  <si>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</si>
  <si>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</si>
  <si>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</si>
  <si>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</si>
  <si>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</si>
  <si>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</si>
  <si>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</si>
  <si>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</si>
  <si>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</si>
  <si>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</si>
  <si>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</si>
  <si>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</si>
  <si>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</si>
  <si>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</si>
  <si>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</si>
  <si>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</si>
  <si>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</si>
  <si>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</si>
  <si>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</si>
  <si>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</si>
  <si>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</si>
  <si>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</si>
  <si>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</si>
  <si>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</si>
  <si>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</si>
  <si>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</si>
  <si>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</si>
  <si>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</si>
  <si>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</si>
  <si>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</si>
  <si>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</si>
  <si>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</si>
  <si>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</si>
  <si>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</si>
  <si>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</si>
  <si>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</si>
  <si>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</si>
  <si>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</si>
  <si>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</si>
  <si>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</si>
  <si>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</si>
  <si>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</si>
  <si>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</si>
  <si>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</si>
  <si>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</si>
  <si>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</si>
  <si>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</si>
  <si>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</si>
  <si>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</si>
  <si>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</si>
  <si>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</si>
  <si>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</si>
  <si>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</si>
  <si>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</si>
  <si>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</si>
  <si>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</si>
  <si>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</si>
  <si>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</si>
  <si>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</si>
  <si>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</si>
  <si>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</si>
  <si>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</si>
  <si>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</si>
  <si>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</si>
  <si>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</si>
  <si>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</si>
  <si>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</si>
  <si>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</si>
  <si>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</si>
  <si>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</si>
  <si>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</si>
  <si>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</si>
  <si>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</si>
  <si>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</si>
  <si>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</si>
  <si>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</si>
  <si>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</si>
  <si>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</si>
  <si>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</si>
  <si>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</si>
  <si>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</si>
  <si>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</si>
  <si>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</si>
  <si>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</si>
  <si>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</si>
  <si>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</si>
  <si>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</si>
  <si>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</si>
  <si>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</si>
  <si>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</si>
  <si>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</si>
  <si>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</si>
  <si>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</si>
  <si>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</si>
  <si>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</si>
  <si>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</si>
  <si>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</si>
  <si>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</si>
  <si>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</si>
  <si>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</si>
  <si>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</si>
  <si>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</si>
  <si>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</si>
  <si>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</si>
  <si>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</si>
  <si>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</si>
  <si>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</si>
  <si>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</si>
  <si>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</si>
  <si>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</si>
  <si>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</si>
  <si>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</si>
  <si>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</si>
  <si>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</si>
  <si>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</si>
  <si>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</si>
  <si>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</si>
  <si>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</si>
  <si>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</si>
  <si>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</si>
  <si>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</si>
  <si>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</si>
  <si>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</si>
  <si>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</si>
  <si>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</si>
  <si>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</si>
  <si>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</si>
  <si>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</si>
  <si>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</si>
  <si>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</si>
  <si>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</si>
  <si>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</si>
  <si>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</si>
  <si>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</si>
  <si>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</si>
  <si>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</si>
  <si>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</si>
  <si>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</si>
  <si>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</si>
  <si>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</si>
  <si>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</si>
  <si>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</si>
  <si>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</si>
  <si>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</si>
  <si>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</si>
  <si>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</si>
  <si>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</si>
  <si>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</si>
  <si>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</si>
  <si>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</si>
  <si>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</si>
  <si>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</si>
  <si>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</si>
  <si>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</si>
  <si>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</si>
  <si>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</si>
  <si>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</si>
  <si>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</si>
  <si>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</si>
  <si>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</si>
  <si>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</si>
  <si>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</si>
  <si>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</si>
  <si>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</si>
  <si>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</si>
  <si>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</si>
  <si>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</si>
  <si>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</si>
  <si>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</si>
  <si>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</si>
  <si>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</si>
  <si>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</si>
  <si>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</si>
  <si>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</si>
  <si>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</si>
  <si>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</si>
  <si>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</si>
  <si>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</si>
  <si>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</si>
  <si>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</si>
  <si>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</si>
  <si>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</si>
  <si>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</si>
  <si>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</si>
  <si>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</si>
  <si>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</si>
  <si>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</si>
  <si>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</si>
  <si>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</si>
  <si>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</si>
  <si>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</si>
  <si>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</si>
  <si>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</si>
  <si>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</si>
  <si>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</si>
  <si>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</si>
  <si>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</si>
  <si>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</si>
  <si>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</si>
  <si>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</si>
  <si>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</si>
  <si>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</si>
  <si>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</si>
  <si>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</si>
  <si>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</si>
  <si>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</si>
  <si>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</si>
  <si>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</si>
  <si>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</si>
  <si>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</si>
  <si>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</si>
  <si>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</si>
  <si>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</si>
  <si>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</si>
  <si>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</si>
  <si>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</si>
  <si>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</si>
  <si>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</si>
  <si>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</si>
  <si>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</si>
  <si>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</si>
  <si>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</si>
  <si>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</si>
  <si>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</si>
  <si>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</si>
  <si>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</si>
  <si>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</si>
  <si>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</si>
  <si>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</si>
  <si>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</si>
  <si>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</si>
  <si>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</si>
  <si>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</si>
  <si>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</si>
  <si>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</si>
  <si>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</si>
  <si>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</si>
  <si>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</si>
  <si>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</si>
  <si>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</si>
  <si>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</si>
  <si>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</si>
  <si>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</si>
  <si>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</si>
  <si>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</si>
  <si>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</si>
  <si>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</si>
  <si>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</si>
  <si>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</si>
  <si>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</si>
  <si>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</si>
  <si>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</si>
  <si>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</si>
  <si>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</si>
  <si>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</si>
  <si>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</si>
  <si>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</si>
  <si>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</si>
  <si>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</si>
  <si>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</si>
  <si>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</si>
  <si>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</si>
  <si>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</si>
  <si>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</si>
  <si>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</si>
  <si>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</si>
  <si>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</si>
  <si>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</si>
  <si>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</si>
  <si>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</si>
  <si>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</si>
  <si>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</si>
  <si>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</si>
  <si>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</si>
  <si>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</si>
  <si>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</si>
  <si>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</si>
  <si>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</si>
  <si>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</si>
  <si>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</si>
  <si>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</si>
  <si>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</si>
  <si>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</si>
  <si>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</si>
  <si>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</si>
  <si>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</si>
  <si>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</si>
  <si>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</si>
  <si>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</si>
  <si>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</si>
  <si>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</si>
  <si>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</si>
  <si>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</si>
  <si>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</si>
  <si>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</si>
  <si>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</si>
  <si>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</si>
  <si>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</si>
  <si>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</si>
  <si>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</si>
  <si>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</si>
  <si>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</si>
  <si>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</si>
  <si>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</si>
  <si>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</si>
  <si>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</si>
  <si>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</si>
  <si>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</si>
  <si>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</si>
  <si>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</si>
  <si>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</si>
  <si>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</si>
  <si>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</si>
  <si>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</si>
  <si>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</si>
  <si>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</si>
  <si>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</si>
  <si>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</si>
  <si>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</si>
  <si>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</si>
  <si>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</si>
  <si>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</si>
  <si>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</si>
  <si>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</si>
  <si>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</si>
  <si>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</si>
  <si>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</si>
  <si>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</si>
  <si>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</si>
  <si>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</si>
  <si>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</si>
  <si>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</si>
  <si>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</si>
  <si>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</si>
  <si>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</si>
  <si>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</si>
  <si>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</si>
  <si>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</si>
  <si>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</si>
  <si>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</si>
  <si>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</si>
  <si>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</si>
  <si>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</si>
  <si>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</si>
  <si>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</si>
  <si>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</si>
  <si>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</si>
  <si>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</si>
  <si>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</si>
  <si>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</si>
  <si>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</si>
  <si>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</si>
  <si>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</si>
  <si>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</si>
  <si>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</si>
  <si>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</si>
  <si>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</si>
  <si>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</si>
  <si>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</si>
  <si>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</si>
  <si>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</si>
  <si>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</si>
  <si>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</si>
  <si>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</si>
  <si>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</si>
  <si>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</si>
  <si>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</si>
  <si>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</si>
  <si>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</si>
  <si>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</si>
  <si>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</si>
  <si>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</si>
  <si>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</si>
  <si>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</si>
  <si>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</si>
  <si>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</si>
  <si>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</si>
  <si>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</si>
  <si>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</si>
  <si>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</si>
  <si>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</si>
  <si>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</si>
  <si>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</si>
  <si>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</si>
  <si>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</si>
  <si>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</si>
  <si>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</si>
  <si>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</si>
  <si>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</si>
  <si>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</si>
  <si>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</si>
  <si>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</si>
  <si>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</si>
  <si>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</si>
  <si>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</si>
  <si>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</si>
  <si>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</si>
  <si>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</si>
  <si>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</si>
  <si>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</si>
  <si>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</si>
  <si>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</si>
  <si>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</si>
  <si>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</si>
  <si>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</si>
  <si>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</si>
  <si>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</si>
  <si>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</si>
  <si>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</si>
  <si>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</si>
  <si>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</si>
  <si>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</si>
  <si>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</si>
  <si>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</si>
  <si>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</si>
  <si>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</si>
  <si>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</si>
  <si>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</si>
  <si>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</si>
  <si>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</si>
  <si>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</si>
  <si>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</si>
  <si>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</si>
  <si>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</si>
  <si>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</si>
  <si>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</si>
  <si>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</si>
  <si>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</si>
  <si>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</si>
  <si>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</si>
  <si>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</si>
  <si>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</si>
  <si>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</si>
  <si>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</si>
  <si>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</si>
  <si>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</si>
  <si>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</si>
  <si>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</si>
  <si>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</si>
  <si>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</si>
  <si>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</si>
  <si>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</si>
  <si>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</si>
  <si>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</si>
  <si>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</si>
  <si>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</si>
  <si>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</si>
  <si>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</si>
  <si>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</si>
  <si>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</si>
  <si>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</si>
  <si>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</si>
  <si>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</si>
  <si>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</si>
  <si>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</si>
  <si>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</si>
  <si>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</si>
  <si>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</si>
  <si>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</si>
  <si>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</si>
  <si>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</si>
  <si>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</si>
  <si>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</si>
  <si>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</si>
  <si>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</si>
  <si>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</si>
  <si>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</si>
  <si>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</si>
  <si>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</si>
  <si>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</si>
  <si>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</si>
  <si>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</si>
  <si>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</si>
  <si>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</si>
  <si>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</si>
  <si>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</si>
  <si>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</si>
  <si>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</si>
  <si>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</si>
  <si>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</si>
  <si>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</si>
  <si>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</si>
  <si>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</si>
  <si>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</si>
  <si>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</si>
  <si>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</si>
  <si>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</si>
  <si>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</si>
  <si>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</si>
  <si>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</si>
  <si>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</si>
  <si>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</si>
  <si>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</si>
  <si>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</si>
  <si>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</si>
  <si>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</si>
  <si>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</si>
  <si>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</si>
  <si>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</si>
  <si>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</si>
  <si>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</si>
  <si>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</si>
  <si>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</si>
  <si>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</si>
  <si>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</si>
  <si>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</si>
  <si>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</si>
  <si>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</si>
  <si>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</si>
  <si>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</si>
  <si>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</si>
  <si>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</si>
  <si>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</si>
  <si>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</si>
  <si>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</si>
  <si>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</si>
  <si>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</si>
  <si>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</si>
  <si>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</si>
  <si>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</si>
  <si>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</si>
  <si>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</si>
  <si>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</si>
  <si>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</si>
  <si>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</si>
  <si>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</si>
  <si>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</si>
  <si>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</si>
  <si>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</si>
  <si>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</si>
  <si>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</si>
  <si>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</si>
  <si>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</si>
  <si>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</si>
  <si>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</si>
  <si>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</si>
  <si>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</si>
  <si>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</si>
  <si>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</si>
  <si>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</si>
  <si>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</si>
  <si>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</si>
  <si>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</si>
  <si>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</si>
  <si>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</si>
  <si>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</si>
  <si>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</si>
  <si>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</si>
  <si>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</si>
  <si>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</si>
  <si>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</si>
  <si>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</si>
  <si>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</si>
  <si>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</si>
  <si>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</si>
  <si>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</si>
  <si>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</si>
  <si>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</si>
  <si>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</si>
  <si>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</si>
  <si>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</si>
  <si>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</si>
  <si>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</si>
  <si>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</si>
  <si>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</si>
  <si>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</si>
  <si>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</si>
  <si>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</si>
  <si>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</si>
  <si>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</si>
  <si>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</si>
  <si>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</si>
  <si>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</si>
  <si>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</si>
  <si>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</si>
  <si>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</si>
  <si>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</si>
  <si>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</si>
  <si>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</si>
  <si>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</si>
  <si>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</si>
  <si>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</si>
  <si>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</si>
  <si>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</si>
  <si>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</si>
  <si>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</si>
  <si>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</si>
  <si>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</si>
  <si>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</si>
  <si>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</si>
  <si>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</si>
  <si>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</si>
  <si>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</si>
  <si>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</si>
  <si>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</si>
  <si>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</si>
  <si>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</si>
  <si>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</si>
  <si>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</si>
  <si>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</si>
  <si>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</si>
  <si>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</si>
  <si>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</si>
  <si>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</si>
  <si>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</si>
  <si>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</si>
  <si>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</si>
  <si>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</si>
  <si>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</si>
  <si>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</si>
  <si>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</si>
  <si>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</si>
  <si>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</si>
  <si>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</si>
  <si>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</si>
  <si>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</si>
  <si>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</si>
  <si>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</si>
  <si>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</si>
  <si>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</si>
  <si>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</si>
  <si>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</si>
  <si>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</si>
  <si>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</si>
  <si>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</si>
  <si>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</si>
  <si>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</si>
  <si>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</si>
  <si>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</si>
  <si>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</si>
  <si>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</si>
  <si>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</si>
  <si>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</si>
  <si>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</si>
  <si>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</si>
  <si>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</si>
  <si>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</si>
  <si>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</si>
  <si>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</si>
  <si>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</si>
  <si>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</si>
  <si>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</si>
  <si>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</si>
  <si>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</si>
  <si>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</si>
  <si>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</si>
  <si>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</si>
  <si>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</si>
  <si>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</si>
  <si>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</si>
  <si>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</si>
  <si>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</si>
  <si>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</si>
  <si>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</si>
  <si>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</si>
  <si>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</si>
  <si>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</si>
  <si>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</si>
  <si>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</si>
  <si>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</si>
  <si>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</si>
  <si>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</si>
  <si>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</si>
  <si>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</si>
  <si>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</si>
  <si>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</si>
  <si>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</si>
  <si>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</si>
  <si>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</si>
  <si>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</si>
  <si>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</si>
  <si>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</si>
  <si>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</si>
  <si>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</si>
  <si>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</si>
  <si>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</si>
  <si>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</si>
  <si>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</si>
  <si>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</si>
  <si>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</si>
  <si>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</si>
  <si>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</si>
  <si>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</si>
  <si>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</si>
  <si>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</si>
  <si>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</si>
  <si>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</si>
  <si>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</si>
  <si>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</si>
  <si>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</si>
  <si>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</si>
  <si>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</si>
  <si>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</si>
  <si>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</si>
  <si>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</si>
  <si>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</si>
  <si>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</si>
  <si>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</si>
  <si>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</si>
  <si>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</si>
  <si>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</si>
  <si>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</si>
  <si>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</si>
  <si>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</si>
  <si>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</si>
  <si>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</si>
  <si>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</si>
  <si>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</si>
  <si>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</si>
  <si>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</si>
  <si>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</si>
  <si>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</si>
  <si>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</si>
  <si>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</si>
  <si>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</si>
  <si>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</si>
  <si>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</si>
  <si>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</si>
  <si>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</si>
  <si>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</si>
  <si>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</si>
  <si>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</si>
  <si>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</si>
  <si>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</si>
  <si>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</si>
  <si>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</si>
  <si>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</si>
  <si>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</si>
  <si>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</si>
  <si>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</si>
  <si>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</si>
  <si>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</si>
  <si>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</si>
  <si>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</si>
  <si>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</si>
  <si>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</si>
  <si>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</si>
  <si>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</si>
  <si>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</si>
  <si>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</si>
  <si>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</si>
  <si>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</si>
  <si>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</si>
  <si>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</si>
  <si>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</si>
  <si>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</si>
  <si>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</si>
  <si>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</si>
  <si>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</si>
  <si>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</si>
  <si>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</si>
  <si>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</si>
  <si>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</si>
  <si>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</si>
  <si>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</si>
  <si>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</si>
  <si>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</si>
  <si>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</si>
  <si>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</si>
  <si>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</si>
  <si>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</si>
  <si>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</si>
  <si>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</si>
  <si>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</si>
  <si>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</si>
  <si>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</si>
  <si>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</si>
  <si>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</si>
  <si>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</si>
  <si>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</si>
  <si>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</si>
  <si>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</si>
  <si>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</si>
  <si>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</si>
  <si>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</si>
  <si>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</si>
  <si>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</si>
  <si>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</si>
  <si>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</si>
  <si>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</si>
  <si>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</si>
  <si>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</si>
  <si>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</si>
  <si>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</si>
  <si>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</si>
  <si>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</si>
  <si>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</si>
  <si>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</si>
  <si>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</si>
  <si>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</si>
  <si>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</si>
  <si>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</si>
  <si>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</si>
  <si>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</si>
  <si>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</si>
  <si>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</si>
  <si>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</si>
  <si>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</si>
  <si>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</si>
  <si>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</si>
  <si>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</si>
  <si>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</si>
  <si>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</si>
  <si>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</si>
  <si>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</si>
  <si>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</si>
  <si>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</si>
  <si>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</si>
  <si>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</si>
  <si>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</si>
  <si>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</si>
  <si>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</si>
  <si>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</si>
  <si>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</si>
  <si>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</si>
  <si>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</si>
  <si>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</si>
  <si>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</si>
  <si>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</si>
  <si>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</si>
  <si>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</si>
  <si>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</si>
  <si>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</si>
  <si>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</si>
  <si>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</si>
  <si>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</si>
  <si>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</si>
  <si>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</si>
  <si>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</si>
  <si>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</si>
  <si>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</si>
  <si>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</si>
  <si>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</si>
  <si>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</si>
  <si>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</si>
  <si>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</si>
  <si>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</si>
  <si>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</si>
  <si>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</si>
  <si>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</si>
  <si>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</si>
  <si>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</si>
  <si>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</si>
  <si>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</si>
  <si>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</si>
  <si>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</si>
  <si>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</si>
  <si>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</si>
  <si>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</si>
  <si>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</si>
  <si>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</si>
  <si>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</si>
  <si>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</si>
  <si>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</si>
  <si>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</si>
  <si>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</si>
  <si>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</si>
  <si>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</si>
  <si>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</si>
  <si>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</si>
  <si>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</si>
  <si>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</si>
  <si>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</si>
  <si>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</si>
  <si>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</si>
  <si>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</si>
  <si>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</si>
  <si>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</si>
  <si>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</si>
  <si>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</si>
  <si>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</si>
  <si>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</si>
  <si>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</si>
  <si>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</si>
  <si>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</si>
  <si>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</si>
  <si>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</si>
  <si>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</si>
  <si>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</si>
  <si>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</si>
  <si>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</si>
  <si>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</si>
  <si>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</si>
  <si>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</si>
  <si>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</si>
  <si>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</si>
  <si>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</si>
  <si>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</si>
  <si>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</si>
  <si>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</si>
  <si>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</si>
  <si>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</si>
  <si>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</si>
  <si>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</si>
  <si>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</si>
  <si>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</si>
  <si>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</si>
  <si>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</si>
  <si>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</si>
  <si>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</si>
  <si>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</si>
  <si>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</si>
  <si>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</si>
  <si>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</si>
  <si>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</si>
  <si>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</si>
  <si>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</si>
  <si>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</si>
  <si>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</si>
  <si>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</si>
  <si>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</si>
  <si>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</si>
  <si>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</si>
  <si>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</si>
  <si>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</si>
  <si>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</si>
  <si>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</si>
  <si>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</si>
  <si>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</si>
  <si>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</si>
  <si>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</si>
  <si>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</si>
  <si>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</si>
  <si>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</si>
  <si>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</si>
  <si>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</si>
  <si>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</si>
  <si>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</si>
  <si>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</si>
  <si>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</si>
  <si>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</si>
  <si>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</si>
  <si>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</si>
  <si>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</si>
  <si>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</si>
  <si>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</si>
  <si>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</si>
  <si>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</si>
  <si>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</si>
  <si>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</si>
  <si>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</si>
  <si>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</si>
  <si>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</si>
  <si>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</si>
  <si>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</si>
  <si>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</si>
  <si>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</si>
  <si>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</si>
  <si>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</si>
  <si>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</si>
  <si>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</si>
  <si>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</si>
  <si>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</si>
  <si>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</si>
  <si>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</si>
  <si>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</si>
  <si>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</si>
  <si>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</si>
  <si>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</si>
  <si>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</si>
  <si>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</si>
  <si>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</si>
  <si>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</si>
  <si>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</si>
  <si>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</si>
  <si>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</si>
  <si>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</si>
  <si>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</si>
  <si>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</si>
  <si>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</si>
  <si>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</si>
  <si>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</si>
  <si>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</si>
  <si>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</si>
  <si>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</si>
  <si>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</si>
  <si>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</si>
  <si>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</si>
  <si>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</si>
  <si>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</si>
  <si>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</si>
  <si>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</si>
  <si>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</si>
  <si>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</si>
  <si>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</si>
  <si>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</si>
  <si>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</si>
  <si>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</si>
  <si>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</si>
  <si>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</si>
  <si>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</si>
  <si>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</si>
  <si>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</si>
  <si>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</si>
  <si>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</si>
  <si>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</si>
  <si>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</si>
  <si>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</si>
  <si>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</si>
  <si>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</si>
  <si>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</si>
  <si>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</si>
  <si>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</si>
  <si>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</si>
  <si>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</si>
  <si>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</si>
  <si>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</si>
  <si>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</si>
  <si>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</si>
  <si>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</si>
  <si>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</si>
  <si>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</si>
  <si>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</si>
  <si>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</si>
  <si>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</si>
  <si>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</si>
  <si>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</si>
  <si>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</si>
  <si>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</si>
  <si>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</si>
  <si>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</si>
  <si>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</si>
  <si>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</si>
  <si>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</si>
  <si>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</si>
  <si>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</si>
  <si>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</si>
  <si>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</si>
  <si>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</si>
  <si>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</si>
  <si>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</si>
  <si>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</si>
  <si>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</si>
  <si>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</si>
  <si>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</si>
  <si>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</si>
  <si>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</si>
  <si>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</si>
  <si>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</si>
  <si>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</si>
  <si>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</si>
  <si>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</si>
  <si>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</si>
  <si>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</si>
  <si>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</si>
  <si>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</si>
  <si>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</si>
  <si>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</si>
  <si>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</si>
  <si>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</si>
  <si>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</si>
  <si>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</si>
  <si>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</si>
  <si>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</si>
  <si>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</si>
  <si>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</si>
  <si>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</si>
  <si>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</si>
  <si>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</si>
  <si>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</si>
  <si>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</si>
  <si>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</si>
  <si>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</si>
  <si>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</si>
  <si>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</si>
  <si>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</si>
  <si>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</si>
  <si>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</si>
  <si>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</si>
  <si>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</si>
  <si>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</si>
  <si>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</si>
  <si>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</si>
  <si>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</si>
  <si>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</si>
  <si>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</si>
  <si>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</si>
  <si>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</si>
  <si>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</si>
  <si>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</si>
  <si>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</si>
  <si>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</si>
  <si>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</si>
  <si>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</si>
  <si>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</si>
  <si>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</si>
  <si>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</si>
  <si>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</si>
  <si>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</si>
  <si>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</si>
  <si>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</si>
  <si>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</si>
  <si>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</si>
  <si>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</si>
  <si>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</si>
  <si>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</si>
  <si>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</si>
  <si>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</si>
  <si>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</si>
  <si>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</si>
  <si>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</si>
  <si>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</si>
  <si>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</si>
  <si>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</si>
  <si>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</si>
  <si>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</si>
  <si>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</si>
  <si>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</si>
  <si>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</si>
  <si>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</si>
  <si>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</si>
  <si>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</si>
  <si>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</si>
  <si>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</si>
  <si>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</si>
  <si>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</si>
  <si>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</si>
  <si>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</si>
  <si>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</si>
  <si>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</si>
  <si>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</si>
  <si>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</si>
  <si>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</si>
  <si>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</si>
  <si>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</si>
  <si>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</si>
  <si>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</si>
  <si>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</si>
  <si>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</si>
  <si>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</si>
  <si>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</si>
  <si>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</si>
  <si>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</si>
  <si>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</si>
  <si>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</si>
  <si>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</si>
  <si>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</si>
  <si>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</si>
  <si>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</si>
  <si>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</si>
  <si>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</si>
  <si>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</si>
  <si>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</si>
  <si>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</si>
  <si>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</si>
  <si>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</si>
  <si>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</si>
  <si>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</si>
  <si>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</si>
  <si>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</si>
  <si>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</si>
  <si>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</si>
  <si>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</si>
  <si>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</si>
  <si>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</si>
  <si>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</si>
  <si>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</si>
  <si>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</si>
  <si>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</si>
  <si>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</si>
  <si>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</si>
  <si>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</si>
  <si>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</si>
  <si>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</si>
  <si>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</si>
  <si>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</si>
  <si>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</si>
  <si>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</si>
  <si>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</si>
  <si>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</si>
  <si>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</si>
  <si>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</si>
  <si>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</si>
  <si>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</si>
  <si>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</si>
  <si>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</si>
  <si>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</si>
  <si>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</si>
  <si>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</si>
  <si>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</si>
  <si>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</si>
  <si>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</si>
  <si>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</si>
  <si>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</si>
  <si>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</si>
  <si>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</si>
  <si>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</si>
  <si>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</si>
  <si>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</si>
  <si>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</si>
  <si>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</si>
  <si>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</si>
  <si>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</si>
  <si>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</si>
  <si>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</si>
  <si>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</si>
  <si>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</si>
  <si>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</si>
  <si>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</si>
  <si>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</si>
  <si>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</si>
  <si>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</si>
  <si>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</si>
  <si>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</si>
  <si>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</si>
  <si>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</si>
  <si>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</si>
  <si>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</si>
  <si>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</si>
  <si>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</si>
  <si>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</si>
  <si>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</si>
  <si>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</si>
  <si>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</si>
  <si>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</si>
  <si>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</si>
  <si>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</si>
  <si>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</si>
  <si>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</si>
  <si>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</si>
  <si>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</si>
  <si>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</si>
  <si>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</si>
  <si>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</si>
  <si>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</si>
  <si>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</si>
  <si>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</si>
  <si>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</si>
  <si>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</si>
  <si>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</si>
  <si>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</si>
  <si>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</si>
  <si>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</si>
  <si>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</si>
  <si>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</si>
  <si>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</si>
  <si>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</si>
  <si>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</si>
  <si>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</si>
  <si>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</si>
  <si>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</si>
  <si>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</si>
  <si>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</si>
  <si>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</si>
  <si>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</si>
  <si>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</si>
  <si>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</si>
  <si>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</si>
  <si>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</si>
  <si>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</si>
  <si>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</si>
  <si>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</si>
  <si>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</si>
  <si>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</si>
  <si>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</si>
  <si>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</si>
  <si>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</si>
  <si>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</si>
  <si>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</si>
  <si>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</si>
  <si>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</si>
  <si>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</si>
  <si>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</si>
  <si>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</si>
  <si>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</si>
  <si>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</si>
  <si>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</si>
  <si>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</si>
  <si>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</si>
  <si>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</si>
  <si>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</si>
  <si>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</si>
  <si>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</si>
  <si>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</si>
  <si>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</si>
  <si>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</si>
  <si>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</si>
  <si>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</si>
  <si>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</si>
  <si>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</si>
  <si>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</si>
  <si>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</si>
  <si>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</si>
  <si>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</si>
  <si>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</si>
  <si>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</si>
  <si>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</si>
  <si>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</si>
  <si>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</si>
  <si>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</si>
  <si>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</si>
  <si>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</si>
  <si>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</si>
  <si>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</si>
  <si>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</si>
  <si>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</si>
  <si>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</si>
  <si>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</si>
  <si>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</si>
  <si>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</si>
  <si>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</si>
  <si>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</si>
  <si>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</si>
  <si>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</si>
  <si>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</si>
  <si>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</si>
  <si>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</si>
  <si>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</si>
  <si>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</si>
  <si>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</si>
  <si>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</si>
  <si>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</si>
  <si>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</si>
  <si>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</si>
  <si>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</si>
  <si>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</si>
  <si>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</si>
  <si>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</si>
  <si>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</si>
  <si>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</si>
  <si>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</si>
  <si>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</si>
  <si>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</si>
  <si>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</si>
  <si>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</si>
  <si>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</si>
  <si>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</si>
  <si>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</si>
  <si>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</si>
  <si>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</si>
  <si>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</si>
  <si>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</si>
  <si>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</si>
  <si>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</si>
  <si>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</si>
  <si>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</si>
  <si>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</si>
  <si>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</si>
  <si>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</si>
  <si>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</si>
  <si>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</si>
  <si>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</si>
  <si>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</si>
  <si>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</si>
  <si>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</si>
  <si>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</si>
  <si>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</si>
  <si>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</si>
  <si>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</si>
  <si>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</si>
  <si>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</si>
  <si>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</si>
  <si>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</si>
  <si>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</si>
  <si>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</si>
  <si>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</si>
  <si>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</si>
  <si>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</si>
  <si>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</si>
  <si>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</si>
  <si>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</si>
  <si>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</si>
  <si>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</si>
  <si>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</si>
  <si>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</si>
  <si>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</si>
  <si>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</si>
  <si>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</si>
  <si>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</si>
  <si>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</si>
  <si>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</si>
  <si>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</si>
  <si>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</si>
  <si>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</si>
  <si>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</si>
  <si>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</si>
  <si>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</si>
  <si>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</si>
  <si>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</si>
  <si>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</si>
  <si>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</si>
  <si>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</si>
  <si>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</si>
  <si>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</si>
  <si>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</si>
  <si>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</si>
  <si>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</si>
  <si>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</si>
  <si>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</si>
  <si>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</si>
  <si>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</si>
  <si>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</si>
  <si>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</si>
  <si>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</si>
  <si>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</si>
  <si>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</si>
  <si>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</si>
  <si>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</si>
  <si>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</si>
  <si>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</si>
  <si>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</si>
  <si>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</si>
  <si>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</si>
  <si>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</si>
  <si>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</si>
  <si>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</si>
  <si>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</si>
  <si>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</si>
  <si>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</si>
  <si>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</si>
  <si>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</si>
  <si>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</si>
  <si>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</si>
  <si>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</si>
  <si>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</si>
  <si>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</si>
  <si>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</si>
  <si>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</si>
  <si>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</si>
  <si>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</si>
  <si>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</si>
  <si>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</si>
  <si>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</si>
  <si>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</si>
  <si>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</si>
  <si>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</si>
  <si>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</si>
  <si>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</si>
  <si>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</si>
  <si>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</si>
  <si>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</si>
  <si>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</si>
  <si>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</si>
  <si>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</si>
  <si>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</si>
  <si>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</si>
  <si>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</si>
  <si>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</si>
  <si>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</si>
  <si>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</si>
  <si>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</si>
  <si>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</si>
  <si>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</si>
  <si>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</si>
  <si>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</si>
  <si>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</si>
  <si>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</si>
  <si>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</si>
  <si>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</si>
  <si>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</si>
  <si>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</si>
  <si>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</si>
  <si>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</si>
  <si>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</si>
  <si>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</si>
  <si>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</si>
  <si>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</si>
  <si>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</si>
  <si>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</si>
  <si>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</si>
  <si>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</si>
  <si>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</si>
  <si>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</si>
  <si>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</si>
  <si>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</si>
  <si>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</si>
  <si>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</si>
  <si>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</si>
  <si>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</si>
  <si>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</si>
  <si>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</si>
  <si>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</si>
  <si>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</si>
  <si>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</si>
  <si>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</si>
  <si>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</si>
  <si>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</si>
  <si>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</si>
  <si>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</si>
  <si>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</si>
  <si>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</si>
  <si>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</si>
  <si>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</si>
  <si>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</si>
  <si>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</si>
  <si>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</si>
  <si>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</si>
  <si>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</si>
  <si>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</si>
  <si>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</si>
  <si>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</si>
  <si>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</si>
  <si>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</si>
  <si>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</si>
  <si>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</si>
  <si>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</si>
  <si>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</si>
  <si>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</si>
  <si>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</si>
  <si>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</si>
  <si>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</si>
  <si>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</si>
  <si>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</si>
  <si>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</si>
  <si>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</si>
  <si>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</si>
  <si>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</si>
  <si>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</si>
  <si>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</si>
  <si>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</si>
  <si>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</si>
  <si>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</si>
  <si>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</si>
  <si>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</si>
  <si>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</si>
  <si>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</si>
  <si>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</si>
  <si>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</si>
  <si>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</si>
  <si>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</si>
  <si>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</si>
  <si>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</si>
  <si>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</si>
  <si>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</si>
  <si>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</si>
  <si>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</si>
  <si>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</si>
  <si>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</si>
  <si>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</si>
  <si>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</si>
  <si>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</si>
  <si>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</si>
  <si>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</si>
  <si>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</si>
  <si>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</si>
  <si>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</si>
  <si>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</si>
  <si>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</si>
  <si>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</si>
  <si>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</si>
  <si>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</si>
  <si>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</si>
  <si>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</si>
  <si>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</si>
  <si>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</si>
  <si>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</si>
  <si>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</si>
  <si>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</si>
  <si>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</si>
  <si>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</si>
  <si>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</si>
  <si>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</si>
  <si>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</si>
  <si>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</si>
  <si>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</si>
  <si>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</si>
  <si>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</si>
  <si>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</si>
  <si>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</si>
  <si>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</si>
  <si>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</si>
  <si>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</si>
  <si>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</si>
  <si>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</si>
  <si>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</si>
  <si>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</si>
  <si>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</si>
  <si>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</si>
  <si>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</si>
  <si>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</si>
  <si>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</si>
  <si>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</si>
  <si>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</si>
  <si>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</si>
  <si>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</si>
  <si>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</si>
  <si>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</si>
  <si>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</si>
  <si>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</si>
  <si>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</si>
  <si>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</si>
  <si>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</si>
  <si>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</si>
  <si>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</si>
  <si>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</si>
  <si>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</si>
  <si>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</si>
  <si>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</si>
  <si>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</si>
  <si>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</si>
  <si>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</si>
  <si>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</si>
  <si>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</si>
  <si>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</si>
  <si>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</si>
  <si>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</si>
  <si>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</si>
  <si>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</si>
  <si>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</si>
  <si>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</si>
  <si>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</si>
  <si>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</si>
  <si>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</si>
  <si>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</si>
  <si>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</si>
  <si>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</si>
  <si>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</si>
  <si>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</si>
  <si>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</si>
  <si>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</si>
  <si>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</si>
  <si>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</si>
  <si>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</si>
  <si>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</si>
  <si>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</si>
  <si>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</si>
  <si>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</si>
  <si>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</si>
  <si>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</si>
  <si>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</si>
  <si>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</si>
  <si>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</si>
  <si>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</si>
  <si>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</si>
  <si>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</si>
  <si>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</si>
  <si>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</si>
  <si>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</si>
  <si>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</si>
  <si>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</si>
  <si>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</si>
  <si>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</si>
  <si>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</si>
  <si>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</si>
  <si>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</si>
  <si>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</si>
  <si>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</si>
  <si>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</si>
  <si>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</si>
  <si>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</si>
  <si>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</si>
  <si>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</si>
  <si>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</si>
  <si>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</si>
  <si>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</si>
  <si>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</si>
  <si>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</si>
  <si>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</si>
  <si>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</si>
  <si>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</si>
  <si>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</si>
  <si>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</si>
  <si>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</si>
  <si>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</si>
  <si>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</si>
  <si>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</si>
  <si>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</si>
  <si>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</si>
  <si>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</si>
  <si>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</si>
  <si>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</si>
  <si>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</si>
  <si>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</si>
  <si>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</si>
  <si>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</si>
  <si>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</si>
  <si>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</si>
  <si>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</si>
  <si>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</si>
  <si>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</si>
  <si>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</si>
  <si>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</si>
  <si>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</si>
  <si>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</si>
  <si>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</si>
  <si>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</si>
  <si>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</si>
  <si>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</si>
  <si>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</si>
  <si>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</si>
  <si>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</si>
  <si>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</si>
  <si>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</si>
  <si>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</si>
  <si>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</si>
  <si>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</si>
  <si>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</si>
  <si>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</si>
  <si>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</si>
  <si>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</si>
  <si>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</si>
  <si>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</si>
  <si>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</si>
  <si>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</si>
  <si>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</si>
  <si>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</si>
  <si>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</si>
  <si>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</si>
  <si>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</si>
  <si>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</si>
  <si>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</si>
  <si>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</si>
  <si>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</si>
  <si>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</si>
  <si>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</si>
  <si>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</si>
  <si>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</si>
  <si>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</si>
  <si>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</si>
  <si>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</si>
  <si>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</si>
  <si>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</si>
  <si>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</si>
  <si>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</si>
  <si>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</si>
  <si>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</si>
  <si>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</si>
  <si>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</si>
  <si>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</si>
  <si>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</si>
  <si>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</si>
  <si>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</si>
  <si>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</si>
  <si>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</si>
  <si>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</si>
  <si>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</si>
  <si>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</si>
  <si>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</si>
  <si>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</si>
  <si>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</si>
  <si>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</si>
  <si>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</si>
  <si>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</si>
  <si>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</si>
  <si>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</si>
  <si>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</si>
  <si>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</si>
  <si>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</si>
  <si>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</si>
  <si>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</si>
  <si>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</si>
  <si>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</si>
  <si>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</si>
  <si>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</si>
  <si>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</si>
  <si>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</si>
  <si>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</si>
  <si>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</si>
  <si>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</si>
  <si>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</si>
  <si>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</si>
  <si>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</si>
  <si>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</si>
  <si>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</si>
  <si>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</si>
  <si>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</si>
  <si>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</si>
  <si>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</si>
  <si>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</si>
  <si>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</si>
  <si>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</si>
  <si>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</si>
  <si>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04362_令和7年度</t>
  </si>
  <si>
    <t>04362_令和8年度</t>
  </si>
  <si>
    <t>04362_令和9年度</t>
  </si>
  <si>
    <t>04362_令和10年度</t>
  </si>
  <si>
    <t>04362_令和11年度</t>
  </si>
  <si>
    <t>04362_令和12年度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</si>
</sst>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1.0931409595517581</c:v>
                </c:pt>
                <c:pt idx="1">
                  <c:v>0.78236342358087263</c:v>
                </c:pt>
                <c:pt idx="2">
                  <c:v>0.72924371396946375</c:v>
                </c:pt>
                <c:pt idx="3">
                  <c:v>1.816688518183206</c:v>
                </c:pt>
                <c:pt idx="4">
                  <c:v>1.6561681255218981</c:v>
                </c:pt>
                <c:pt idx="5">
                  <c:v>1.713262189734345</c:v>
                </c:pt>
                <c:pt idx="6">
                  <c:v>1.580983800589808</c:v>
                </c:pt>
                <c:pt idx="7">
                  <c:v>2.0244831033779622</c:v>
                </c:pt>
                <c:pt idx="8">
                  <c:v>1.7103363546105346</c:v>
                </c:pt>
                <c:pt idx="9">
                  <c:v>1.4570865459323064</c:v>
                </c:pt>
                <c:pt idx="10">
                  <c:v>1.7691806159598222</c:v>
                </c:pt>
                <c:pt idx="11">
                  <c:v>1.8449034416424239</c:v>
                </c:pt>
                <c:pt idx="12">
                  <c:v>1.6974455879515009</c:v>
                </c:pt>
                <c:pt idx="13">
                  <c:v>1.466404885666305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35.765249654701144</c:v>
                </c:pt>
                <c:pt idx="1">
                  <c:v>35.561591452151468</c:v>
                </c:pt>
                <c:pt idx="2">
                  <c:v>32.620811325848678</c:v>
                </c:pt>
                <c:pt idx="3">
                  <c:v>32.500787359222834</c:v>
                </c:pt>
                <c:pt idx="4">
                  <c:v>31.704240392969051</c:v>
                </c:pt>
                <c:pt idx="5">
                  <c:v>30.584747210877193</c:v>
                </c:pt>
                <c:pt idx="6">
                  <c:v>30.301364097343445</c:v>
                </c:pt>
                <c:pt idx="7">
                  <c:v>29.483311395458589</c:v>
                </c:pt>
                <c:pt idx="8">
                  <c:v>29.15532755219018</c:v>
                </c:pt>
                <c:pt idx="9">
                  <c:v>28.267549411738464</c:v>
                </c:pt>
                <c:pt idx="10">
                  <c:v>27.903084759219773</c:v>
                </c:pt>
                <c:pt idx="11">
                  <c:v>25.370028128344376</c:v>
                </c:pt>
                <c:pt idx="12">
                  <c:v>25.229276543438768</c:v>
                </c:pt>
                <c:pt idx="13">
                  <c:v>25.533144619937861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21.88509349274463</c:v>
                </c:pt>
                <c:pt idx="1">
                  <c:v>19.564896917375521</c:v>
                </c:pt>
                <c:pt idx="2">
                  <c:v>21.164679740612019</c:v>
                </c:pt>
                <c:pt idx="3">
                  <c:v>21.526692403862111</c:v>
                </c:pt>
                <c:pt idx="4">
                  <c:v>20.661382786747499</c:v>
                </c:pt>
                <c:pt idx="5">
                  <c:v>17.641434036764121</c:v>
                </c:pt>
                <c:pt idx="6">
                  <c:v>15.231056184065331</c:v>
                </c:pt>
                <c:pt idx="7">
                  <c:v>15.275352614842655</c:v>
                </c:pt>
                <c:pt idx="8">
                  <c:v>16.819944713058824</c:v>
                </c:pt>
                <c:pt idx="9">
                  <c:v>15.807149808404995</c:v>
                </c:pt>
                <c:pt idx="10">
                  <c:v>14.003517874749928</c:v>
                </c:pt>
                <c:pt idx="11">
                  <c:v>14.484948473116839</c:v>
                </c:pt>
                <c:pt idx="12">
                  <c:v>13.915520427352829</c:v>
                </c:pt>
                <c:pt idx="13">
                  <c:v>14.314121950850845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13.43924523620451</c:v>
                </c:pt>
                <c:pt idx="1">
                  <c:v>13.07310291022306</c:v>
                </c:pt>
                <c:pt idx="2">
                  <c:v>13.793425902665421</c:v>
                </c:pt>
                <c:pt idx="3">
                  <c:v>15.463535832097159</c:v>
                </c:pt>
                <c:pt idx="4">
                  <c:v>15.163383398341299</c:v>
                </c:pt>
                <c:pt idx="5">
                  <c:v>13.419570714955141</c:v>
                </c:pt>
                <c:pt idx="6">
                  <c:v>12.84535751933023</c:v>
                </c:pt>
                <c:pt idx="7">
                  <c:v>10.574836363511867</c:v>
                </c:pt>
                <c:pt idx="8">
                  <c:v>10.268574457252509</c:v>
                </c:pt>
                <c:pt idx="9">
                  <c:v>10.949377727752623</c:v>
                </c:pt>
                <c:pt idx="10">
                  <c:v>10.46919662152443</c:v>
                </c:pt>
                <c:pt idx="11">
                  <c:v>9.2321603598037303</c:v>
                </c:pt>
                <c:pt idx="12">
                  <c:v>10.460926638267978</c:v>
                </c:pt>
                <c:pt idx="13">
                  <c:v>9.6607801902020825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62.301353608697497</c:v>
                </c:pt>
                <c:pt idx="1">
                  <c:v>38.192968458974605</c:v>
                </c:pt>
                <c:pt idx="2">
                  <c:v>22.415407993806539</c:v>
                </c:pt>
                <c:pt idx="3">
                  <c:v>29.576711410669628</c:v>
                </c:pt>
                <c:pt idx="4">
                  <c:v>27.02563766109386</c:v>
                </c:pt>
                <c:pt idx="5">
                  <c:v>28.756916189664693</c:v>
                </c:pt>
                <c:pt idx="6">
                  <c:v>29.001636502530182</c:v>
                </c:pt>
                <c:pt idx="7">
                  <c:v>29.660354460561088</c:v>
                </c:pt>
                <c:pt idx="8">
                  <c:v>30.860454983998572</c:v>
                </c:pt>
                <c:pt idx="9">
                  <c:v>30.731758236676992</c:v>
                </c:pt>
                <c:pt idx="10">
                  <c:v>28.202872192091409</c:v>
                </c:pt>
                <c:pt idx="11">
                  <c:v>29.237151647732702</c:v>
                </c:pt>
                <c:pt idx="12">
                  <c:v>28.531514693544338</c:v>
                </c:pt>
                <c:pt idx="13">
                  <c:v>28.982845056826612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9540</c:v>
                </c:pt>
                <c:pt idx="1">
                  <c:v>9491</c:v>
                </c:pt>
                <c:pt idx="2">
                  <c:v>9037</c:v>
                </c:pt>
                <c:pt idx="3">
                  <c:v>8952</c:v>
                </c:pt>
                <c:pt idx="4">
                  <c:v>8878</c:v>
                </c:pt>
                <c:pt idx="5">
                  <c:v>8705</c:v>
                </c:pt>
                <c:pt idx="6">
                  <c:v>8664</c:v>
                </c:pt>
                <c:pt idx="7">
                  <c:v>8586</c:v>
                </c:pt>
                <c:pt idx="8">
                  <c:v>8620</c:v>
                </c:pt>
                <c:pt idx="9">
                  <c:v>8485</c:v>
                </c:pt>
                <c:pt idx="10">
                  <c:v>8446</c:v>
                </c:pt>
                <c:pt idx="11">
                  <c:v>8470</c:v>
                </c:pt>
                <c:pt idx="12">
                  <c:v>8412</c:v>
                </c:pt>
                <c:pt idx="13">
                  <c:v>8360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3202</c:v>
                </c:pt>
                <c:pt idx="1">
                  <c:v>3121</c:v>
                </c:pt>
                <c:pt idx="2">
                  <c:v>2871</c:v>
                </c:pt>
                <c:pt idx="3">
                  <c:v>2883</c:v>
                </c:pt>
                <c:pt idx="4">
                  <c:v>2889</c:v>
                </c:pt>
                <c:pt idx="5">
                  <c:v>2889</c:v>
                </c:pt>
                <c:pt idx="6">
                  <c:v>2880</c:v>
                </c:pt>
                <c:pt idx="7">
                  <c:v>2882</c:v>
                </c:pt>
                <c:pt idx="8">
                  <c:v>2877</c:v>
                </c:pt>
                <c:pt idx="9">
                  <c:v>2838</c:v>
                </c:pt>
                <c:pt idx="10">
                  <c:v>2836</c:v>
                </c:pt>
                <c:pt idx="11">
                  <c:v>2826</c:v>
                </c:pt>
                <c:pt idx="12">
                  <c:v>2819</c:v>
                </c:pt>
                <c:pt idx="13">
                  <c:v>2815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5604</c:v>
                </c:pt>
                <c:pt idx="1">
                  <c:v>5397</c:v>
                </c:pt>
                <c:pt idx="2">
                  <c:v>4862</c:v>
                </c:pt>
                <c:pt idx="3">
                  <c:v>4709</c:v>
                </c:pt>
                <c:pt idx="4">
                  <c:v>4601</c:v>
                </c:pt>
                <c:pt idx="5">
                  <c:v>4547</c:v>
                </c:pt>
                <c:pt idx="6">
                  <c:v>4567</c:v>
                </c:pt>
                <c:pt idx="7">
                  <c:v>4604</c:v>
                </c:pt>
                <c:pt idx="8">
                  <c:v>4687</c:v>
                </c:pt>
                <c:pt idx="9">
                  <c:v>4720</c:v>
                </c:pt>
                <c:pt idx="10">
                  <c:v>4789</c:v>
                </c:pt>
                <c:pt idx="11">
                  <c:v>4814</c:v>
                </c:pt>
                <c:pt idx="12">
                  <c:v>4818</c:v>
                </c:pt>
                <c:pt idx="13">
                  <c:v>4814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105</c:v>
                </c:pt>
                <c:pt idx="6">
                  <c:v>105</c:v>
                </c:pt>
                <c:pt idx="7">
                  <c:v>105</c:v>
                </c:pt>
                <c:pt idx="8">
                  <c:v>105</c:v>
                </c:pt>
                <c:pt idx="9">
                  <c:v>105</c:v>
                </c:pt>
                <c:pt idx="10">
                  <c:v>105</c:v>
                </c:pt>
                <c:pt idx="11">
                  <c:v>307</c:v>
                </c:pt>
                <c:pt idx="12">
                  <c:v>307</c:v>
                </c:pt>
                <c:pt idx="13">
                  <c:v>307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485</c:v>
                </c:pt>
                <c:pt idx="1">
                  <c:v>485</c:v>
                </c:pt>
                <c:pt idx="2">
                  <c:v>485</c:v>
                </c:pt>
                <c:pt idx="3">
                  <c:v>485</c:v>
                </c:pt>
                <c:pt idx="4">
                  <c:v>485</c:v>
                </c:pt>
                <c:pt idx="5">
                  <c:v>486</c:v>
                </c:pt>
                <c:pt idx="6">
                  <c:v>486</c:v>
                </c:pt>
                <c:pt idx="7">
                  <c:v>486</c:v>
                </c:pt>
                <c:pt idx="8">
                  <c:v>486</c:v>
                </c:pt>
                <c:pt idx="9">
                  <c:v>486</c:v>
                </c:pt>
                <c:pt idx="10">
                  <c:v>486</c:v>
                </c:pt>
                <c:pt idx="11">
                  <c:v>372</c:v>
                </c:pt>
                <c:pt idx="12">
                  <c:v>372</c:v>
                </c:pt>
                <c:pt idx="13">
                  <c:v>372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294.05489999999998</c:v>
                </c:pt>
                <c:pt idx="1">
                  <c:v>225.1867</c:v>
                </c:pt>
                <c:pt idx="2">
                  <c:v>137.94200000000001</c:v>
                </c:pt>
                <c:pt idx="3">
                  <c:v>157.58170000000001</c:v>
                </c:pt>
                <c:pt idx="4">
                  <c:v>152.5334</c:v>
                </c:pt>
                <c:pt idx="5">
                  <c:v>159.9462</c:v>
                </c:pt>
                <c:pt idx="6">
                  <c:v>162.73419999999999</c:v>
                </c:pt>
                <c:pt idx="7">
                  <c:v>172.08539999999999</c:v>
                </c:pt>
                <c:pt idx="8">
                  <c:v>193.96039999999999</c:v>
                </c:pt>
                <c:pt idx="9">
                  <c:v>210.12010000000001</c:v>
                </c:pt>
                <c:pt idx="10">
                  <c:v>193.321</c:v>
                </c:pt>
                <c:pt idx="11">
                  <c:v>155.41579999999999</c:v>
                </c:pt>
                <c:pt idx="12">
                  <c:v>156.3201</c:v>
                </c:pt>
                <c:pt idx="13">
                  <c:v>180.06129999999999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13.793425902665421</c:v>
                </c:pt>
                <c:pt idx="1">
                  <c:v>15.463535832097159</c:v>
                </c:pt>
                <c:pt idx="2">
                  <c:v>15.163383398341299</c:v>
                </c:pt>
                <c:pt idx="3">
                  <c:v>13.419570714955141</c:v>
                </c:pt>
                <c:pt idx="4">
                  <c:v>12.84535751933023</c:v>
                </c:pt>
                <c:pt idx="5">
                  <c:v>10.574836363511867</c:v>
                </c:pt>
                <c:pt idx="6">
                  <c:v>10.268574457252509</c:v>
                </c:pt>
                <c:pt idx="7">
                  <c:v>10.949377727752623</c:v>
                </c:pt>
                <c:pt idx="8">
                  <c:v>10.46919662152443</c:v>
                </c:pt>
                <c:pt idx="9">
                  <c:v>9.2321603598037303</c:v>
                </c:pt>
                <c:pt idx="10">
                  <c:v>10.460926638267978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22.415407993806539</c:v>
                </c:pt>
                <c:pt idx="1">
                  <c:v>29.576711410669628</c:v>
                </c:pt>
                <c:pt idx="2">
                  <c:v>27.02563766109386</c:v>
                </c:pt>
                <c:pt idx="3">
                  <c:v>28.756916189664693</c:v>
                </c:pt>
                <c:pt idx="4">
                  <c:v>29.001636502530182</c:v>
                </c:pt>
                <c:pt idx="5">
                  <c:v>29.660354460561088</c:v>
                </c:pt>
                <c:pt idx="6">
                  <c:v>30.860454983998572</c:v>
                </c:pt>
                <c:pt idx="7">
                  <c:v>30.731758236676992</c:v>
                </c:pt>
                <c:pt idx="8">
                  <c:v>28.202872192091409</c:v>
                </c:pt>
                <c:pt idx="9">
                  <c:v>29.237151647732702</c:v>
                </c:pt>
                <c:pt idx="10">
                  <c:v>28.531514693544338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52.843060700741383</c:v>
                </c:pt>
                <c:pt idx="2">
                  <c:v>1.568275974449292</c:v>
                </c:pt>
                <c:pt idx="3">
                  <c:v>4.9852022228135491</c:v>
                </c:pt>
                <c:pt idx="4">
                  <c:v>11.44617160984577</c:v>
                </c:pt>
                <c:pt idx="5">
                  <c:v>22.124623116878709</c:v>
                </c:pt>
                <c:pt idx="7">
                  <c:v>37.886140450682227</c:v>
                </c:pt>
                <c:pt idx="8">
                  <c:v>1.0411338089721001</c:v>
                </c:pt>
                <c:pt idx="9">
                  <c:v>0</c:v>
                </c:pt>
                <c:pt idx="10">
                  <c:v>1.0493025736387831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59.396538898004223</c:v>
                </c:pt>
                <c:pt idx="4" formatCode="#,##0">
                  <c:v>11.44617160984577</c:v>
                </c:pt>
                <c:pt idx="5" formatCode="#,##0">
                  <c:v>22.124623116878709</c:v>
                </c:pt>
                <c:pt idx="6" formatCode="#,##0">
                  <c:v>38.927274259654325</c:v>
                </c:pt>
                <c:pt idx="10" formatCode="#,##0">
                  <c:v>1.0493025736387831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山元町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山元町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山元町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41,185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3912.3000000000011</c:v>
                </c:pt>
                <c:pt idx="1">
                  <c:v>37253.100000000013</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54,014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4695.2294760000004</c:v>
                </c:pt>
                <c:pt idx="1">
                  <c:v>49276.910556000017</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22.528335131999999</c:v>
                </c:pt>
                <c:pt idx="1">
                  <c:v>1.8830849039999997</c:v>
                </c:pt>
                <c:pt idx="2">
                  <c:v>0</c:v>
                </c:pt>
                <c:pt idx="3">
                  <c:v>0</c:v>
                </c:pt>
                <c:pt idx="4">
                  <c:v>2.3254319699999999</c:v>
                </c:pt>
                <c:pt idx="5">
                  <c:v>11.74110615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504,053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484453</c:v>
                </c:pt>
                <c:pt idx="1">
                  <c:v>19600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6591.4</c:v>
                </c:pt>
                <c:pt idx="1">
                  <c:v>9665.6</c:v>
                </c:pt>
                <c:pt idx="2">
                  <c:v>19976</c:v>
                </c:pt>
                <c:pt idx="3">
                  <c:v>23379</c:v>
                </c:pt>
                <c:pt idx="4">
                  <c:v>26247.600000000009</c:v>
                </c:pt>
                <c:pt idx="5">
                  <c:v>28780.500000000011</c:v>
                </c:pt>
                <c:pt idx="6">
                  <c:v>30382.200000000012</c:v>
                </c:pt>
                <c:pt idx="7">
                  <c:v>32911.700000000012</c:v>
                </c:pt>
                <c:pt idx="8">
                  <c:v>37253.100000000013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1963.1</c:v>
                </c:pt>
                <c:pt idx="1">
                  <c:v>2693</c:v>
                </c:pt>
                <c:pt idx="2">
                  <c:v>2896.7</c:v>
                </c:pt>
                <c:pt idx="3">
                  <c:v>3054</c:v>
                </c:pt>
                <c:pt idx="4">
                  <c:v>3275.0000000000009</c:v>
                </c:pt>
                <c:pt idx="5">
                  <c:v>3386.6999999999989</c:v>
                </c:pt>
                <c:pt idx="6">
                  <c:v>3493.4</c:v>
                </c:pt>
                <c:pt idx="7">
                  <c:v>3716.1000000000008</c:v>
                </c:pt>
                <c:pt idx="8">
                  <c:v>3912.3000000000011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0.21726582283527918</c:v>
                </c:pt>
                <c:pt idx="1">
                  <c:v>0.32839912149159811</c:v>
                </c:pt>
                <c:pt idx="2">
                  <c:v>0.55830376746895405</c:v>
                </c:pt>
                <c:pt idx="3">
                  <c:v>0.66864015041178093</c:v>
                </c:pt>
                <c:pt idx="4">
                  <c:v>0.78977167424212802</c:v>
                </c:pt>
                <c:pt idx="5">
                  <c:v>0.88716563609092547</c:v>
                </c:pt>
                <c:pt idx="6">
                  <c:v>0.92662397610949809</c:v>
                </c:pt>
                <c:pt idx="7">
                  <c:v>0.94858912493187253</c:v>
                </c:pt>
                <c:pt idx="8">
                  <c:v>1.0666419053830483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23.712574455173218</c:v>
                </c:pt>
                <c:pt idx="2">
                  <c:v>1.0433875599330691</c:v>
                </c:pt>
                <c:pt idx="3">
                  <c:v>2.2696756459875709</c:v>
                </c:pt>
                <c:pt idx="4">
                  <c:v>15.163383398341299</c:v>
                </c:pt>
                <c:pt idx="5">
                  <c:v>20.661382786747499</c:v>
                </c:pt>
                <c:pt idx="7">
                  <c:v>30.680525728446302</c:v>
                </c:pt>
                <c:pt idx="8">
                  <c:v>1.02371466452275</c:v>
                </c:pt>
                <c:pt idx="9">
                  <c:v>0</c:v>
                </c:pt>
                <c:pt idx="10">
                  <c:v>1.6561681255218981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27.02563766109386</c:v>
                </c:pt>
                <c:pt idx="4" formatCode="#,##0">
                  <c:v>15.163383398341299</c:v>
                </c:pt>
                <c:pt idx="5" formatCode="#,##0">
                  <c:v>20.661382786747499</c:v>
                </c:pt>
                <c:pt idx="6" formatCode="#,##0">
                  <c:v>31.704240392969051</c:v>
                </c:pt>
                <c:pt idx="10" formatCode="#,##0">
                  <c:v>1.6561681255218981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413</c:v>
                </c:pt>
                <c:pt idx="1">
                  <c:v>547</c:v>
                </c:pt>
                <c:pt idx="2">
                  <c:v>586</c:v>
                </c:pt>
                <c:pt idx="3">
                  <c:v>613</c:v>
                </c:pt>
                <c:pt idx="4">
                  <c:v>651</c:v>
                </c:pt>
                <c:pt idx="5">
                  <c:v>673</c:v>
                </c:pt>
                <c:pt idx="6">
                  <c:v>689</c:v>
                </c:pt>
                <c:pt idx="7">
                  <c:v>723</c:v>
                </c:pt>
                <c:pt idx="8">
                  <c:v>752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50639.161442473771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54013.851648000018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678095.00099999993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625787.08699999994</c:v>
                </c:pt>
                <c:pt idx="1">
                  <c:v>52307.913999999997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53972.140032000018</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15.552201517541418</c:v>
                </c:pt>
                <c:pt idx="2">
                  <c:v>0.80412585559851868</c:v>
                </c:pt>
                <c:pt idx="3">
                  <c:v>12.626517683686675</c:v>
                </c:pt>
                <c:pt idx="4">
                  <c:v>9.6607801902020825</c:v>
                </c:pt>
                <c:pt idx="5">
                  <c:v>14.314121950850845</c:v>
                </c:pt>
                <c:pt idx="7">
                  <c:v>24.84283684669979</c:v>
                </c:pt>
                <c:pt idx="8">
                  <c:v>0.69030777323807013</c:v>
                </c:pt>
                <c:pt idx="9">
                  <c:v>0</c:v>
                </c:pt>
                <c:pt idx="10">
                  <c:v>1.466404885666305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28.982845056826612</c:v>
                </c:pt>
                <c:pt idx="4">
                  <c:v>9.6607801902020825</c:v>
                </c:pt>
                <c:pt idx="5">
                  <c:v>14.314121950850845</c:v>
                </c:pt>
                <c:pt idx="6">
                  <c:v>25.533144619937861</c:v>
                </c:pt>
                <c:pt idx="10">
                  <c:v>1.466404885666305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山元町</c:v>
                </c:pt>
              </c:strCache>
            </c:strRef>
          </c:cat>
          <c:val>
            <c:numRef>
              <c:f>①CO2排出量の現状把握!$AX$43:$AX$45</c:f>
              <c:numCache>
                <c:formatCode>0%</c:formatCode>
                <c:ptCount val="3"/>
                <c:pt idx="0">
                  <c:v>0.42072759503743129</c:v>
                </c:pt>
                <c:pt idx="1">
                  <c:v>0.34274366990979577</c:v>
                </c:pt>
                <c:pt idx="2">
                  <c:v>0.36247905134046188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山元町</c:v>
                </c:pt>
              </c:strCache>
            </c:strRef>
          </c:cat>
          <c:val>
            <c:numRef>
              <c:f>①CO2排出量の現状把握!$AY$43:$AY$45</c:f>
              <c:numCache>
                <c:formatCode>0%</c:formatCode>
                <c:ptCount val="3"/>
                <c:pt idx="0">
                  <c:v>0.19118662390594171</c:v>
                </c:pt>
                <c:pt idx="1">
                  <c:v>0.20745141911647522</c:v>
                </c:pt>
                <c:pt idx="2">
                  <c:v>0.12082424729826023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山元町</c:v>
                </c:pt>
              </c:strCache>
            </c:strRef>
          </c:cat>
          <c:val>
            <c:numRef>
              <c:f>①CO2排出量の現状把握!$AZ$43:$AZ$45</c:f>
              <c:numCache>
                <c:formatCode>0%</c:formatCode>
                <c:ptCount val="3"/>
                <c:pt idx="0">
                  <c:v>0.18034974026133399</c:v>
                </c:pt>
                <c:pt idx="1">
                  <c:v>0.19478521026949869</c:v>
                </c:pt>
                <c:pt idx="2">
                  <c:v>0.17902208480026294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山元町</c:v>
                </c:pt>
              </c:strCache>
            </c:strRef>
          </c:cat>
          <c:val>
            <c:numRef>
              <c:f>①CO2排出量の現状把握!$BA$43:$BA$45</c:f>
              <c:numCache>
                <c:formatCode>0%</c:formatCode>
                <c:ptCount val="3"/>
                <c:pt idx="0">
                  <c:v>0.19226168778726088</c:v>
                </c:pt>
                <c:pt idx="1">
                  <c:v>0.2371579022577075</c:v>
                </c:pt>
                <c:pt idx="2">
                  <c:v>0.31933476583914316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山元町</c:v>
                </c:pt>
              </c:strCache>
            </c:strRef>
          </c:cat>
          <c:val>
            <c:numRef>
              <c:f>①CO2排出量の現状把握!$BB$43:$BB$45</c:f>
              <c:numCache>
                <c:formatCode>0%</c:formatCode>
                <c:ptCount val="3"/>
                <c:pt idx="0">
                  <c:v>1.5474353008032191E-2</c:v>
                </c:pt>
                <c:pt idx="1">
                  <c:v>1.7861798446522904E-2</c:v>
                </c:pt>
                <c:pt idx="2">
                  <c:v>1.8339850721871821E-2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2808</c:v>
                </c:pt>
                <c:pt idx="1">
                  <c:v>2808</c:v>
                </c:pt>
                <c:pt idx="2">
                  <c:v>2808</c:v>
                </c:pt>
                <c:pt idx="3">
                  <c:v>2808</c:v>
                </c:pt>
                <c:pt idx="4">
                  <c:v>2808</c:v>
                </c:pt>
                <c:pt idx="5">
                  <c:v>2543</c:v>
                </c:pt>
                <c:pt idx="6">
                  <c:v>2543</c:v>
                </c:pt>
                <c:pt idx="7">
                  <c:v>2543</c:v>
                </c:pt>
                <c:pt idx="8">
                  <c:v>2543</c:v>
                </c:pt>
                <c:pt idx="9">
                  <c:v>2543</c:v>
                </c:pt>
                <c:pt idx="10">
                  <c:v>2543</c:v>
                </c:pt>
                <c:pt idx="11">
                  <c:v>2632</c:v>
                </c:pt>
                <c:pt idx="12">
                  <c:v>2632</c:v>
                </c:pt>
                <c:pt idx="13">
                  <c:v>2632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1.0931409595517581</c:v>
                </c:pt>
                <c:pt idx="1">
                  <c:v>0.78236342358087263</c:v>
                </c:pt>
                <c:pt idx="2">
                  <c:v>0.72924371396946375</c:v>
                </c:pt>
                <c:pt idx="3">
                  <c:v>1.816688518183206</c:v>
                </c:pt>
                <c:pt idx="4">
                  <c:v>1.6561681255218981</c:v>
                </c:pt>
                <c:pt idx="5">
                  <c:v>1.713262189734345</c:v>
                </c:pt>
                <c:pt idx="6">
                  <c:v>1.580983800589808</c:v>
                </c:pt>
                <c:pt idx="7">
                  <c:v>2.0244831033779618</c:v>
                </c:pt>
                <c:pt idx="8">
                  <c:v>1.710336354610535</c:v>
                </c:pt>
                <c:pt idx="9">
                  <c:v>1.4570865459323059</c:v>
                </c:pt>
                <c:pt idx="10">
                  <c:v>1.769180615959822</c:v>
                </c:pt>
                <c:pt idx="11">
                  <c:v>1.8449034416424239</c:v>
                </c:pt>
                <c:pt idx="12">
                  <c:v>1.6974455879515009</c:v>
                </c:pt>
                <c:pt idx="13">
                  <c:v>1.466404885666305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16892</c:v>
                </c:pt>
                <c:pt idx="1">
                  <c:v>15946</c:v>
                </c:pt>
                <c:pt idx="2">
                  <c:v>14226</c:v>
                </c:pt>
                <c:pt idx="3">
                  <c:v>13605</c:v>
                </c:pt>
                <c:pt idx="4">
                  <c:v>13234</c:v>
                </c:pt>
                <c:pt idx="5">
                  <c:v>12813</c:v>
                </c:pt>
                <c:pt idx="6">
                  <c:v>12609</c:v>
                </c:pt>
                <c:pt idx="7">
                  <c:v>12484</c:v>
                </c:pt>
                <c:pt idx="8">
                  <c:v>12415</c:v>
                </c:pt>
                <c:pt idx="9">
                  <c:v>12264</c:v>
                </c:pt>
                <c:pt idx="10">
                  <c:v>12227</c:v>
                </c:pt>
                <c:pt idx="11">
                  <c:v>12081</c:v>
                </c:pt>
                <c:pt idx="12">
                  <c:v>11945</c:v>
                </c:pt>
                <c:pt idx="13">
                  <c:v>11726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山元町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1574</v>
      </c>
      <c r="H261" s="70" t="s">
        <v>1575</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1574</v>
      </c>
      <c r="H262" s="70" t="s">
        <v>1575</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1574</v>
      </c>
      <c r="H264" s="70" t="s">
        <v>1575</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1574</v>
      </c>
      <c r="H265" s="70" t="s">
        <v>1575</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1574</v>
      </c>
      <c r="H266" s="70" t="s">
        <v>1575</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1574</v>
      </c>
      <c r="H267" s="70" t="s">
        <v>1575</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1574</v>
      </c>
      <c r="H268" s="70" t="s">
        <v>1575</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1574</v>
      </c>
      <c r="H269" s="70" t="s">
        <v>1575</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1574</v>
      </c>
      <c r="H270" s="70" t="s">
        <v>1575</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1574</v>
      </c>
      <c r="H271" s="70" t="s">
        <v>1575</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1574</v>
      </c>
      <c r="H272" s="70" t="s">
        <v>1575</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1574</v>
      </c>
      <c r="H273" s="70" t="s">
        <v>1575</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1574</v>
      </c>
      <c r="H274" s="70" t="s">
        <v>1575</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1574</v>
      </c>
      <c r="H275" s="70" t="s">
        <v>1575</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1574</v>
      </c>
      <c r="H276" s="70" t="s">
        <v>1575</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1574</v>
      </c>
      <c r="H277" s="70" t="s">
        <v>1575</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1574</v>
      </c>
      <c r="H278" s="70" t="s">
        <v>1575</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1581</v>
      </c>
      <c r="B279" s="70">
        <v>289</v>
      </c>
      <c r="C279" s="70">
        <v>19</v>
      </c>
      <c r="D279" s="70">
        <v>17</v>
      </c>
      <c r="E279" s="70">
        <v>2022</v>
      </c>
      <c r="F279" s="70" t="s">
        <v>161</v>
      </c>
      <c r="G279" s="70" t="s">
        <v>1574</v>
      </c>
      <c r="H279" s="70" t="s">
        <v>1575</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289</v>
      </c>
      <c r="C281" s="70">
        <v>21</v>
      </c>
      <c r="D281" s="70">
        <v>17</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1577</v>
      </c>
      <c r="H534" s="70" t="s">
        <v>1578</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1577</v>
      </c>
      <c r="H535" s="70" t="s">
        <v>1578</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1577</v>
      </c>
      <c r="H537" s="70" t="s">
        <v>1578</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1577</v>
      </c>
      <c r="H538" s="70" t="s">
        <v>1578</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1577</v>
      </c>
      <c r="H539" s="70" t="s">
        <v>1578</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1577</v>
      </c>
      <c r="H540" s="70" t="s">
        <v>1578</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1577</v>
      </c>
      <c r="H541" s="70" t="s">
        <v>1578</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1577</v>
      </c>
      <c r="H542" s="70" t="s">
        <v>1578</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1577</v>
      </c>
      <c r="H543" s="70" t="s">
        <v>1578</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1577</v>
      </c>
      <c r="H544" s="70" t="s">
        <v>1578</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1577</v>
      </c>
      <c r="H545" s="70" t="s">
        <v>1578</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1577</v>
      </c>
      <c r="H546" s="70" t="s">
        <v>1578</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1577</v>
      </c>
      <c r="H547" s="70" t="s">
        <v>1578</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1577</v>
      </c>
      <c r="H548" s="70" t="s">
        <v>1578</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1577</v>
      </c>
      <c r="H549" s="70" t="s">
        <v>1578</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1577</v>
      </c>
      <c r="H550" s="70" t="s">
        <v>1578</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1577</v>
      </c>
      <c r="H551" s="70" t="s">
        <v>1578</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1582</v>
      </c>
      <c r="B552" s="70">
        <v>238</v>
      </c>
      <c r="C552" s="70">
        <v>19</v>
      </c>
      <c r="D552" s="70">
        <v>14</v>
      </c>
      <c r="E552" s="70">
        <v>2022</v>
      </c>
      <c r="F552" s="70" t="s">
        <v>161</v>
      </c>
      <c r="G552" s="70" t="s">
        <v>1577</v>
      </c>
      <c r="H552" s="70" t="s">
        <v>1578</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238</v>
      </c>
      <c r="C554" s="70">
        <v>21</v>
      </c>
      <c r="D554" s="70">
        <v>14</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2416</v>
      </c>
      <c r="B625" s="70">
        <v>518</v>
      </c>
      <c r="C625" s="70">
        <v>8</v>
      </c>
      <c r="D625" s="70">
        <v>31</v>
      </c>
      <c r="E625" s="70">
        <v>2011</v>
      </c>
      <c r="F625" s="70" t="s">
        <v>178</v>
      </c>
      <c r="G625" s="70" t="s">
        <v>2408</v>
      </c>
      <c r="H625" s="70" t="s">
        <v>2409</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2417</v>
      </c>
      <c r="B626" s="70">
        <v>519</v>
      </c>
      <c r="C626" s="70">
        <v>9</v>
      </c>
      <c r="D626" s="70">
        <v>31</v>
      </c>
      <c r="E626" s="70">
        <v>2012</v>
      </c>
      <c r="F626" s="70" t="s">
        <v>179</v>
      </c>
      <c r="G626" s="70" t="s">
        <v>2408</v>
      </c>
      <c r="H626" s="70" t="s">
        <v>2409</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2418</v>
      </c>
      <c r="B627" s="70">
        <v>520</v>
      </c>
      <c r="C627" s="70">
        <v>10</v>
      </c>
      <c r="D627" s="70">
        <v>31</v>
      </c>
      <c r="E627" s="70">
        <v>2013</v>
      </c>
      <c r="F627" s="70" t="s">
        <v>180</v>
      </c>
      <c r="G627" s="70" t="s">
        <v>2408</v>
      </c>
      <c r="H627" s="70" t="s">
        <v>2409</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2419</v>
      </c>
      <c r="B628" s="70">
        <v>521</v>
      </c>
      <c r="C628" s="70">
        <v>11</v>
      </c>
      <c r="D628" s="70">
        <v>31</v>
      </c>
      <c r="E628" s="70">
        <v>2014</v>
      </c>
      <c r="F628" s="70" t="s">
        <v>181</v>
      </c>
      <c r="G628" s="70" t="s">
        <v>2408</v>
      </c>
      <c r="H628" s="70" t="s">
        <v>2409</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2420</v>
      </c>
      <c r="B629" s="70">
        <v>522</v>
      </c>
      <c r="C629" s="70">
        <v>12</v>
      </c>
      <c r="D629" s="70">
        <v>31</v>
      </c>
      <c r="E629" s="70">
        <v>2015</v>
      </c>
      <c r="F629" s="70" t="s">
        <v>182</v>
      </c>
      <c r="G629" s="70" t="s">
        <v>2408</v>
      </c>
      <c r="H629" s="70" t="s">
        <v>2409</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2421</v>
      </c>
      <c r="B630" s="70">
        <v>523</v>
      </c>
      <c r="C630" s="70">
        <v>13</v>
      </c>
      <c r="D630" s="70">
        <v>31</v>
      </c>
      <c r="E630" s="70">
        <v>2016</v>
      </c>
      <c r="F630" s="70" t="s">
        <v>155</v>
      </c>
      <c r="G630" s="70" t="s">
        <v>2408</v>
      </c>
      <c r="H630" s="70" t="s">
        <v>2409</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2422</v>
      </c>
      <c r="B631" s="70">
        <v>524</v>
      </c>
      <c r="C631" s="70">
        <v>14</v>
      </c>
      <c r="D631" s="70">
        <v>31</v>
      </c>
      <c r="E631" s="70">
        <v>2017</v>
      </c>
      <c r="F631" s="70" t="s">
        <v>156</v>
      </c>
      <c r="G631" s="70" t="s">
        <v>2408</v>
      </c>
      <c r="H631" s="70" t="s">
        <v>2409</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2423</v>
      </c>
      <c r="B632" s="70">
        <v>525</v>
      </c>
      <c r="C632" s="70">
        <v>15</v>
      </c>
      <c r="D632" s="70">
        <v>31</v>
      </c>
      <c r="E632" s="70">
        <v>2018</v>
      </c>
      <c r="F632" s="70" t="s">
        <v>183</v>
      </c>
      <c r="G632" s="70" t="s">
        <v>2408</v>
      </c>
      <c r="H632" s="70" t="s">
        <v>2409</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2424</v>
      </c>
      <c r="B633" s="70">
        <v>526</v>
      </c>
      <c r="C633" s="70">
        <v>16</v>
      </c>
      <c r="D633" s="70">
        <v>31</v>
      </c>
      <c r="E633" s="70">
        <v>2019</v>
      </c>
      <c r="F633" s="70" t="s">
        <v>158</v>
      </c>
      <c r="G633" s="70" t="s">
        <v>2408</v>
      </c>
      <c r="H633" s="70" t="s">
        <v>2409</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2425</v>
      </c>
      <c r="B634" s="70">
        <v>527</v>
      </c>
      <c r="C634" s="70">
        <v>17</v>
      </c>
      <c r="D634" s="70">
        <v>31</v>
      </c>
      <c r="E634" s="70">
        <v>2020</v>
      </c>
      <c r="F634" s="70" t="s">
        <v>159</v>
      </c>
      <c r="G634" s="1064" t="s">
        <v>2408</v>
      </c>
      <c r="H634" s="70" t="s">
        <v>2409</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2426</v>
      </c>
      <c r="B635" s="70">
        <v>527</v>
      </c>
      <c r="C635" s="70">
        <v>18</v>
      </c>
      <c r="D635" s="70">
        <v>31</v>
      </c>
      <c r="E635" s="70">
        <v>2021</v>
      </c>
      <c r="F635" s="70" t="s">
        <v>160</v>
      </c>
      <c r="G635" s="1064" t="s">
        <v>2408</v>
      </c>
      <c r="H635" s="70" t="s">
        <v>2409</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2427</v>
      </c>
      <c r="B636" s="70">
        <v>527</v>
      </c>
      <c r="C636" s="70">
        <v>19</v>
      </c>
      <c r="D636" s="70">
        <v>31</v>
      </c>
      <c r="E636" s="70">
        <v>2022</v>
      </c>
      <c r="F636" s="70" t="s">
        <v>161</v>
      </c>
      <c r="G636" s="70" t="s">
        <v>2408</v>
      </c>
      <c r="H636" s="70" t="s">
        <v>2409</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1955</v>
      </c>
      <c r="B9" s="70">
        <v>1</v>
      </c>
      <c r="C9" s="70">
        <v>1</v>
      </c>
      <c r="D9" s="70">
        <v>1</v>
      </c>
      <c r="E9" s="70">
        <v>1990</v>
      </c>
      <c r="F9" s="70" t="s">
        <v>787</v>
      </c>
      <c r="G9" s="1073" t="s">
        <v>1956</v>
      </c>
      <c r="H9" s="70" t="s">
        <v>1957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1958</v>
      </c>
      <c r="B10" s="70">
        <v>2</v>
      </c>
      <c r="C10" s="70">
        <v>2</v>
      </c>
      <c r="D10" s="70">
        <v>1</v>
      </c>
      <c r="E10" s="70">
        <v>2005</v>
      </c>
      <c r="F10" s="70" t="s">
        <v>789</v>
      </c>
      <c r="G10" s="1073" t="s">
        <v>1956</v>
      </c>
      <c r="H10" s="70" t="s">
        <v>1957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1959</v>
      </c>
      <c r="B11" s="70">
        <v>3</v>
      </c>
      <c r="C11" s="70">
        <v>3</v>
      </c>
      <c r="D11" s="70">
        <v>1</v>
      </c>
      <c r="E11" s="70">
        <v>2006</v>
      </c>
      <c r="F11" s="70" t="s">
        <v>790</v>
      </c>
      <c r="G11" s="1073" t="s">
        <v>1956</v>
      </c>
      <c r="H11" s="70" t="s">
        <v>1957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1960</v>
      </c>
      <c r="B12" s="70">
        <v>4</v>
      </c>
      <c r="C12" s="70">
        <v>4</v>
      </c>
      <c r="D12" s="70">
        <v>1</v>
      </c>
      <c r="E12" s="70">
        <v>2007</v>
      </c>
      <c r="F12" s="70" t="s">
        <v>791</v>
      </c>
      <c r="G12" s="1073" t="s">
        <v>1956</v>
      </c>
      <c r="H12" s="70" t="s">
        <v>1957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1961</v>
      </c>
      <c r="B13" s="70">
        <v>5</v>
      </c>
      <c r="C13" s="70">
        <v>5</v>
      </c>
      <c r="D13" s="70">
        <v>1</v>
      </c>
      <c r="E13" s="70">
        <v>2008</v>
      </c>
      <c r="F13" s="70" t="s">
        <v>792</v>
      </c>
      <c r="G13" s="1073" t="s">
        <v>1956</v>
      </c>
      <c r="H13" s="70" t="s">
        <v>1957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1962</v>
      </c>
      <c r="B14" s="70">
        <v>6</v>
      </c>
      <c r="C14" s="70">
        <v>6</v>
      </c>
      <c r="D14" s="70">
        <v>1</v>
      </c>
      <c r="E14" s="70">
        <v>2009</v>
      </c>
      <c r="F14" s="70" t="s">
        <v>176</v>
      </c>
      <c r="G14" s="1073" t="s">
        <v>1956</v>
      </c>
      <c r="H14" s="70" t="s">
        <v>1957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4.96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9.7629999999999999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4.96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9.7629999999999999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4.96</v>
      </c>
      <c r="HL14" s="73">
        <v>0</v>
      </c>
      <c r="HM14" s="73">
        <v>0</v>
      </c>
      <c r="HN14" s="73">
        <v>0</v>
      </c>
      <c r="HO14" s="73">
        <v>0</v>
      </c>
      <c r="HP14" s="73">
        <v>0</v>
      </c>
      <c r="HQ14" s="73">
        <v>0</v>
      </c>
      <c r="HR14" s="73">
        <v>0</v>
      </c>
      <c r="HS14" s="73">
        <v>0</v>
      </c>
      <c r="HT14" s="73">
        <v>0</v>
      </c>
      <c r="HU14" s="73">
        <v>0</v>
      </c>
      <c r="HV14" s="73">
        <v>0</v>
      </c>
      <c r="HW14" s="73">
        <v>0</v>
      </c>
      <c r="HX14" s="73">
        <v>9.7629999999999999</v>
      </c>
      <c r="HY14" s="73">
        <v>0</v>
      </c>
      <c r="HZ14" s="73">
        <v>0</v>
      </c>
      <c r="IA14" s="73">
        <v>0</v>
      </c>
      <c r="IB14" s="73">
        <v>0</v>
      </c>
      <c r="IC14" s="73">
        <v>0</v>
      </c>
      <c r="ID14" s="73">
        <v>0</v>
      </c>
      <c r="IE14" s="73">
        <v>0</v>
      </c>
      <c r="IF14" s="73">
        <v>4.96</v>
      </c>
      <c r="IG14" s="73">
        <v>0</v>
      </c>
      <c r="IH14" s="73">
        <v>0</v>
      </c>
      <c r="II14" s="73">
        <v>0</v>
      </c>
      <c r="IJ14" s="73">
        <v>0</v>
      </c>
      <c r="IK14" s="73">
        <v>0</v>
      </c>
      <c r="IL14" s="73">
        <v>0</v>
      </c>
      <c r="IM14" s="73">
        <v>0</v>
      </c>
      <c r="IN14" s="73">
        <v>0</v>
      </c>
      <c r="IO14" s="73">
        <v>0</v>
      </c>
      <c r="IP14" s="73">
        <v>0</v>
      </c>
      <c r="IQ14" s="73">
        <v>0</v>
      </c>
      <c r="IR14" s="73">
        <v>0</v>
      </c>
      <c r="IS14" s="73">
        <v>9.7629999999999999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1963</v>
      </c>
      <c r="B15" s="70">
        <v>7</v>
      </c>
      <c r="C15" s="70">
        <v>7</v>
      </c>
      <c r="D15" s="70">
        <v>1</v>
      </c>
      <c r="E15" s="70">
        <v>2010</v>
      </c>
      <c r="F15" s="70" t="s">
        <v>177</v>
      </c>
      <c r="G15" s="1073" t="s">
        <v>1956</v>
      </c>
      <c r="H15" s="70" t="s">
        <v>1957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2.4</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5.0819999999999999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2.4</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5.0819999999999999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v>
      </c>
      <c r="HL15" s="73">
        <v>0</v>
      </c>
      <c r="HM15" s="73">
        <v>0</v>
      </c>
      <c r="HN15" s="73">
        <v>0</v>
      </c>
      <c r="HO15" s="73">
        <v>0</v>
      </c>
      <c r="HP15" s="73">
        <v>0</v>
      </c>
      <c r="HQ15" s="73">
        <v>0</v>
      </c>
      <c r="HR15" s="73">
        <v>0</v>
      </c>
      <c r="HS15" s="73">
        <v>0</v>
      </c>
      <c r="HT15" s="73">
        <v>0</v>
      </c>
      <c r="HU15" s="73">
        <v>0</v>
      </c>
      <c r="HV15" s="73">
        <v>0</v>
      </c>
      <c r="HW15" s="73">
        <v>0</v>
      </c>
      <c r="HX15" s="73">
        <v>5.0819999999999999</v>
      </c>
      <c r="HY15" s="73">
        <v>0</v>
      </c>
      <c r="HZ15" s="73">
        <v>0</v>
      </c>
      <c r="IA15" s="73">
        <v>0</v>
      </c>
      <c r="IB15" s="73">
        <v>0</v>
      </c>
      <c r="IC15" s="73">
        <v>0</v>
      </c>
      <c r="ID15" s="73">
        <v>0</v>
      </c>
      <c r="IE15" s="73">
        <v>0</v>
      </c>
      <c r="IF15" s="73">
        <v>2.4</v>
      </c>
      <c r="IG15" s="73">
        <v>0</v>
      </c>
      <c r="IH15" s="73">
        <v>0</v>
      </c>
      <c r="II15" s="73">
        <v>0</v>
      </c>
      <c r="IJ15" s="73">
        <v>0</v>
      </c>
      <c r="IK15" s="73">
        <v>0</v>
      </c>
      <c r="IL15" s="73">
        <v>0</v>
      </c>
      <c r="IM15" s="73">
        <v>0</v>
      </c>
      <c r="IN15" s="73">
        <v>0</v>
      </c>
      <c r="IO15" s="73">
        <v>0</v>
      </c>
      <c r="IP15" s="73">
        <v>0</v>
      </c>
      <c r="IQ15" s="73">
        <v>0</v>
      </c>
      <c r="IR15" s="73">
        <v>0</v>
      </c>
      <c r="IS15" s="73">
        <v>5.0819999999999999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1964</v>
      </c>
      <c r="B16" s="70">
        <v>8</v>
      </c>
      <c r="C16" s="70">
        <v>8</v>
      </c>
      <c r="D16" s="70">
        <v>1</v>
      </c>
      <c r="E16" s="70">
        <v>2011</v>
      </c>
      <c r="F16" s="70" t="s">
        <v>178</v>
      </c>
      <c r="G16" s="1073" t="s">
        <v>1956</v>
      </c>
      <c r="H16" s="70" t="s">
        <v>1957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1965</v>
      </c>
      <c r="B17" s="70">
        <v>9</v>
      </c>
      <c r="C17" s="70">
        <v>9</v>
      </c>
      <c r="D17" s="70">
        <v>1</v>
      </c>
      <c r="E17" s="70">
        <v>2012</v>
      </c>
      <c r="F17" s="70" t="s">
        <v>179</v>
      </c>
      <c r="G17" s="1073" t="s">
        <v>1956</v>
      </c>
      <c r="H17" s="70" t="s">
        <v>1957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1966</v>
      </c>
      <c r="B18" s="70">
        <v>10</v>
      </c>
      <c r="C18" s="70">
        <v>10</v>
      </c>
      <c r="D18" s="70">
        <v>1</v>
      </c>
      <c r="E18" s="70">
        <v>2013</v>
      </c>
      <c r="F18" s="70" t="s">
        <v>180</v>
      </c>
      <c r="G18" s="1073" t="s">
        <v>1956</v>
      </c>
      <c r="H18" s="70" t="s">
        <v>1957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1967</v>
      </c>
      <c r="B19" s="70">
        <v>11</v>
      </c>
      <c r="C19" s="70">
        <v>11</v>
      </c>
      <c r="D19" s="70">
        <v>1</v>
      </c>
      <c r="E19" s="70">
        <v>2014</v>
      </c>
      <c r="F19" s="70" t="s">
        <v>181</v>
      </c>
      <c r="G19" s="1073" t="s">
        <v>1956</v>
      </c>
      <c r="H19" s="70" t="s">
        <v>1957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1968</v>
      </c>
      <c r="B20" s="70">
        <v>12</v>
      </c>
      <c r="C20" s="70">
        <v>12</v>
      </c>
      <c r="D20" s="70">
        <v>1</v>
      </c>
      <c r="E20" s="70">
        <v>2015</v>
      </c>
      <c r="F20" s="70" t="s">
        <v>182</v>
      </c>
      <c r="G20" s="1073" t="s">
        <v>1956</v>
      </c>
      <c r="H20" s="70" t="s">
        <v>1957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1969</v>
      </c>
      <c r="B21" s="70">
        <v>13</v>
      </c>
      <c r="C21" s="70">
        <v>13</v>
      </c>
      <c r="D21" s="70">
        <v>1</v>
      </c>
      <c r="E21" s="70">
        <v>2016</v>
      </c>
      <c r="F21" s="70" t="s">
        <v>155</v>
      </c>
      <c r="G21" s="1073" t="s">
        <v>1956</v>
      </c>
      <c r="H21" s="70" t="s">
        <v>1957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1970</v>
      </c>
      <c r="B22" s="70">
        <v>14</v>
      </c>
      <c r="C22" s="70">
        <v>14</v>
      </c>
      <c r="D22" s="70">
        <v>1</v>
      </c>
      <c r="E22" s="70">
        <v>2017</v>
      </c>
      <c r="F22" s="70" t="s">
        <v>156</v>
      </c>
      <c r="G22" s="1073" t="s">
        <v>1956</v>
      </c>
      <c r="H22" s="70" t="s">
        <v>1957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1971</v>
      </c>
      <c r="B23" s="70">
        <v>15</v>
      </c>
      <c r="C23" s="70">
        <v>15</v>
      </c>
      <c r="D23" s="70">
        <v>1</v>
      </c>
      <c r="E23" s="70">
        <v>2018</v>
      </c>
      <c r="F23" s="70" t="s">
        <v>183</v>
      </c>
      <c r="G23" s="1073" t="s">
        <v>1956</v>
      </c>
      <c r="H23" s="70" t="s">
        <v>1957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1972</v>
      </c>
      <c r="B24" s="70">
        <v>16</v>
      </c>
      <c r="C24" s="70">
        <v>16</v>
      </c>
      <c r="D24" s="70">
        <v>1</v>
      </c>
      <c r="E24" s="70">
        <v>2019</v>
      </c>
      <c r="F24" s="70" t="s">
        <v>158</v>
      </c>
      <c r="G24" s="1073" t="s">
        <v>1956</v>
      </c>
      <c r="H24" s="70" t="s">
        <v>1957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1973</v>
      </c>
      <c r="B25" s="70">
        <v>17</v>
      </c>
      <c r="C25" s="70">
        <v>17</v>
      </c>
      <c r="D25" s="70">
        <v>1</v>
      </c>
      <c r="E25" s="70">
        <v>2020</v>
      </c>
      <c r="F25" s="70" t="s">
        <v>159</v>
      </c>
      <c r="G25" s="1073" t="s">
        <v>1956</v>
      </c>
      <c r="H25" s="70" t="s">
        <v>1957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1974</v>
      </c>
      <c r="B26" s="70">
        <v>18</v>
      </c>
      <c r="C26" s="70">
        <v>18</v>
      </c>
      <c r="D26" s="70">
        <v>1</v>
      </c>
      <c r="E26" s="70">
        <v>2021</v>
      </c>
      <c r="F26" s="70" t="s">
        <v>160</v>
      </c>
      <c r="G26" s="1073" t="s">
        <v>1956</v>
      </c>
      <c r="H26" s="70" t="s">
        <v>1957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1975</v>
      </c>
      <c r="B27" s="70">
        <v>19</v>
      </c>
      <c r="C27" s="70">
        <v>19</v>
      </c>
      <c r="D27" s="70">
        <v>1</v>
      </c>
      <c r="E27" s="70">
        <v>2022</v>
      </c>
      <c r="F27" s="70" t="s">
        <v>161</v>
      </c>
      <c r="G27" s="1073" t="s">
        <v>1956</v>
      </c>
      <c r="H27" s="70" t="s">
        <v>1957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1976</v>
      </c>
      <c r="B28" s="70">
        <v>20</v>
      </c>
      <c r="C28" s="70">
        <v>20</v>
      </c>
      <c r="D28" s="70">
        <v>1</v>
      </c>
      <c r="E28" s="70">
        <v>2023</v>
      </c>
      <c r="F28" s="70" t="s">
        <v>1539</v>
      </c>
      <c r="G28" s="1073" t="s">
        <v>1956</v>
      </c>
      <c r="H28" s="70" t="s">
        <v>1957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1977</v>
      </c>
      <c r="B29" s="70">
        <v>21</v>
      </c>
      <c r="C29" s="70">
        <v>21</v>
      </c>
      <c r="D29" s="70">
        <v>1</v>
      </c>
      <c r="E29" s="70">
        <v>2024</v>
      </c>
      <c r="F29" s="70" t="s">
        <v>1554</v>
      </c>
      <c r="G29" s="1073" t="s">
        <v>1956</v>
      </c>
      <c r="H29" s="70" t="s">
        <v>1957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1560</v>
      </c>
      <c r="G30" s="1073" t="s">
        <v>1956</v>
      </c>
      <c r="H30" s="70" t="s">
        <v>1957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1561</v>
      </c>
      <c r="G31" s="1073" t="s">
        <v>1956</v>
      </c>
      <c r="H31" s="70" t="s">
        <v>1957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1562</v>
      </c>
      <c r="G32" s="1073" t="s">
        <v>1956</v>
      </c>
      <c r="H32" s="70" t="s">
        <v>1957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1563</v>
      </c>
      <c r="G33" s="1073" t="s">
        <v>1956</v>
      </c>
      <c r="H33" s="70" t="s">
        <v>1957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1564</v>
      </c>
      <c r="G34" s="1073" t="s">
        <v>1956</v>
      </c>
      <c r="H34" s="70" t="s">
        <v>1957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1565</v>
      </c>
      <c r="G35" s="1073" t="s">
        <v>1956</v>
      </c>
      <c r="H35" s="70" t="s">
        <v>1957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2370</v>
      </c>
      <c r="B17" s="70">
        <v>9</v>
      </c>
      <c r="C17" s="70">
        <v>18</v>
      </c>
      <c r="D17" s="70">
        <v>9</v>
      </c>
      <c r="E17" s="70">
        <v>2024</v>
      </c>
      <c r="F17" s="70" t="s">
        <v>1554</v>
      </c>
      <c r="G17" s="1073" t="s">
        <v>2367</v>
      </c>
      <c r="H17" s="70" t="s">
        <v>2368</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2433</v>
      </c>
      <c r="B31" s="70">
        <v>23</v>
      </c>
      <c r="C31" s="70">
        <v>18</v>
      </c>
      <c r="D31" s="70">
        <v>23</v>
      </c>
      <c r="E31" s="70">
        <v>2024</v>
      </c>
      <c r="F31" s="70" t="s">
        <v>1554</v>
      </c>
      <c r="G31" s="1073" t="s">
        <v>2434</v>
      </c>
      <c r="H31" s="70" t="s">
        <v>2435</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2436</v>
      </c>
      <c r="B34" s="70">
        <v>26</v>
      </c>
      <c r="C34" s="70">
        <v>18</v>
      </c>
      <c r="D34" s="70">
        <v>26</v>
      </c>
      <c r="E34" s="70">
        <v>2024</v>
      </c>
      <c r="F34" s="70" t="s">
        <v>1554</v>
      </c>
      <c r="G34" s="1073" t="s">
        <v>2437</v>
      </c>
      <c r="H34" s="70" t="s">
        <v>2438</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1730</v>
      </c>
      <c r="H37" s="70" t="s">
        <v>1731</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1776</v>
      </c>
      <c r="H39" s="70" t="s">
        <v>1777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1977</v>
      </c>
      <c r="B41" s="70">
        <v>33</v>
      </c>
      <c r="C41" s="70">
        <v>18</v>
      </c>
      <c r="D41" s="70">
        <v>33</v>
      </c>
      <c r="E41" s="70">
        <v>2024</v>
      </c>
      <c r="F41" s="70" t="s">
        <v>1554</v>
      </c>
      <c r="G41" s="1073" t="s">
        <v>1956</v>
      </c>
      <c r="H41" s="70" t="s">
        <v>1957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2378</v>
      </c>
      <c r="B43" s="70">
        <v>35</v>
      </c>
      <c r="C43" s="70">
        <v>18</v>
      </c>
      <c r="D43" s="70">
        <v>35</v>
      </c>
      <c r="E43" s="70">
        <v>2024</v>
      </c>
      <c r="F43" s="70" t="s">
        <v>1554</v>
      </c>
      <c r="G43" s="1073" t="s">
        <v>2375</v>
      </c>
      <c r="H43" s="70" t="s">
        <v>2376</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2369</v>
      </c>
      <c r="B197" s="70">
        <v>189</v>
      </c>
      <c r="C197" s="70">
        <v>16</v>
      </c>
      <c r="D197" s="70">
        <v>9</v>
      </c>
      <c r="E197" s="70">
        <v>2022</v>
      </c>
      <c r="F197" s="70" t="s">
        <v>161</v>
      </c>
      <c r="G197" s="1073" t="s">
        <v>2367</v>
      </c>
      <c r="H197" s="70" t="s">
        <v>2368</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2439</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2440</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2437</v>
      </c>
      <c r="H214" s="70" t="s">
        <v>2438</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1749</v>
      </c>
      <c r="B217" s="70">
        <v>209</v>
      </c>
      <c r="C217" s="70">
        <v>16</v>
      </c>
      <c r="D217" s="70">
        <v>29</v>
      </c>
      <c r="E217" s="70">
        <v>2022</v>
      </c>
      <c r="F217" s="70" t="s">
        <v>161</v>
      </c>
      <c r="G217" s="1073" t="s">
        <v>1730</v>
      </c>
      <c r="H217" s="70" t="s">
        <v>1731</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1795</v>
      </c>
      <c r="B219" s="70">
        <v>211</v>
      </c>
      <c r="C219" s="70">
        <v>16</v>
      </c>
      <c r="D219" s="70">
        <v>31</v>
      </c>
      <c r="E219" s="70">
        <v>2022</v>
      </c>
      <c r="F219" s="70" t="s">
        <v>161</v>
      </c>
      <c r="G219" s="1073" t="s">
        <v>1776</v>
      </c>
      <c r="H219" s="70" t="s">
        <v>1777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1975</v>
      </c>
      <c r="B221" s="70">
        <v>213</v>
      </c>
      <c r="C221" s="70">
        <v>16</v>
      </c>
      <c r="D221" s="70">
        <v>33</v>
      </c>
      <c r="E221" s="70">
        <v>2022</v>
      </c>
      <c r="F221" s="70" t="s">
        <v>161</v>
      </c>
      <c r="G221" s="1073" t="s">
        <v>1956</v>
      </c>
      <c r="H221" s="70" t="s">
        <v>1957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2377</v>
      </c>
      <c r="B223" s="70">
        <v>215</v>
      </c>
      <c r="C223" s="70">
        <v>16</v>
      </c>
      <c r="D223" s="70">
        <v>35</v>
      </c>
      <c r="E223" s="70">
        <v>2022</v>
      </c>
      <c r="F223" s="70" t="s">
        <v>161</v>
      </c>
      <c r="G223" s="1073" t="s">
        <v>2375</v>
      </c>
      <c r="H223" s="70" t="s">
        <v>2376</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1956</v>
      </c>
      <c r="H6" s="77" t="s">
        <v>1957</v>
      </c>
      <c r="I6" s="77" t="s">
        <v>2408</v>
      </c>
      <c r="J6" s="77" t="s">
        <v>2409</v>
      </c>
      <c r="K6" s="1080">
        <v>40</v>
      </c>
      <c r="L6" s="1081">
        <v>7</v>
      </c>
      <c r="M6" s="1044"/>
      <c r="N6" s="988">
        <v>1</v>
      </c>
      <c r="O6" s="77" t="s">
        <v>1661</v>
      </c>
      <c r="P6" s="77" t="s">
        <v>1662</v>
      </c>
      <c r="Q6" s="77" t="s">
        <v>1501</v>
      </c>
      <c r="R6" s="16"/>
      <c r="S6" s="77">
        <v>1</v>
      </c>
      <c r="T6" s="77" t="s">
        <v>1956</v>
      </c>
      <c r="U6" s="77" t="s">
        <v>1957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2331</v>
      </c>
      <c r="AE9" s="77" t="s">
        <v>2332</v>
      </c>
      <c r="AF9" s="77" t="s">
        <v>1501</v>
      </c>
    </row>
    <row r="10" spans="1:32" ht="12">
      <c r="A10" s="16"/>
      <c r="B10" s="16"/>
      <c r="C10" s="16"/>
      <c r="D10" s="16"/>
      <c r="F10" s="75" t="s">
        <v>1501</v>
      </c>
      <c r="G10" s="76" t="s">
        <v>1956</v>
      </c>
      <c r="H10" s="77" t="s">
        <v>1957</v>
      </c>
      <c r="I10" s="77" t="s">
        <v>2408</v>
      </c>
      <c r="J10" s="77" t="s">
        <v>2409</v>
      </c>
      <c r="K10" s="1079">
        <v>40</v>
      </c>
      <c r="L10" s="1045">
        <v>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2327</v>
      </c>
      <c r="AE11" s="77" t="s">
        <v>2328</v>
      </c>
      <c r="AF11" s="77" t="s">
        <v>1501</v>
      </c>
    </row>
    <row r="12" spans="1:32" ht="12">
      <c r="A12" s="16"/>
      <c r="B12" s="16"/>
      <c r="C12" s="16"/>
      <c r="D12" s="16"/>
      <c r="F12" s="75" t="s">
        <v>1505</v>
      </c>
      <c r="G12" s="76" t="s">
        <v>1956</v>
      </c>
      <c r="H12" s="77"/>
      <c r="I12" s="77" t="s">
        <v>1956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2367</v>
      </c>
      <c r="AE14" s="77" t="s">
        <v>2368</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2437</v>
      </c>
      <c r="AE31" s="77" t="s">
        <v>2438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1730</v>
      </c>
      <c r="AE34" s="77" t="s">
        <v>1731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1776</v>
      </c>
      <c r="AE36" s="77" t="s">
        <v>1777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1956</v>
      </c>
      <c r="AE38" s="77" t="s">
        <v>1957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2375</v>
      </c>
      <c r="AE40" s="77" t="s">
        <v>2376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山元町</v>
      </c>
      <c r="K4" s="70" t="str">
        <f>HLOOKUP(K3,比較地域マスタ!$E$5:$L$6,2,0)</f>
        <v>04362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山元町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59.396538898004223</v>
      </c>
      <c r="BB5" s="29"/>
      <c r="BC5" s="17"/>
      <c r="BD5" s="1005">
        <f>SUM(BC6:BC8)</f>
        <v>27.02563766109386</v>
      </c>
      <c r="BE5" s="29"/>
      <c r="BF5" s="17"/>
      <c r="BG5" s="1005">
        <f>AK35</f>
        <v>28.982845056826612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52.843060700741383</v>
      </c>
      <c r="BA6" s="17"/>
      <c r="BB6" s="29"/>
      <c r="BC6" s="1005">
        <f>O32</f>
        <v>23.712574455173218</v>
      </c>
      <c r="BD6" s="17"/>
      <c r="BE6" s="29"/>
      <c r="BF6" s="1005">
        <f>AK36</f>
        <v>15.552201517541418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1.568275974449292</v>
      </c>
      <c r="BA7" s="17"/>
      <c r="BB7" s="29"/>
      <c r="BC7" s="1005">
        <f>O33</f>
        <v>1.0433875599330691</v>
      </c>
      <c r="BD7" s="17"/>
      <c r="BE7" s="29"/>
      <c r="BF7" s="1005">
        <f t="shared" ref="BF7:BF8" si="0">AK37</f>
        <v>0.80412585559851868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4.9852022228135491</v>
      </c>
      <c r="BA8" s="17"/>
      <c r="BB8" s="29"/>
      <c r="BC8" s="1005">
        <f>O34</f>
        <v>2.2696756459875709</v>
      </c>
      <c r="BD8" s="17"/>
      <c r="BE8" s="29"/>
      <c r="BF8" s="1005">
        <f t="shared" si="0"/>
        <v>12.626517683686675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132.94391045802183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11.44617160984577</v>
      </c>
      <c r="BA9" s="1005">
        <f>AZ9</f>
        <v>11.44617160984577</v>
      </c>
      <c r="BB9" s="29"/>
      <c r="BC9" s="1005">
        <f>O35</f>
        <v>15.163383398341299</v>
      </c>
      <c r="BD9" s="1005">
        <f>BC9</f>
        <v>15.163383398341299</v>
      </c>
      <c r="BE9" s="29"/>
      <c r="BF9" s="1005">
        <f>AK39</f>
        <v>9.6607801902020825</v>
      </c>
      <c r="BG9" s="1005">
        <f>AK39</f>
        <v>9.6607801902020825</v>
      </c>
      <c r="BH9" s="29"/>
    </row>
    <row r="10" spans="1:62" ht="17.100000000000001" customHeight="1" thickBot="1">
      <c r="B10" s="323"/>
      <c r="C10" s="324"/>
      <c r="D10" s="326"/>
      <c r="E10" s="326"/>
      <c r="F10" s="326"/>
      <c r="G10" s="325"/>
      <c r="H10" s="325"/>
      <c r="I10" s="326"/>
      <c r="J10" s="327"/>
      <c r="K10" s="334"/>
      <c r="L10" s="246" t="s">
        <v>114</v>
      </c>
      <c r="M10" s="246"/>
      <c r="N10" s="563"/>
      <c r="O10" s="906">
        <f>SUM(O11:O13)</f>
        <v>59.396538898004223</v>
      </c>
      <c r="P10" s="453">
        <f t="shared" ref="P10:P22" si="1">O10/$O$9</f>
        <v>0.44677893626996312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22.124623116878709</v>
      </c>
      <c r="BA10" s="1005">
        <f>AZ10</f>
        <v>22.124623116878709</v>
      </c>
      <c r="BB10" s="29"/>
      <c r="BC10" s="1005">
        <f>O36</f>
        <v>20.661382786747499</v>
      </c>
      <c r="BD10" s="1005">
        <f>BC10</f>
        <v>20.661382786747499</v>
      </c>
      <c r="BE10" s="29"/>
      <c r="BF10" s="1005">
        <f>AK40</f>
        <v>14.314121950850845</v>
      </c>
      <c r="BG10" s="1005">
        <f>AK40</f>
        <v>14.314121950850845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52.843060700741383</v>
      </c>
      <c r="P11" s="454">
        <f t="shared" si="1"/>
        <v>0.39748387510706651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38.927274259654325</v>
      </c>
      <c r="BB11" s="29"/>
      <c r="BC11" s="1005"/>
      <c r="BD11" s="1005">
        <f>SUM(BC12:BC14)</f>
        <v>31.704240392969051</v>
      </c>
      <c r="BE11" s="29"/>
      <c r="BF11" s="17"/>
      <c r="BG11" s="1005">
        <f>AK41</f>
        <v>25.533144619937861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1.568275974449292</v>
      </c>
      <c r="P12" s="454">
        <f t="shared" si="1"/>
        <v>1.1796523579351823E-2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37.886140450682227</v>
      </c>
      <c r="BA12" s="17"/>
      <c r="BB12" s="29"/>
      <c r="BC12" s="1005">
        <f>O38</f>
        <v>30.680525728446302</v>
      </c>
      <c r="BD12" s="17"/>
      <c r="BE12" s="29"/>
      <c r="BF12" s="1005">
        <f>AK42</f>
        <v>24.84283684669979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4.9852022228135491</v>
      </c>
      <c r="P13" s="454">
        <f t="shared" si="1"/>
        <v>3.7498537583544822E-2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1.0411338089721001</v>
      </c>
      <c r="BA13" s="17"/>
      <c r="BB13" s="29"/>
      <c r="BC13" s="1005">
        <f>O41</f>
        <v>1.02371466452275</v>
      </c>
      <c r="BD13" s="17"/>
      <c r="BE13" s="29"/>
      <c r="BF13" s="1005">
        <f>AK45</f>
        <v>0.69030777323807013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11.44617160984577</v>
      </c>
      <c r="P14" s="453">
        <f t="shared" si="1"/>
        <v>8.6097750325013919E-2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22.124623116878709</v>
      </c>
      <c r="P15" s="453">
        <f t="shared" si="1"/>
        <v>0.16642073368125235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1.0493025736387831</v>
      </c>
      <c r="BA15" s="1005">
        <f>AZ15</f>
        <v>1.0493025736387831</v>
      </c>
      <c r="BB15" s="29"/>
      <c r="BC15" s="1005">
        <f>O43</f>
        <v>1.6561681255218981</v>
      </c>
      <c r="BD15" s="1005">
        <f>BC15</f>
        <v>1.6561681255218981</v>
      </c>
      <c r="BE15" s="29"/>
      <c r="BF15" s="1005">
        <f>AK47</f>
        <v>1.466404885666305</v>
      </c>
      <c r="BG15" s="1005">
        <f>AK47</f>
        <v>1.466404885666305</v>
      </c>
      <c r="BH15" s="29"/>
    </row>
    <row r="16" spans="1:62" ht="17.100000000000001" customHeight="1" thickBot="1">
      <c r="B16" s="323"/>
      <c r="C16" s="324"/>
      <c r="D16" s="326"/>
      <c r="E16" s="326"/>
      <c r="F16" s="326"/>
      <c r="G16" s="325"/>
      <c r="H16" s="325"/>
      <c r="I16" s="326"/>
      <c r="J16" s="327"/>
      <c r="K16" s="335"/>
      <c r="L16" s="246" t="s">
        <v>128</v>
      </c>
      <c r="M16" s="344"/>
      <c r="N16" s="345"/>
      <c r="O16" s="906">
        <f>SUM(O18:O21)</f>
        <v>38.927274259654325</v>
      </c>
      <c r="P16" s="453">
        <f t="shared" si="1"/>
        <v>0.29280975808174337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37.886140450682227</v>
      </c>
      <c r="P17" s="454">
        <f t="shared" si="1"/>
        <v>0.2849783816359539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20.255646191514248</v>
      </c>
      <c r="P18" s="454">
        <f t="shared" si="1"/>
        <v>0.15236234681023725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17.630494259167978</v>
      </c>
      <c r="P19" s="454">
        <f t="shared" si="1"/>
        <v>0.13261603482571666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1.0411338089721001</v>
      </c>
      <c r="P20" s="454">
        <f t="shared" si="1"/>
        <v>7.8313764457894966E-3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1.0493025736387831</v>
      </c>
      <c r="P22" s="612">
        <f t="shared" si="1"/>
        <v>7.8928216420270664E-3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62.301353608697497</v>
      </c>
      <c r="AZ22" s="1005">
        <f t="shared" si="3"/>
        <v>38.192968458974605</v>
      </c>
      <c r="BA22" s="1005">
        <f t="shared" si="3"/>
        <v>22.415407993806539</v>
      </c>
      <c r="BB22" s="1005">
        <f t="shared" si="3"/>
        <v>29.576711410669628</v>
      </c>
      <c r="BC22" s="1005">
        <f t="shared" si="3"/>
        <v>27.02563766109386</v>
      </c>
      <c r="BD22" s="1005">
        <f t="shared" si="3"/>
        <v>28.756916189664693</v>
      </c>
      <c r="BE22" s="1005">
        <f t="shared" si="3"/>
        <v>29.001636502530182</v>
      </c>
      <c r="BF22" s="1005">
        <f t="shared" si="3"/>
        <v>29.660354460561088</v>
      </c>
      <c r="BG22" s="1005">
        <f t="shared" si="3"/>
        <v>30.860454983998572</v>
      </c>
      <c r="BH22" s="1005">
        <f t="shared" si="3"/>
        <v>30.731758236676992</v>
      </c>
      <c r="BI22" s="1005">
        <f t="shared" si="3"/>
        <v>28.202872192091409</v>
      </c>
      <c r="BJ22" s="1005">
        <f t="shared" si="3"/>
        <v>29.237151647732702</v>
      </c>
      <c r="BK22" s="1005">
        <f t="shared" si="3"/>
        <v>28.531514693544338</v>
      </c>
      <c r="BL22" s="1005">
        <f t="shared" si="3"/>
        <v>28.982845056826612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13.43924523620451</v>
      </c>
      <c r="AZ23" s="1005">
        <f t="shared" ref="AZ23:BL23" si="4">Y39</f>
        <v>13.07310291022306</v>
      </c>
      <c r="BA23" s="1005">
        <f t="shared" si="4"/>
        <v>13.793425902665421</v>
      </c>
      <c r="BB23" s="1005">
        <f t="shared" si="4"/>
        <v>15.463535832097159</v>
      </c>
      <c r="BC23" s="1005">
        <f t="shared" si="4"/>
        <v>15.163383398341299</v>
      </c>
      <c r="BD23" s="1005">
        <f t="shared" si="4"/>
        <v>13.419570714955141</v>
      </c>
      <c r="BE23" s="1005">
        <f t="shared" si="4"/>
        <v>12.84535751933023</v>
      </c>
      <c r="BF23" s="1005">
        <f t="shared" si="4"/>
        <v>10.574836363511867</v>
      </c>
      <c r="BG23" s="1005">
        <f t="shared" si="4"/>
        <v>10.268574457252509</v>
      </c>
      <c r="BH23" s="1005">
        <f t="shared" si="4"/>
        <v>10.949377727752623</v>
      </c>
      <c r="BI23" s="1005">
        <f t="shared" si="4"/>
        <v>10.46919662152443</v>
      </c>
      <c r="BJ23" s="1005">
        <f t="shared" si="4"/>
        <v>9.2321603598037303</v>
      </c>
      <c r="BK23" s="1005">
        <f t="shared" si="4"/>
        <v>10.460926638267978</v>
      </c>
      <c r="BL23" s="1005">
        <f t="shared" si="4"/>
        <v>9.6607801902020825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21.88509349274463</v>
      </c>
      <c r="AZ24" s="1005">
        <f t="shared" ref="AZ24:BL24" si="5">Y40</f>
        <v>19.564896917375521</v>
      </c>
      <c r="BA24" s="1005">
        <f t="shared" si="5"/>
        <v>21.164679740612019</v>
      </c>
      <c r="BB24" s="1005">
        <f t="shared" si="5"/>
        <v>21.526692403862111</v>
      </c>
      <c r="BC24" s="1005">
        <f t="shared" si="5"/>
        <v>20.661382786747499</v>
      </c>
      <c r="BD24" s="1005">
        <f t="shared" si="5"/>
        <v>17.641434036764121</v>
      </c>
      <c r="BE24" s="1005">
        <f t="shared" si="5"/>
        <v>15.231056184065331</v>
      </c>
      <c r="BF24" s="1005">
        <f t="shared" si="5"/>
        <v>15.275352614842655</v>
      </c>
      <c r="BG24" s="1005">
        <f t="shared" si="5"/>
        <v>16.819944713058824</v>
      </c>
      <c r="BH24" s="1005">
        <f t="shared" si="5"/>
        <v>15.807149808404995</v>
      </c>
      <c r="BI24" s="1005">
        <f t="shared" si="5"/>
        <v>14.003517874749928</v>
      </c>
      <c r="BJ24" s="1005">
        <f t="shared" si="5"/>
        <v>14.484948473116839</v>
      </c>
      <c r="BK24" s="1005">
        <f t="shared" si="5"/>
        <v>13.915520427352829</v>
      </c>
      <c r="BL24" s="1005">
        <f t="shared" si="5"/>
        <v>14.314121950850845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35.765249654701144</v>
      </c>
      <c r="AZ25" s="1005">
        <f t="shared" ref="AZ25:BL25" si="6">Y41</f>
        <v>35.561591452151468</v>
      </c>
      <c r="BA25" s="1005">
        <f t="shared" si="6"/>
        <v>32.620811325848678</v>
      </c>
      <c r="BB25" s="1005">
        <f t="shared" si="6"/>
        <v>32.500787359222834</v>
      </c>
      <c r="BC25" s="1005">
        <f t="shared" si="6"/>
        <v>31.704240392969051</v>
      </c>
      <c r="BD25" s="1005">
        <f t="shared" si="6"/>
        <v>30.584747210877193</v>
      </c>
      <c r="BE25" s="1005">
        <f t="shared" si="6"/>
        <v>30.301364097343445</v>
      </c>
      <c r="BF25" s="1005">
        <f t="shared" si="6"/>
        <v>29.483311395458589</v>
      </c>
      <c r="BG25" s="1005">
        <f t="shared" si="6"/>
        <v>29.15532755219018</v>
      </c>
      <c r="BH25" s="1005">
        <f t="shared" si="6"/>
        <v>28.267549411738464</v>
      </c>
      <c r="BI25" s="1005">
        <f t="shared" si="6"/>
        <v>27.903084759219773</v>
      </c>
      <c r="BJ25" s="1005">
        <f t="shared" si="6"/>
        <v>25.370028128344376</v>
      </c>
      <c r="BK25" s="1005">
        <f t="shared" si="6"/>
        <v>25.229276543438768</v>
      </c>
      <c r="BL25" s="1005">
        <f t="shared" si="6"/>
        <v>25.533144619937861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1.0931409595517581</v>
      </c>
      <c r="AZ26" s="1005">
        <f t="shared" si="7"/>
        <v>0.78236342358087263</v>
      </c>
      <c r="BA26" s="1005">
        <f t="shared" si="7"/>
        <v>0.72924371396946375</v>
      </c>
      <c r="BB26" s="1005">
        <f t="shared" si="7"/>
        <v>1.816688518183206</v>
      </c>
      <c r="BC26" s="1005">
        <f t="shared" si="7"/>
        <v>1.6561681255218981</v>
      </c>
      <c r="BD26" s="1005">
        <f t="shared" si="7"/>
        <v>1.713262189734345</v>
      </c>
      <c r="BE26" s="1005">
        <f t="shared" si="7"/>
        <v>1.580983800589808</v>
      </c>
      <c r="BF26" s="1005">
        <f t="shared" si="7"/>
        <v>2.0244831033779622</v>
      </c>
      <c r="BG26" s="1005">
        <f t="shared" si="7"/>
        <v>1.7103363546105346</v>
      </c>
      <c r="BH26" s="1005">
        <f t="shared" si="7"/>
        <v>1.4570865459323064</v>
      </c>
      <c r="BI26" s="1005">
        <f t="shared" si="7"/>
        <v>1.7691806159598222</v>
      </c>
      <c r="BJ26" s="1005">
        <f t="shared" si="7"/>
        <v>1.8449034416424239</v>
      </c>
      <c r="BK26" s="1005">
        <f t="shared" si="7"/>
        <v>1.6974455879515009</v>
      </c>
      <c r="BL26" s="1005">
        <f t="shared" si="7"/>
        <v>1.466404885666305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134.48408295189955</v>
      </c>
      <c r="AZ27" s="1005">
        <f t="shared" si="8"/>
        <v>107.17492316230553</v>
      </c>
      <c r="BA27" s="1005">
        <f t="shared" si="8"/>
        <v>90.723568676902119</v>
      </c>
      <c r="BB27" s="1005">
        <f t="shared" si="8"/>
        <v>100.88441552403495</v>
      </c>
      <c r="BC27" s="1005">
        <f t="shared" si="8"/>
        <v>96.210812364673615</v>
      </c>
      <c r="BD27" s="1005">
        <f t="shared" si="8"/>
        <v>92.115930341995508</v>
      </c>
      <c r="BE27" s="1005">
        <f t="shared" si="8"/>
        <v>88.960398103858992</v>
      </c>
      <c r="BF27" s="1005">
        <f t="shared" si="8"/>
        <v>87.018337937752165</v>
      </c>
      <c r="BG27" s="1005">
        <f t="shared" si="8"/>
        <v>88.814638061110614</v>
      </c>
      <c r="BH27" s="1005">
        <f t="shared" si="8"/>
        <v>87.212921730505386</v>
      </c>
      <c r="BI27" s="1005">
        <f t="shared" si="8"/>
        <v>82.347852063545375</v>
      </c>
      <c r="BJ27" s="1005">
        <f t="shared" si="8"/>
        <v>80.169192050640078</v>
      </c>
      <c r="BK27" s="1005">
        <f t="shared" si="8"/>
        <v>79.834683890555425</v>
      </c>
      <c r="BL27" s="1005">
        <f t="shared" si="8"/>
        <v>79.957296703483706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96.210812364673615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27.02563766109386</v>
      </c>
      <c r="P31" s="453">
        <f t="shared" ref="P31:P43" si="9">O31/$O$30</f>
        <v>0.28090021273967591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23.712574455173218</v>
      </c>
      <c r="P32" s="454">
        <f t="shared" si="9"/>
        <v>0.24646475663560583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1.0433875599330691</v>
      </c>
      <c r="P33" s="454">
        <f t="shared" si="9"/>
        <v>1.0844805633469288E-2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2.2696756459875709</v>
      </c>
      <c r="P34" s="454">
        <f t="shared" si="9"/>
        <v>2.3590650470600778E-2</v>
      </c>
      <c r="Q34" s="328"/>
      <c r="R34" s="13"/>
      <c r="S34" s="323"/>
      <c r="T34" s="563" t="s">
        <v>112</v>
      </c>
      <c r="U34" s="332"/>
      <c r="V34" s="332"/>
      <c r="W34" s="332"/>
      <c r="X34" s="893">
        <f>X35+X39+X40+X41+X47</f>
        <v>134.48408295189955</v>
      </c>
      <c r="Y34" s="894">
        <f t="shared" ref="Y34:AK34" si="10">Y35+Y39+Y40+Y41+Y47</f>
        <v>107.17492316230553</v>
      </c>
      <c r="Z34" s="894">
        <f t="shared" si="10"/>
        <v>90.723568676902119</v>
      </c>
      <c r="AA34" s="894">
        <f t="shared" si="10"/>
        <v>100.88441552403495</v>
      </c>
      <c r="AB34" s="894">
        <f t="shared" si="10"/>
        <v>96.210812364673615</v>
      </c>
      <c r="AC34" s="894">
        <f t="shared" si="10"/>
        <v>92.115930341995508</v>
      </c>
      <c r="AD34" s="894">
        <f t="shared" si="10"/>
        <v>88.960398103858992</v>
      </c>
      <c r="AE34" s="894">
        <f t="shared" si="10"/>
        <v>87.018337937752165</v>
      </c>
      <c r="AF34" s="894">
        <f t="shared" si="10"/>
        <v>88.814638061110614</v>
      </c>
      <c r="AG34" s="894">
        <f t="shared" si="10"/>
        <v>87.212921730505386</v>
      </c>
      <c r="AH34" s="894">
        <f t="shared" si="10"/>
        <v>82.347852063545375</v>
      </c>
      <c r="AI34" s="894">
        <f t="shared" si="10"/>
        <v>80.169192050640078</v>
      </c>
      <c r="AJ34" s="894">
        <f t="shared" si="10"/>
        <v>79.834683890555425</v>
      </c>
      <c r="AK34" s="895">
        <f t="shared" si="10"/>
        <v>79.957296703483706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15.163383398341299</v>
      </c>
      <c r="P35" s="453">
        <f t="shared" si="9"/>
        <v>0.15760581400005871</v>
      </c>
      <c r="Q35" s="328"/>
      <c r="R35" s="13"/>
      <c r="S35" s="323"/>
      <c r="T35" s="334"/>
      <c r="U35" s="246" t="s">
        <v>114</v>
      </c>
      <c r="V35" s="344"/>
      <c r="W35" s="344"/>
      <c r="X35" s="896">
        <f>SUM(X36:X38)</f>
        <v>62.301353608697497</v>
      </c>
      <c r="Y35" s="897">
        <f t="shared" ref="Y35:AK35" si="11">SUM(Y36:Y38)</f>
        <v>38.192968458974605</v>
      </c>
      <c r="Z35" s="897">
        <f t="shared" si="11"/>
        <v>22.415407993806539</v>
      </c>
      <c r="AA35" s="897">
        <f t="shared" si="11"/>
        <v>29.576711410669628</v>
      </c>
      <c r="AB35" s="897">
        <f t="shared" si="11"/>
        <v>27.02563766109386</v>
      </c>
      <c r="AC35" s="897">
        <f t="shared" si="11"/>
        <v>28.756916189664693</v>
      </c>
      <c r="AD35" s="897">
        <f t="shared" si="11"/>
        <v>29.001636502530182</v>
      </c>
      <c r="AE35" s="897">
        <f t="shared" si="11"/>
        <v>29.660354460561088</v>
      </c>
      <c r="AF35" s="897">
        <f t="shared" si="11"/>
        <v>30.860454983998572</v>
      </c>
      <c r="AG35" s="897">
        <f t="shared" si="11"/>
        <v>30.731758236676992</v>
      </c>
      <c r="AH35" s="897">
        <f t="shared" si="11"/>
        <v>28.202872192091409</v>
      </c>
      <c r="AI35" s="897">
        <f t="shared" si="11"/>
        <v>29.237151647732702</v>
      </c>
      <c r="AJ35" s="897">
        <f t="shared" si="11"/>
        <v>28.531514693544338</v>
      </c>
      <c r="AK35" s="898">
        <f t="shared" si="11"/>
        <v>28.982845056826612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20.661382786747499</v>
      </c>
      <c r="P36" s="453">
        <f t="shared" si="9"/>
        <v>0.21475115196443223</v>
      </c>
      <c r="Q36" s="328"/>
      <c r="R36" s="13"/>
      <c r="S36" s="356" t="s">
        <v>184</v>
      </c>
      <c r="T36" s="335"/>
      <c r="U36" s="346"/>
      <c r="V36" s="336" t="s">
        <v>184</v>
      </c>
      <c r="W36" s="357"/>
      <c r="X36" s="899">
        <f>VLOOKUP(年度マスタ!$K$4&amp;"_"&amp;X$33,データシート1!$A:$BT,MATCH("aa_"&amp;$S36,データシート1!$A$1:$BT$1,0),0)</f>
        <v>57.050327435729031</v>
      </c>
      <c r="Y36" s="900">
        <f>VLOOKUP(年度マスタ!$K$4&amp;"_"&amp;Y$33,データシート1!$A:$BT,MATCH("aa_"&amp;$S36,データシート1!$A$1:$BT$1,0),0)</f>
        <v>33.495902876007747</v>
      </c>
      <c r="Z36" s="900">
        <f>VLOOKUP(年度マスタ!$K$4&amp;"_"&amp;Z$33,データシート1!$A:$BT,MATCH("aa_"&amp;$S36,データシート1!$A$1:$BT$1,0),0)</f>
        <v>17.96324447792842</v>
      </c>
      <c r="AA36" s="900">
        <f>VLOOKUP(年度マスタ!$K$4&amp;"_"&amp;AA$33,データシート1!$A:$BT,MATCH("aa_"&amp;$S36,データシート1!$A$1:$BT$1,0),0)</f>
        <v>25.211577420251391</v>
      </c>
      <c r="AB36" s="900">
        <f>VLOOKUP(年度マスタ!$K$4&amp;"_"&amp;AB$33,データシート1!$A:$BT,MATCH("aa_"&amp;$S36,データシート1!$A$1:$BT$1,0),0)</f>
        <v>23.712574455173218</v>
      </c>
      <c r="AC36" s="900">
        <f>VLOOKUP(年度マスタ!$K$4&amp;"_"&amp;AC$33,データシート1!$A:$BT,MATCH("aa_"&amp;$S36,データシート1!$A$1:$BT$1,0),0)</f>
        <v>22.50740842485979</v>
      </c>
      <c r="AD36" s="900">
        <f>VLOOKUP(年度マスタ!$K$4&amp;"_"&amp;AD$33,データシート1!$A:$BT,MATCH("aa_"&amp;$S36,データシート1!$A$1:$BT$1,0),0)</f>
        <v>21.100322855223599</v>
      </c>
      <c r="AE36" s="900">
        <f>VLOOKUP(年度マスタ!$K$4&amp;"_"&amp;AE$33,データシート1!$A:$BT,MATCH("aa_"&amp;$S36,データシート1!$A$1:$BT$1,0),0)</f>
        <v>22.603956659051093</v>
      </c>
      <c r="AF36" s="900">
        <f>VLOOKUP(年度マスタ!$K$4&amp;"_"&amp;AF$33,データシート1!$A:$BT,MATCH("aa_"&amp;$S36,データシート1!$A$1:$BT$1,0),0)</f>
        <v>23.394335852317326</v>
      </c>
      <c r="AG36" s="900">
        <f>VLOOKUP(年度マスタ!$K$4&amp;"_"&amp;AG$33,データシート1!$A:$BT,MATCH("aa_"&amp;$S36,データシート1!$A$1:$BT$1,0),0)</f>
        <v>23.814067617313459</v>
      </c>
      <c r="AH36" s="900">
        <f>VLOOKUP(年度マスタ!$K$4&amp;"_"&amp;AH$33,データシート1!$A:$BT,MATCH("aa_"&amp;$S36,データシート1!$A$1:$BT$1,0),0)</f>
        <v>21.298326654305981</v>
      </c>
      <c r="AI36" s="900">
        <f>VLOOKUP(年度マスタ!$K$4&amp;"_"&amp;AI$33,データシート1!$A:$BT,MATCH("aa_"&amp;$S36,データシート1!$A$1:$BT$1,0),0)</f>
        <v>15.93034880764481</v>
      </c>
      <c r="AJ36" s="900">
        <f>VLOOKUP(年度マスタ!$K$4&amp;"_"&amp;AJ$33,データシート1!$A:$BT,MATCH("aa_"&amp;$S36,データシート1!$A$1:$BT$1,0),0)</f>
        <v>15.200740196248395</v>
      </c>
      <c r="AK36" s="901">
        <f>VLOOKUP(年度マスタ!$K$4&amp;"_"&amp;AK$33,データシート1!$A:$BT,MATCH("aa_"&amp;$S36,データシート1!$A$1:$BT$1,0),0)</f>
        <v>15.552201517541418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31.704240392969051</v>
      </c>
      <c r="P37" s="453">
        <f t="shared" si="9"/>
        <v>0.32952887117092999</v>
      </c>
      <c r="Q37" s="328"/>
      <c r="R37" s="13"/>
      <c r="S37" s="356" t="s">
        <v>187</v>
      </c>
      <c r="T37" s="335"/>
      <c r="U37" s="346"/>
      <c r="V37" s="336" t="s">
        <v>194</v>
      </c>
      <c r="W37" s="357"/>
      <c r="X37" s="899">
        <f>VLOOKUP(年度マスタ!$K$4&amp;"_"&amp;X$33,データシート1!$A:$BT,MATCH("aa_"&amp;$S37,データシート1!$A$1:$BT$1,0),0)</f>
        <v>0.8764393295630738</v>
      </c>
      <c r="Y37" s="900">
        <f>VLOOKUP(年度マスタ!$K$4&amp;"_"&amp;Y$33,データシート1!$A:$BT,MATCH("aa_"&amp;$S37,データシート1!$A$1:$BT$1,0),0)</f>
        <v>0.88892002762722389</v>
      </c>
      <c r="Z37" s="900">
        <f>VLOOKUP(年度マスタ!$K$4&amp;"_"&amp;Z$33,データシート1!$A:$BT,MATCH("aa_"&amp;$S37,データシート1!$A$1:$BT$1,0),0)</f>
        <v>1.234657023715507</v>
      </c>
      <c r="AA37" s="900">
        <f>VLOOKUP(年度マスタ!$K$4&amp;"_"&amp;AA$33,データシート1!$A:$BT,MATCH("aa_"&amp;$S37,データシート1!$A$1:$BT$1,0),0)</f>
        <v>1.1562057414006921</v>
      </c>
      <c r="AB37" s="900">
        <f>VLOOKUP(年度マスタ!$K$4&amp;"_"&amp;AB$33,データシート1!$A:$BT,MATCH("aa_"&amp;$S37,データシート1!$A$1:$BT$1,0),0)</f>
        <v>1.0433875599330691</v>
      </c>
      <c r="AC37" s="900">
        <f>VLOOKUP(年度マスタ!$K$4&amp;"_"&amp;AC$33,データシート1!$A:$BT,MATCH("aa_"&amp;$S37,データシート1!$A$1:$BT$1,0),0)</f>
        <v>1.033365117812014</v>
      </c>
      <c r="AD37" s="900">
        <f>VLOOKUP(年度マスタ!$K$4&amp;"_"&amp;AD$33,データシート1!$A:$BT,MATCH("aa_"&amp;$S37,データシート1!$A$1:$BT$1,0),0)</f>
        <v>1.1557966879311981</v>
      </c>
      <c r="AE37" s="900">
        <f>VLOOKUP(年度マスタ!$K$4&amp;"_"&amp;AE$33,データシート1!$A:$BT,MATCH("aa_"&amp;$S37,データシート1!$A$1:$BT$1,0),0)</f>
        <v>1.1680994540505527</v>
      </c>
      <c r="AF37" s="900">
        <f>VLOOKUP(年度マスタ!$K$4&amp;"_"&amp;AF$33,データシート1!$A:$BT,MATCH("aa_"&amp;$S37,データシート1!$A$1:$BT$1,0),0)</f>
        <v>1.1949160701914106</v>
      </c>
      <c r="AG37" s="900">
        <f>VLOOKUP(年度マスタ!$K$4&amp;"_"&amp;AG$33,データシート1!$A:$BT,MATCH("aa_"&amp;$S37,データシート1!$A$1:$BT$1,0),0)</f>
        <v>1.1085941774437875</v>
      </c>
      <c r="AH37" s="900">
        <f>VLOOKUP(年度マスタ!$K$4&amp;"_"&amp;AH$33,データシート1!$A:$BT,MATCH("aa_"&amp;$S37,データシート1!$A$1:$BT$1,0),0)</f>
        <v>1.0323087509005073</v>
      </c>
      <c r="AI37" s="900">
        <f>VLOOKUP(年度マスタ!$K$4&amp;"_"&amp;AI$33,データシート1!$A:$BT,MATCH("aa_"&amp;$S37,データシート1!$A$1:$BT$1,0),0)</f>
        <v>0.82288160087161621</v>
      </c>
      <c r="AJ37" s="900">
        <f>VLOOKUP(年度マスタ!$K$4&amp;"_"&amp;AJ$33,データシート1!$A:$BT,MATCH("aa_"&amp;$S37,データシート1!$A$1:$BT$1,0),0)</f>
        <v>0.88039667086977924</v>
      </c>
      <c r="AK37" s="901">
        <f>VLOOKUP(年度マスタ!$K$4&amp;"_"&amp;AK$33,データシート1!$A:$BT,MATCH("aa_"&amp;$S37,データシート1!$A$1:$BT$1,0),0)</f>
        <v>0.80412585559851868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30.680525728446302</v>
      </c>
      <c r="P38" s="454">
        <f t="shared" si="9"/>
        <v>0.31888854250763482</v>
      </c>
      <c r="Q38" s="328"/>
      <c r="R38" s="13"/>
      <c r="S38" s="356" t="s">
        <v>188</v>
      </c>
      <c r="T38" s="335"/>
      <c r="U38" s="348"/>
      <c r="V38" s="358" t="s">
        <v>197</v>
      </c>
      <c r="W38" s="358"/>
      <c r="X38" s="899">
        <f>VLOOKUP(年度マスタ!$K$4&amp;"_"&amp;X$33,データシート1!$A:$BT,MATCH("aa_"&amp;$S38,データシート1!$A$1:$BT$1,0),0)</f>
        <v>4.3745868434053854</v>
      </c>
      <c r="Y38" s="900">
        <f>VLOOKUP(年度マスタ!$K$4&amp;"_"&amp;Y$33,データシート1!$A:$BT,MATCH("aa_"&amp;$S38,データシート1!$A$1:$BT$1,0),0)</f>
        <v>3.8081455553396371</v>
      </c>
      <c r="Z38" s="900">
        <f>VLOOKUP(年度マスタ!$K$4&amp;"_"&amp;Z$33,データシート1!$A:$BT,MATCH("aa_"&amp;$S38,データシート1!$A$1:$BT$1,0),0)</f>
        <v>3.2175064921626149</v>
      </c>
      <c r="AA38" s="900">
        <f>VLOOKUP(年度マスタ!$K$4&amp;"_"&amp;AA$33,データシート1!$A:$BT,MATCH("aa_"&amp;$S38,データシート1!$A$1:$BT$1,0),0)</f>
        <v>3.2089282490175441</v>
      </c>
      <c r="AB38" s="900">
        <f>VLOOKUP(年度マスタ!$K$4&amp;"_"&amp;AB$33,データシート1!$A:$BT,MATCH("aa_"&amp;$S38,データシート1!$A$1:$BT$1,0),0)</f>
        <v>2.2696756459875709</v>
      </c>
      <c r="AC38" s="900">
        <f>VLOOKUP(年度マスタ!$K$4&amp;"_"&amp;AC$33,データシート1!$A:$BT,MATCH("aa_"&amp;$S38,データシート1!$A$1:$BT$1,0),0)</f>
        <v>5.2161426469928909</v>
      </c>
      <c r="AD38" s="900">
        <f>VLOOKUP(年度マスタ!$K$4&amp;"_"&amp;AD$33,データシート1!$A:$BT,MATCH("aa_"&amp;$S38,データシート1!$A$1:$BT$1,0),0)</f>
        <v>6.7455169593753874</v>
      </c>
      <c r="AE38" s="900">
        <f>VLOOKUP(年度マスタ!$K$4&amp;"_"&amp;AE$33,データシート1!$A:$BT,MATCH("aa_"&amp;$S38,データシート1!$A$1:$BT$1,0),0)</f>
        <v>5.888298347459445</v>
      </c>
      <c r="AF38" s="900">
        <f>VLOOKUP(年度マスタ!$K$4&amp;"_"&amp;AF$33,データシート1!$A:$BT,MATCH("aa_"&amp;$S38,データシート1!$A$1:$BT$1,0),0)</f>
        <v>6.2712030614898344</v>
      </c>
      <c r="AG38" s="900">
        <f>VLOOKUP(年度マスタ!$K$4&amp;"_"&amp;AG$33,データシート1!$A:$BT,MATCH("aa_"&amp;$S38,データシート1!$A$1:$BT$1,0),0)</f>
        <v>5.8090964419197455</v>
      </c>
      <c r="AH38" s="900">
        <f>VLOOKUP(年度マスタ!$K$4&amp;"_"&amp;AH$33,データシート1!$A:$BT,MATCH("aa_"&amp;$S38,データシート1!$A$1:$BT$1,0),0)</f>
        <v>5.8722367868849199</v>
      </c>
      <c r="AI38" s="900">
        <f>VLOOKUP(年度マスタ!$K$4&amp;"_"&amp;AI$33,データシート1!$A:$BT,MATCH("aa_"&amp;$S38,データシート1!$A$1:$BT$1,0),0)</f>
        <v>12.483921239216276</v>
      </c>
      <c r="AJ38" s="900">
        <f>VLOOKUP(年度マスタ!$K$4&amp;"_"&amp;AJ$33,データシート1!$A:$BT,MATCH("aa_"&amp;$S38,データシート1!$A$1:$BT$1,0),0)</f>
        <v>12.450377826426161</v>
      </c>
      <c r="AK38" s="901">
        <f>VLOOKUP(年度マスタ!$K$4&amp;"_"&amp;AK$33,データシート1!$A:$BT,MATCH("aa_"&amp;$S38,データシート1!$A$1:$BT$1,0),0)</f>
        <v>12.626517683686675</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16.248919363891805</v>
      </c>
      <c r="P39" s="454">
        <f t="shared" si="9"/>
        <v>0.16888870350977342</v>
      </c>
      <c r="Q39" s="328"/>
      <c r="R39" s="13"/>
      <c r="S39" s="356" t="s">
        <v>189</v>
      </c>
      <c r="T39" s="335"/>
      <c r="U39" s="343" t="s">
        <v>199</v>
      </c>
      <c r="V39" s="344"/>
      <c r="W39" s="344"/>
      <c r="X39" s="896">
        <f>VLOOKUP(年度マスタ!$K$4&amp;"_"&amp;X$33,データシート1!$A:$BT,MATCH("aa_"&amp;$S39,データシート1!$A$1:$BT$1,0),0)</f>
        <v>13.43924523620451</v>
      </c>
      <c r="Y39" s="897">
        <f>VLOOKUP(年度マスタ!$K$4&amp;"_"&amp;Y$33,データシート1!$A:$BT,MATCH("aa_"&amp;$S39,データシート1!$A$1:$BT$1,0),0)</f>
        <v>13.07310291022306</v>
      </c>
      <c r="Z39" s="897">
        <f>VLOOKUP(年度マスタ!$K$4&amp;"_"&amp;Z$33,データシート1!$A:$BT,MATCH("aa_"&amp;$S39,データシート1!$A$1:$BT$1,0),0)</f>
        <v>13.793425902665421</v>
      </c>
      <c r="AA39" s="897">
        <f>VLOOKUP(年度マスタ!$K$4&amp;"_"&amp;AA$33,データシート1!$A:$BT,MATCH("aa_"&amp;$S39,データシート1!$A$1:$BT$1,0),0)</f>
        <v>15.463535832097159</v>
      </c>
      <c r="AB39" s="897">
        <f>VLOOKUP(年度マスタ!$K$4&amp;"_"&amp;AB$33,データシート1!$A:$BT,MATCH("aa_"&amp;$S39,データシート1!$A$1:$BT$1,0),0)</f>
        <v>15.163383398341299</v>
      </c>
      <c r="AC39" s="897">
        <f>VLOOKUP(年度マスタ!$K$4&amp;"_"&amp;AC$33,データシート1!$A:$BT,MATCH("aa_"&amp;$S39,データシート1!$A$1:$BT$1,0),0)</f>
        <v>13.419570714955141</v>
      </c>
      <c r="AD39" s="897">
        <f>VLOOKUP(年度マスタ!$K$4&amp;"_"&amp;AD$33,データシート1!$A:$BT,MATCH("aa_"&amp;$S39,データシート1!$A$1:$BT$1,0),0)</f>
        <v>12.84535751933023</v>
      </c>
      <c r="AE39" s="897">
        <f>VLOOKUP(年度マスタ!$K$4&amp;"_"&amp;AE$33,データシート1!$A:$BT,MATCH("aa_"&amp;$S39,データシート1!$A$1:$BT$1,0),0)</f>
        <v>10.574836363511867</v>
      </c>
      <c r="AF39" s="897">
        <f>VLOOKUP(年度マスタ!$K$4&amp;"_"&amp;AF$33,データシート1!$A:$BT,MATCH("aa_"&amp;$S39,データシート1!$A$1:$BT$1,0),0)</f>
        <v>10.268574457252509</v>
      </c>
      <c r="AG39" s="897">
        <f>VLOOKUP(年度マスタ!$K$4&amp;"_"&amp;AG$33,データシート1!$A:$BT,MATCH("aa_"&amp;$S39,データシート1!$A$1:$BT$1,0),0)</f>
        <v>10.949377727752623</v>
      </c>
      <c r="AH39" s="897">
        <f>VLOOKUP(年度マスタ!$K$4&amp;"_"&amp;AH$33,データシート1!$A:$BT,MATCH("aa_"&amp;$S39,データシート1!$A$1:$BT$1,0),0)</f>
        <v>10.46919662152443</v>
      </c>
      <c r="AI39" s="897">
        <f>VLOOKUP(年度マスタ!$K$4&amp;"_"&amp;AI$33,データシート1!$A:$BT,MATCH("aa_"&amp;$S39,データシート1!$A$1:$BT$1,0),0)</f>
        <v>9.2321603598037303</v>
      </c>
      <c r="AJ39" s="897">
        <f>VLOOKUP(年度マスタ!$K$4&amp;"_"&amp;AJ$33,データシート1!$A:$BT,MATCH("aa_"&amp;$S39,データシート1!$A$1:$BT$1,0),0)</f>
        <v>10.460926638267978</v>
      </c>
      <c r="AK39" s="898">
        <f>VLOOKUP(年度マスタ!$K$4&amp;"_"&amp;AK$33,データシート1!$A:$BT,MATCH("aa_"&amp;$S39,データシート1!$A$1:$BT$1,0),0)</f>
        <v>9.6607801902020825</v>
      </c>
      <c r="AL39" s="330"/>
      <c r="AW39" s="17" t="str">
        <f>年度マスタ!K4</f>
        <v>04362</v>
      </c>
      <c r="AX39" s="17" t="s">
        <v>200</v>
      </c>
      <c r="AY39" s="17">
        <f>VLOOKUP($AW39&amp;"_"&amp;$AY$34,データシート1!$A:$BT,MATCH($AY$31&amp;"_"&amp;AY$36,データシート1!$A$1:$BT$1,0),0)</f>
        <v>15.552201517541418</v>
      </c>
      <c r="AZ39" s="17">
        <f>VLOOKUP($AW39&amp;"_"&amp;$AY$34,データシート1!$A:$BT,MATCH($AY$31&amp;"_"&amp;AZ$36,データシート1!$A$1:$BT$1,0),0)</f>
        <v>0.80412585559851868</v>
      </c>
      <c r="BA39" s="17">
        <f>VLOOKUP($AW39&amp;"_"&amp;$AY$34,データシート1!$A:$BT,MATCH($AY$31&amp;"_"&amp;BA$36,データシート1!$A$1:$BT$1,0),0)</f>
        <v>12.626517683686675</v>
      </c>
      <c r="BB39" s="17">
        <f>VLOOKUP($AW39&amp;"_"&amp;$AY$34,データシート1!$A:$BT,MATCH($AY$31&amp;"_"&amp;BB$36,データシート1!$A$1:$BT$1,0),0)</f>
        <v>9.6607801902020825</v>
      </c>
      <c r="BC39" s="17">
        <f>VLOOKUP($AW39&amp;"_"&amp;$AY$34,データシート1!$A:$BT,MATCH($AY$31&amp;"_"&amp;BC$36,データシート1!$A$1:$BT$1,0),0)</f>
        <v>14.314121950850845</v>
      </c>
      <c r="BD39" s="17">
        <f>VLOOKUP($AW39&amp;"_"&amp;$AY$34,データシート1!$A:$BT,MATCH($AY$31&amp;"_"&amp;BD$36,データシート1!$A$1:$BT$1,0),0)</f>
        <v>11.959036059935491</v>
      </c>
      <c r="BE39" s="17">
        <f>VLOOKUP($AW39&amp;"_"&amp;$AY$34,データシート1!$A:$BT,MATCH($AY$31&amp;"_"&amp;BE$36,データシート1!$A$1:$BT$1,0),0)</f>
        <v>12.883800786764297</v>
      </c>
      <c r="BF39" s="17">
        <f>VLOOKUP($AW39&amp;"_"&amp;$AY$34,データシート1!$A:$BT,MATCH($AY$31&amp;"_"&amp;BF$36,データシート1!$A$1:$BT$1,0),0)</f>
        <v>0.69030777323807013</v>
      </c>
      <c r="BG39" s="17">
        <f>VLOOKUP($AW39&amp;"_"&amp;$AY$34,データシート1!$A:$BT,MATCH($AY$31&amp;"_"&amp;BG$36,データシート1!$A$1:$BT$1,0),0)</f>
        <v>0</v>
      </c>
      <c r="BH39" s="17">
        <f>VLOOKUP($AW39&amp;"_"&amp;$AY$34,データシート1!$A:$BT,MATCH($AY$31&amp;"_"&amp;BH$36,データシート1!$A$1:$BT$1,0),0)</f>
        <v>1.466404885666305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14.431606364554497</v>
      </c>
      <c r="P40" s="454">
        <f t="shared" si="9"/>
        <v>0.14999983899786143</v>
      </c>
      <c r="Q40" s="328"/>
      <c r="R40" s="13"/>
      <c r="S40" s="356" t="s">
        <v>165</v>
      </c>
      <c r="T40" s="335"/>
      <c r="U40" s="343" t="s">
        <v>165</v>
      </c>
      <c r="V40" s="344"/>
      <c r="W40" s="344"/>
      <c r="X40" s="896">
        <f>VLOOKUP(年度マスタ!$K$4&amp;"_"&amp;X$33,データシート1!$A:$BT,MATCH("aa_"&amp;$S40,データシート1!$A$1:$BT$1,0),0)</f>
        <v>21.88509349274463</v>
      </c>
      <c r="Y40" s="897">
        <f>VLOOKUP(年度マスタ!$K$4&amp;"_"&amp;Y$33,データシート1!$A:$BT,MATCH("aa_"&amp;$S40,データシート1!$A$1:$BT$1,0),0)</f>
        <v>19.564896917375521</v>
      </c>
      <c r="Z40" s="897">
        <f>VLOOKUP(年度マスタ!$K$4&amp;"_"&amp;Z$33,データシート1!$A:$BT,MATCH("aa_"&amp;$S40,データシート1!$A$1:$BT$1,0),0)</f>
        <v>21.164679740612019</v>
      </c>
      <c r="AA40" s="897">
        <f>VLOOKUP(年度マスタ!$K$4&amp;"_"&amp;AA$33,データシート1!$A:$BT,MATCH("aa_"&amp;$S40,データシート1!$A$1:$BT$1,0),0)</f>
        <v>21.526692403862111</v>
      </c>
      <c r="AB40" s="897">
        <f>VLOOKUP(年度マスタ!$K$4&amp;"_"&amp;AB$33,データシート1!$A:$BT,MATCH("aa_"&amp;$S40,データシート1!$A$1:$BT$1,0),0)</f>
        <v>20.661382786747499</v>
      </c>
      <c r="AC40" s="897">
        <f>VLOOKUP(年度マスタ!$K$4&amp;"_"&amp;AC$33,データシート1!$A:$BT,MATCH("aa_"&amp;$S40,データシート1!$A$1:$BT$1,0),0)</f>
        <v>17.641434036764121</v>
      </c>
      <c r="AD40" s="897">
        <f>VLOOKUP(年度マスタ!$K$4&amp;"_"&amp;AD$33,データシート1!$A:$BT,MATCH("aa_"&amp;$S40,データシート1!$A$1:$BT$1,0),0)</f>
        <v>15.231056184065331</v>
      </c>
      <c r="AE40" s="897">
        <f>VLOOKUP(年度マスタ!$K$4&amp;"_"&amp;AE$33,データシート1!$A:$BT,MATCH("aa_"&amp;$S40,データシート1!$A$1:$BT$1,0),0)</f>
        <v>15.275352614842655</v>
      </c>
      <c r="AF40" s="897">
        <f>VLOOKUP(年度マスタ!$K$4&amp;"_"&amp;AF$33,データシート1!$A:$BT,MATCH("aa_"&amp;$S40,データシート1!$A$1:$BT$1,0),0)</f>
        <v>16.819944713058824</v>
      </c>
      <c r="AG40" s="897">
        <f>VLOOKUP(年度マスタ!$K$4&amp;"_"&amp;AG$33,データシート1!$A:$BT,MATCH("aa_"&amp;$S40,データシート1!$A$1:$BT$1,0),0)</f>
        <v>15.807149808404995</v>
      </c>
      <c r="AH40" s="897">
        <f>VLOOKUP(年度マスタ!$K$4&amp;"_"&amp;AH$33,データシート1!$A:$BT,MATCH("aa_"&amp;$S40,データシート1!$A$1:$BT$1,0),0)</f>
        <v>14.003517874749928</v>
      </c>
      <c r="AI40" s="897">
        <f>VLOOKUP(年度マスタ!$K$4&amp;"_"&amp;AI$33,データシート1!$A:$BT,MATCH("aa_"&amp;$S40,データシート1!$A$1:$BT$1,0),0)</f>
        <v>14.484948473116839</v>
      </c>
      <c r="AJ40" s="897">
        <f>VLOOKUP(年度マスタ!$K$4&amp;"_"&amp;AJ$33,データシート1!$A:$BT,MATCH("aa_"&amp;$S40,データシート1!$A$1:$BT$1,0),0)</f>
        <v>13.915520427352829</v>
      </c>
      <c r="AK40" s="898">
        <f>VLOOKUP(年度マスタ!$K$4&amp;"_"&amp;AK$33,データシート1!$A:$BT,MATCH("aa_"&amp;$S40,データシート1!$A$1:$BT$1,0),0)</f>
        <v>14.314121950850845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1.02371466452275</v>
      </c>
      <c r="P41" s="454">
        <f t="shared" si="9"/>
        <v>1.064032866329517E-2</v>
      </c>
      <c r="Q41" s="328"/>
      <c r="R41" s="13"/>
      <c r="S41" s="356" t="s">
        <v>201</v>
      </c>
      <c r="T41" s="335"/>
      <c r="U41" s="246" t="s">
        <v>128</v>
      </c>
      <c r="V41" s="344"/>
      <c r="W41" s="344"/>
      <c r="X41" s="896">
        <f>X42+X45+X46</f>
        <v>35.765249654701144</v>
      </c>
      <c r="Y41" s="897">
        <f t="shared" ref="Y41:AH41" si="12">Y42+Y45+Y46</f>
        <v>35.561591452151468</v>
      </c>
      <c r="Z41" s="897">
        <f t="shared" si="12"/>
        <v>32.620811325848678</v>
      </c>
      <c r="AA41" s="897">
        <f t="shared" si="12"/>
        <v>32.500787359222834</v>
      </c>
      <c r="AB41" s="897">
        <f t="shared" si="12"/>
        <v>31.704240392969051</v>
      </c>
      <c r="AC41" s="897">
        <f t="shared" si="12"/>
        <v>30.584747210877193</v>
      </c>
      <c r="AD41" s="897">
        <f t="shared" si="12"/>
        <v>30.301364097343445</v>
      </c>
      <c r="AE41" s="897">
        <f t="shared" si="12"/>
        <v>29.483311395458589</v>
      </c>
      <c r="AF41" s="897">
        <f t="shared" si="12"/>
        <v>29.15532755219018</v>
      </c>
      <c r="AG41" s="897">
        <f t="shared" si="12"/>
        <v>28.267549411738464</v>
      </c>
      <c r="AH41" s="897">
        <f t="shared" si="12"/>
        <v>27.903084759219773</v>
      </c>
      <c r="AI41" s="897">
        <f>AI42+AI45+AI46</f>
        <v>25.370028128344376</v>
      </c>
      <c r="AJ41" s="897">
        <f>AJ42+AJ45+AJ46</f>
        <v>25.229276543438768</v>
      </c>
      <c r="AK41" s="898">
        <f>AK42+AK45+AK46</f>
        <v>25.533144619937861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34.780490677341547</v>
      </c>
      <c r="Y42" s="900">
        <f t="shared" ref="Y42:AK42" si="13">SUM(Y43:Y44)</f>
        <v>34.591453297109702</v>
      </c>
      <c r="Z42" s="900">
        <f t="shared" si="13"/>
        <v>31.622472729150022</v>
      </c>
      <c r="AA42" s="900">
        <f t="shared" si="13"/>
        <v>31.463461320312646</v>
      </c>
      <c r="AB42" s="900">
        <f t="shared" si="13"/>
        <v>30.680525728446302</v>
      </c>
      <c r="AC42" s="900">
        <f t="shared" si="13"/>
        <v>29.633799497005143</v>
      </c>
      <c r="AD42" s="900">
        <f t="shared" si="13"/>
        <v>29.385269002019825</v>
      </c>
      <c r="AE42" s="900">
        <f t="shared" si="13"/>
        <v>28.601541159762885</v>
      </c>
      <c r="AF42" s="900">
        <f t="shared" si="13"/>
        <v>28.307348996228452</v>
      </c>
      <c r="AG42" s="900">
        <f t="shared" si="13"/>
        <v>27.490246871163702</v>
      </c>
      <c r="AH42" s="900">
        <f t="shared" si="13"/>
        <v>27.148553904855596</v>
      </c>
      <c r="AI42" s="900">
        <f t="shared" si="13"/>
        <v>24.657723628962025</v>
      </c>
      <c r="AJ42" s="900">
        <f t="shared" si="13"/>
        <v>24.531842545576396</v>
      </c>
      <c r="AK42" s="901">
        <f t="shared" si="13"/>
        <v>24.84283684669979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1.6561681255218981</v>
      </c>
      <c r="P43" s="612">
        <f t="shared" si="9"/>
        <v>1.7213950124903059E-2</v>
      </c>
      <c r="Q43" s="328"/>
      <c r="R43" s="13"/>
      <c r="S43" s="356" t="s">
        <v>190</v>
      </c>
      <c r="T43" s="359"/>
      <c r="U43" s="346"/>
      <c r="V43" s="360"/>
      <c r="W43" s="347" t="s">
        <v>190</v>
      </c>
      <c r="X43" s="899">
        <f>VLOOKUP(年度マスタ!$K$4&amp;"_"&amp;X$33,データシート1!$A:$BT,MATCH("aa_"&amp;$S43,データシート1!$A$1:$BT$1,0),0)</f>
        <v>18.87149175277208</v>
      </c>
      <c r="Y43" s="900">
        <f>VLOOKUP(年度マスタ!$K$4&amp;"_"&amp;Y$33,データシート1!$A:$BT,MATCH("aa_"&amp;$S43,データシート1!$A$1:$BT$1,0),0)</f>
        <v>18.687724597151721</v>
      </c>
      <c r="Z43" s="900">
        <f>VLOOKUP(年度マスタ!$K$4&amp;"_"&amp;Z$33,データシート1!$A:$BT,MATCH("aa_"&amp;$S43,データシート1!$A$1:$BT$1,0),0)</f>
        <v>17.415450562797378</v>
      </c>
      <c r="AA43" s="900">
        <f>VLOOKUP(年度マスタ!$K$4&amp;"_"&amp;AA$33,データシート1!$A:$BT,MATCH("aa_"&amp;$S43,データシート1!$A$1:$BT$1,0),0)</f>
        <v>17.1158888962199</v>
      </c>
      <c r="AB43" s="900">
        <f>VLOOKUP(年度マスタ!$K$4&amp;"_"&amp;AB$33,データシート1!$A:$BT,MATCH("aa_"&amp;$S43,データシート1!$A$1:$BT$1,0),0)</f>
        <v>16.248919363891805</v>
      </c>
      <c r="AC43" s="900">
        <f>VLOOKUP(年度マスタ!$K$4&amp;"_"&amp;AC$33,データシート1!$A:$BT,MATCH("aa_"&amp;$S43,データシート1!$A$1:$BT$1,0),0)</f>
        <v>15.127179846693242</v>
      </c>
      <c r="AD43" s="900">
        <f>VLOOKUP(年度マスタ!$K$4&amp;"_"&amp;AD$33,データシート1!$A:$BT,MATCH("aa_"&amp;$S43,データシート1!$A$1:$BT$1,0),0)</f>
        <v>14.912415940290661</v>
      </c>
      <c r="AE43" s="900">
        <f>VLOOKUP(年度マスタ!$K$4&amp;"_"&amp;AE$33,データシート1!$A:$BT,MATCH("aa_"&amp;$S43,データシート1!$A$1:$BT$1,0),0)</f>
        <v>14.598704545799894</v>
      </c>
      <c r="AF43" s="900">
        <f>VLOOKUP(年度マスタ!$K$4&amp;"_"&amp;AF$33,データシート1!$A:$BT,MATCH("aa_"&amp;$S43,データシート1!$A$1:$BT$1,0),0)</f>
        <v>14.417355070310641</v>
      </c>
      <c r="AG43" s="900">
        <f>VLOOKUP(年度マスタ!$K$4&amp;"_"&amp;AG$33,データシート1!$A:$BT,MATCH("aa_"&amp;$S43,データシート1!$A$1:$BT$1,0),0)</f>
        <v>13.924932763238028</v>
      </c>
      <c r="AH43" s="900">
        <f>VLOOKUP(年度マスタ!$K$4&amp;"_"&amp;AH$33,データシート1!$A:$BT,MATCH("aa_"&amp;$S43,データシート1!$A$1:$BT$1,0),0)</f>
        <v>13.49056858998636</v>
      </c>
      <c r="AI43" s="900">
        <f>VLOOKUP(年度マスタ!$K$4&amp;"_"&amp;AI$33,データシート1!$A:$BT,MATCH("aa_"&amp;$S43,データシート1!$A$1:$BT$1,0),0)</f>
        <v>11.853231911178282</v>
      </c>
      <c r="AJ43" s="900">
        <f>VLOOKUP(年度マスタ!$K$4&amp;"_"&amp;AJ$33,データシート1!$A:$BT,MATCH("aa_"&amp;$S43,データシート1!$A$1:$BT$1,0),0)</f>
        <v>11.433049232887214</v>
      </c>
      <c r="AK43" s="901">
        <f>VLOOKUP(年度マスタ!$K$4&amp;"_"&amp;AK$33,データシート1!$A:$BT,MATCH("aa_"&amp;$S43,データシート1!$A$1:$BT$1,0),0)</f>
        <v>11.959036059935491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15.90899892456947</v>
      </c>
      <c r="Y44" s="900">
        <f>VLOOKUP(年度マスタ!$K$4&amp;"_"&amp;Y$33,データシート1!$A:$BT,MATCH("aa_"&amp;$S44,データシート1!$A$1:$BT$1,0),0)</f>
        <v>15.903728699957981</v>
      </c>
      <c r="Z44" s="900">
        <f>VLOOKUP(年度マスタ!$K$4&amp;"_"&amp;Z$33,データシート1!$A:$BT,MATCH("aa_"&amp;$S44,データシート1!$A$1:$BT$1,0),0)</f>
        <v>14.207022166352644</v>
      </c>
      <c r="AA44" s="900">
        <f>VLOOKUP(年度マスタ!$K$4&amp;"_"&amp;AA$33,データシート1!$A:$BT,MATCH("aa_"&amp;$S44,データシート1!$A$1:$BT$1,0),0)</f>
        <v>14.347572424092744</v>
      </c>
      <c r="AB44" s="900">
        <f>VLOOKUP(年度マスタ!$K$4&amp;"_"&amp;AB$33,データシート1!$A:$BT,MATCH("aa_"&amp;$S44,データシート1!$A$1:$BT$1,0),0)</f>
        <v>14.431606364554497</v>
      </c>
      <c r="AC44" s="900">
        <f>VLOOKUP(年度マスタ!$K$4&amp;"_"&amp;AC$33,データシート1!$A:$BT,MATCH("aa_"&amp;$S44,データシート1!$A$1:$BT$1,0),0)</f>
        <v>14.506619650311899</v>
      </c>
      <c r="AD44" s="900">
        <f>VLOOKUP(年度マスタ!$K$4&amp;"_"&amp;AD$33,データシート1!$A:$BT,MATCH("aa_"&amp;$S44,データシート1!$A$1:$BT$1,0),0)</f>
        <v>14.472853061729165</v>
      </c>
      <c r="AE44" s="900">
        <f>VLOOKUP(年度マスタ!$K$4&amp;"_"&amp;AE$33,データシート1!$A:$BT,MATCH("aa_"&amp;$S44,データシート1!$A$1:$BT$1,0),0)</f>
        <v>14.002836613962991</v>
      </c>
      <c r="AF44" s="900">
        <f>VLOOKUP(年度マスタ!$K$4&amp;"_"&amp;AF$33,データシート1!$A:$BT,MATCH("aa_"&amp;$S44,データシート1!$A$1:$BT$1,0),0)</f>
        <v>13.88999392591781</v>
      </c>
      <c r="AG44" s="900">
        <f>VLOOKUP(年度マスタ!$K$4&amp;"_"&amp;AG$33,データシート1!$A:$BT,MATCH("aa_"&amp;$S44,データシート1!$A$1:$BT$1,0),0)</f>
        <v>13.565314107925674</v>
      </c>
      <c r="AH44" s="900">
        <f>VLOOKUP(年度マスタ!$K$4&amp;"_"&amp;AH$33,データシート1!$A:$BT,MATCH("aa_"&amp;$S44,データシート1!$A$1:$BT$1,0),0)</f>
        <v>13.657985314869237</v>
      </c>
      <c r="AI44" s="900">
        <f>VLOOKUP(年度マスタ!$K$4&amp;"_"&amp;AI$33,データシート1!$A:$BT,MATCH("aa_"&amp;$S44,データシート1!$A$1:$BT$1,0),0)</f>
        <v>12.804491717783744</v>
      </c>
      <c r="AJ44" s="900">
        <f>VLOOKUP(年度マスタ!$K$4&amp;"_"&amp;AJ$33,データシート1!$A:$BT,MATCH("aa_"&amp;$S44,データシート1!$A$1:$BT$1,0),0)</f>
        <v>13.098793312689182</v>
      </c>
      <c r="AK44" s="901">
        <f>VLOOKUP(年度マスタ!$K$4&amp;"_"&amp;AK$33,データシート1!$A:$BT,MATCH("aa_"&amp;$S44,データシート1!$A$1:$BT$1,0),0)</f>
        <v>12.883800786764297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0.98475897735959395</v>
      </c>
      <c r="Y45" s="900">
        <f>VLOOKUP(年度マスタ!$K$4&amp;"_"&amp;Y$33,データシート1!$A:$BT,MATCH("aa_"&amp;$S45,データシート1!$A$1:$BT$1,0),0)</f>
        <v>0.97013815504176504</v>
      </c>
      <c r="Z45" s="900">
        <f>VLOOKUP(年度マスタ!$K$4&amp;"_"&amp;Z$33,データシート1!$A:$BT,MATCH("aa_"&amp;$S45,データシート1!$A$1:$BT$1,0),0)</f>
        <v>0.99833859669865799</v>
      </c>
      <c r="AA45" s="900">
        <f>VLOOKUP(年度マスタ!$K$4&amp;"_"&amp;AA$33,データシート1!$A:$BT,MATCH("aa_"&amp;$S45,データシート1!$A$1:$BT$1,0),0)</f>
        <v>1.0373260389101899</v>
      </c>
      <c r="AB45" s="900">
        <f>VLOOKUP(年度マスタ!$K$4&amp;"_"&amp;AB$33,データシート1!$A:$BT,MATCH("aa_"&amp;$S45,データシート1!$A$1:$BT$1,0),0)</f>
        <v>1.02371466452275</v>
      </c>
      <c r="AC45" s="900">
        <f>VLOOKUP(年度マスタ!$K$4&amp;"_"&amp;AC$33,データシート1!$A:$BT,MATCH("aa_"&amp;$S45,データシート1!$A$1:$BT$1,0),0)</f>
        <v>0.95094771387205101</v>
      </c>
      <c r="AD45" s="900">
        <f>VLOOKUP(年度マスタ!$K$4&amp;"_"&amp;AD$33,データシート1!$A:$BT,MATCH("aa_"&amp;$S45,データシート1!$A$1:$BT$1,0),0)</f>
        <v>0.91609509532361799</v>
      </c>
      <c r="AE45" s="900">
        <f>VLOOKUP(年度マスタ!$K$4&amp;"_"&amp;AE$33,データシート1!$A:$BT,MATCH("aa_"&amp;$S45,データシート1!$A$1:$BT$1,0),0)</f>
        <v>0.88177023569570512</v>
      </c>
      <c r="AF45" s="900">
        <f>VLOOKUP(年度マスタ!$K$4&amp;"_"&amp;AF$33,データシート1!$A:$BT,MATCH("aa_"&amp;$S45,データシート1!$A$1:$BT$1,0),0)</f>
        <v>0.847978555961729</v>
      </c>
      <c r="AG45" s="900">
        <f>VLOOKUP(年度マスタ!$K$4&amp;"_"&amp;AG$33,データシート1!$A:$BT,MATCH("aa_"&amp;$S45,データシート1!$A$1:$BT$1,0),0)</f>
        <v>0.777302540574763</v>
      </c>
      <c r="AH45" s="900">
        <f>VLOOKUP(年度マスタ!$K$4&amp;"_"&amp;AH$33,データシート1!$A:$BT,MATCH("aa_"&amp;$S45,データシート1!$A$1:$BT$1,0),0)</f>
        <v>0.754530854364175</v>
      </c>
      <c r="AI45" s="900">
        <f>VLOOKUP(年度マスタ!$K$4&amp;"_"&amp;AI$33,データシート1!$A:$BT,MATCH("aa_"&amp;$S45,データシート1!$A$1:$BT$1,0),0)</f>
        <v>0.71230449938235096</v>
      </c>
      <c r="AJ45" s="900">
        <f>VLOOKUP(年度マスタ!$K$4&amp;"_"&amp;AJ$33,データシート1!$A:$BT,MATCH("aa_"&amp;$S45,データシート1!$A$1:$BT$1,0),0)</f>
        <v>0.69743399786237303</v>
      </c>
      <c r="AK45" s="901">
        <f>VLOOKUP(年度マスタ!$K$4&amp;"_"&amp;AK$33,データシート1!$A:$BT,MATCH("aa_"&amp;$S45,データシート1!$A$1:$BT$1,0),0)</f>
        <v>0.69030777323807013</v>
      </c>
      <c r="AL45" s="330"/>
      <c r="AW45" s="17" t="str">
        <f>AW48</f>
        <v>山元町</v>
      </c>
      <c r="AX45" s="1010">
        <f t="shared" ref="AX45:BB45" si="15">AX48/$BC48</f>
        <v>0.36247905134046188</v>
      </c>
      <c r="AY45" s="1010">
        <f t="shared" si="15"/>
        <v>0.12082424729826023</v>
      </c>
      <c r="AZ45" s="1010">
        <f t="shared" si="15"/>
        <v>0.17902208480026294</v>
      </c>
      <c r="BA45" s="1010">
        <f t="shared" si="15"/>
        <v>0.31933476583914316</v>
      </c>
      <c r="BB45" s="1010">
        <f t="shared" si="15"/>
        <v>1.8339850721871821E-2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1.0931409595517581</v>
      </c>
      <c r="Y47" s="903">
        <f>VLOOKUP(年度マスタ!$K$4&amp;"_"&amp;Y$33,データシート1!$A:$BT,MATCH("aa_"&amp;$S47,データシート1!$A$1:$BT$1,0),0)</f>
        <v>0.78236342358087263</v>
      </c>
      <c r="Z47" s="903">
        <f>VLOOKUP(年度マスタ!$K$4&amp;"_"&amp;Z$33,データシート1!$A:$BT,MATCH("aa_"&amp;$S47,データシート1!$A$1:$BT$1,0),0)</f>
        <v>0.72924371396946375</v>
      </c>
      <c r="AA47" s="903">
        <f>VLOOKUP(年度マスタ!$K$4&amp;"_"&amp;AA$33,データシート1!$A:$BT,MATCH("aa_"&amp;$S47,データシート1!$A$1:$BT$1,0),0)</f>
        <v>1.816688518183206</v>
      </c>
      <c r="AB47" s="903">
        <f>VLOOKUP(年度マスタ!$K$4&amp;"_"&amp;AB$33,データシート1!$A:$BT,MATCH("aa_"&amp;$S47,データシート1!$A$1:$BT$1,0),0)</f>
        <v>1.6561681255218981</v>
      </c>
      <c r="AC47" s="903">
        <f>VLOOKUP(年度マスタ!$K$4&amp;"_"&amp;AC$33,データシート1!$A:$BT,MATCH("aa_"&amp;$S47,データシート1!$A$1:$BT$1,0),0)</f>
        <v>1.713262189734345</v>
      </c>
      <c r="AD47" s="903">
        <f>VLOOKUP(年度マスタ!$K$4&amp;"_"&amp;AD$33,データシート1!$A:$BT,MATCH("aa_"&amp;$S47,データシート1!$A$1:$BT$1,0),0)</f>
        <v>1.580983800589808</v>
      </c>
      <c r="AE47" s="903">
        <f>VLOOKUP(年度マスタ!$K$4&amp;"_"&amp;AE$33,データシート1!$A:$BT,MATCH("aa_"&amp;$S47,データシート1!$A$1:$BT$1,0),0)</f>
        <v>2.0244831033779622</v>
      </c>
      <c r="AF47" s="903">
        <f>VLOOKUP(年度マスタ!$K$4&amp;"_"&amp;AF$33,データシート1!$A:$BT,MATCH("aa_"&amp;$S47,データシート1!$A$1:$BT$1,0),0)</f>
        <v>1.7103363546105346</v>
      </c>
      <c r="AG47" s="903">
        <f>VLOOKUP(年度マスタ!$K$4&amp;"_"&amp;AG$33,データシート1!$A:$BT,MATCH("aa_"&amp;$S47,データシート1!$A$1:$BT$1,0),0)</f>
        <v>1.4570865459323064</v>
      </c>
      <c r="AH47" s="903">
        <f>VLOOKUP(年度マスタ!$K$4&amp;"_"&amp;AH$33,データシート1!$A:$BT,MATCH("aa_"&amp;$S47,データシート1!$A$1:$BT$1,0),0)</f>
        <v>1.7691806159598222</v>
      </c>
      <c r="AI47" s="903">
        <f>VLOOKUP(年度マスタ!$K$4&amp;"_"&amp;AI$33,データシート1!$A:$BT,MATCH("aa_"&amp;$S47,データシート1!$A$1:$BT$1,0),0)</f>
        <v>1.8449034416424239</v>
      </c>
      <c r="AJ47" s="903">
        <f>VLOOKUP(年度マスタ!$K$4&amp;"_"&amp;AJ$33,データシート1!$A:$BT,MATCH("aa_"&amp;$S47,データシート1!$A$1:$BT$1,0),0)</f>
        <v>1.6974455879515009</v>
      </c>
      <c r="AK47" s="904">
        <f>VLOOKUP(年度マスタ!$K$4&amp;"_"&amp;AK$33,データシート1!$A:$BT,MATCH("aa_"&amp;$S47,データシート1!$A$1:$BT$1,0),0)</f>
        <v>1.466404885666305</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山元町</v>
      </c>
      <c r="AX48" s="1011">
        <f>SUM(AY39:BA39)</f>
        <v>28.982845056826612</v>
      </c>
      <c r="AY48" s="1011">
        <f>BB39</f>
        <v>9.6607801902020825</v>
      </c>
      <c r="AZ48" s="1011">
        <f>BC39</f>
        <v>14.314121950850845</v>
      </c>
      <c r="BA48" s="1011">
        <f>SUM(BD39:BG39)</f>
        <v>25.533144619937861</v>
      </c>
      <c r="BB48" s="1011">
        <f>BH39</f>
        <v>1.466404885666305</v>
      </c>
      <c r="BC48" s="1011">
        <f>SUM(AX48:BB48)</f>
        <v>79.957296703483706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79.957296703483706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28.982845056826612</v>
      </c>
      <c r="P52" s="453">
        <f t="shared" ref="P52:P64" si="18">O52/$O$51</f>
        <v>0.36247905134046188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15.552201517541418</v>
      </c>
      <c r="P53" s="454">
        <f t="shared" si="18"/>
        <v>0.19450634474569242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0.80412585559851868</v>
      </c>
      <c r="P54" s="454">
        <f t="shared" si="18"/>
        <v>1.0056941501919027E-2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12.626517683686675</v>
      </c>
      <c r="P55" s="454">
        <f t="shared" si="18"/>
        <v>0.15791576509285041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9.6607801902020825</v>
      </c>
      <c r="P56" s="453">
        <f t="shared" si="18"/>
        <v>0.12082424729826023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14.314121950850845</v>
      </c>
      <c r="P57" s="453">
        <f t="shared" si="18"/>
        <v>0.17902208480026294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25.533144619937861</v>
      </c>
      <c r="P58" s="453">
        <f t="shared" si="18"/>
        <v>0.31933476583914316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24.84283684669979</v>
      </c>
      <c r="P59" s="454">
        <f t="shared" si="18"/>
        <v>0.31070131021097164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11.959036059935491</v>
      </c>
      <c r="P60" s="454">
        <f t="shared" si="18"/>
        <v>0.14956778871958087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12.883800786764297</v>
      </c>
      <c r="P61" s="454">
        <f t="shared" si="18"/>
        <v>0.16113352149139074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0.69030777323807013</v>
      </c>
      <c r="P62" s="454">
        <f t="shared" si="18"/>
        <v>8.6334556281715026E-3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1.466404885666305</v>
      </c>
      <c r="P64" s="612">
        <f t="shared" si="18"/>
        <v>1.8339850721871821E-2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山元町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294.05489999999998</v>
      </c>
      <c r="AI7" s="78">
        <f>VLOOKUP(年度マスタ!$K$4&amp;"_"&amp;$AG7,データシート1!$A:$BT,MATCH("ab_"&amp;AI$2,データシート1!$A$1:$BT$1,0),0)</f>
        <v>485</v>
      </c>
      <c r="AJ7" s="78">
        <f>VLOOKUP(年度マスタ!$K$4&amp;"_"&amp;$AG7,データシート1!$A:$BT,MATCH("ab_"&amp;AJ$2,データシート1!$A$1:$BT$1,0),0)</f>
        <v>57</v>
      </c>
      <c r="AK7" s="78">
        <f>VLOOKUP(年度マスタ!$K$4&amp;"_"&amp;$AG7,データシート1!$A:$BT,MATCH("ab_"&amp;AK$2,データシート1!$A$1:$BT$1,0),0)</f>
        <v>2808</v>
      </c>
      <c r="AL7" s="78">
        <f>VLOOKUP(年度マスタ!$K$4&amp;"_"&amp;$AG7,データシート1!$A:$BT,MATCH("ab_"&amp;AL$2,データシート1!$A$1:$BT$1,0),0)</f>
        <v>5604</v>
      </c>
      <c r="AM7" s="78">
        <f>VLOOKUP(年度マスタ!$K$4&amp;"_"&amp;$AG7,データシート1!$A:$BT,MATCH("ab_"&amp;AM$2,データシート1!$A$1:$BT$1,0),0)</f>
        <v>9540</v>
      </c>
      <c r="AN7" s="78">
        <f>VLOOKUP(年度マスタ!$K$4&amp;"_"&amp;$AG7,データシート1!$A:$BT,MATCH("ab_"&amp;AN$2,データシート1!$A$1:$BT$1,0),0)</f>
        <v>3202</v>
      </c>
      <c r="AO7" s="78">
        <f>VLOOKUP(年度マスタ!$K$4&amp;"_"&amp;$AG7,データシート1!$A:$BT,MATCH("ab_"&amp;AO$2,データシート1!$A$1:$BT$1,0),0)</f>
        <v>16892</v>
      </c>
      <c r="AP7" s="78">
        <f>VLOOKUP(年度マスタ!$K$4&amp;"_"&amp;$AG7,データシート1!$A:$BT,MATCH("ab_"&amp;AP$2,データシート1!$A$1:$BT$1,0),0)</f>
        <v>0</v>
      </c>
      <c r="AQ7" s="954">
        <f>VLOOKUP(年度マスタ!$K$4&amp;"_"&amp;$AG7,データシート1!$A:$BT,MATCH("ab_"&amp;AQ$2,データシート1!$A$1:$BT$1,0),0)</f>
        <v>1.0931409595517581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225.1867</v>
      </c>
      <c r="AI8" s="78">
        <f>VLOOKUP(年度マスタ!$K$4&amp;"_"&amp;$AG8,データシート1!$A:$BT,MATCH("ab_"&amp;AI$2,データシート1!$A$1:$BT$1,0),0)</f>
        <v>485</v>
      </c>
      <c r="AJ8" s="78">
        <f>VLOOKUP(年度マスタ!$K$4&amp;"_"&amp;$AG8,データシート1!$A:$BT,MATCH("ab_"&amp;AJ$2,データシート1!$A$1:$BT$1,0),0)</f>
        <v>57</v>
      </c>
      <c r="AK8" s="78">
        <f>VLOOKUP(年度マスタ!$K$4&amp;"_"&amp;$AG8,データシート1!$A:$BT,MATCH("ab_"&amp;AK$2,データシート1!$A$1:$BT$1,0),0)</f>
        <v>2808</v>
      </c>
      <c r="AL8" s="78">
        <f>VLOOKUP(年度マスタ!$K$4&amp;"_"&amp;$AG8,データシート1!$A:$BT,MATCH("ab_"&amp;AL$2,データシート1!$A$1:$BT$1,0),0)</f>
        <v>5397</v>
      </c>
      <c r="AM8" s="78">
        <f>VLOOKUP(年度マスタ!$K$4&amp;"_"&amp;$AG8,データシート1!$A:$BT,MATCH("ab_"&amp;AM$2,データシート1!$A$1:$BT$1,0),0)</f>
        <v>9491</v>
      </c>
      <c r="AN8" s="78">
        <f>VLOOKUP(年度マスタ!$K$4&amp;"_"&amp;$AG8,データシート1!$A:$BT,MATCH("ab_"&amp;AN$2,データシート1!$A$1:$BT$1,0),0)</f>
        <v>3121</v>
      </c>
      <c r="AO8" s="78">
        <f>VLOOKUP(年度マスタ!$K$4&amp;"_"&amp;$AG8,データシート1!$A:$BT,MATCH("ab_"&amp;AO$2,データシート1!$A$1:$BT$1,0),0)</f>
        <v>15946</v>
      </c>
      <c r="AP8" s="78">
        <f>VLOOKUP(年度マスタ!$K$4&amp;"_"&amp;$AG8,データシート1!$A:$BT,MATCH("ab_"&amp;AP$2,データシート1!$A$1:$BT$1,0),0)</f>
        <v>0</v>
      </c>
      <c r="AQ8" s="954">
        <f>VLOOKUP(年度マスタ!$K$4&amp;"_"&amp;$AG8,データシート1!$A:$BT,MATCH("ab_"&amp;AQ$2,データシート1!$A$1:$BT$1,0),0)</f>
        <v>0.78236342358087263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137.94200000000001</v>
      </c>
      <c r="AI9" s="78">
        <f>VLOOKUP(年度マスタ!$K$4&amp;"_"&amp;$AG9,データシート1!$A:$BT,MATCH("ab_"&amp;AI$2,データシート1!$A$1:$BT$1,0),0)</f>
        <v>485</v>
      </c>
      <c r="AJ9" s="78">
        <f>VLOOKUP(年度マスタ!$K$4&amp;"_"&amp;$AG9,データシート1!$A:$BT,MATCH("ab_"&amp;AJ$2,データシート1!$A$1:$BT$1,0),0)</f>
        <v>57</v>
      </c>
      <c r="AK9" s="78">
        <f>VLOOKUP(年度マスタ!$K$4&amp;"_"&amp;$AG9,データシート1!$A:$BT,MATCH("ab_"&amp;AK$2,データシート1!$A$1:$BT$1,0),0)</f>
        <v>2808</v>
      </c>
      <c r="AL9" s="78">
        <f>VLOOKUP(年度マスタ!$K$4&amp;"_"&amp;$AG9,データシート1!$A:$BT,MATCH("ab_"&amp;AL$2,データシート1!$A$1:$BT$1,0),0)</f>
        <v>4862</v>
      </c>
      <c r="AM9" s="78">
        <f>VLOOKUP(年度マスタ!$K$4&amp;"_"&amp;$AG9,データシート1!$A:$BT,MATCH("ab_"&amp;AM$2,データシート1!$A$1:$BT$1,0),0)</f>
        <v>9037</v>
      </c>
      <c r="AN9" s="78">
        <f>VLOOKUP(年度マスタ!$K$4&amp;"_"&amp;$AG9,データシート1!$A:$BT,MATCH("ab_"&amp;AN$2,データシート1!$A$1:$BT$1,0),0)</f>
        <v>2871</v>
      </c>
      <c r="AO9" s="78">
        <f>VLOOKUP(年度マスタ!$K$4&amp;"_"&amp;$AG9,データシート1!$A:$BT,MATCH("ab_"&amp;AO$2,データシート1!$A$1:$BT$1,0),0)</f>
        <v>14226</v>
      </c>
      <c r="AP9" s="78">
        <f>VLOOKUP(年度マスタ!$K$4&amp;"_"&amp;$AG9,データシート1!$A:$BT,MATCH("ab_"&amp;AP$2,データシート1!$A$1:$BT$1,0),0)</f>
        <v>0</v>
      </c>
      <c r="AQ9" s="954">
        <f>VLOOKUP(年度マスタ!$K$4&amp;"_"&amp;$AG9,データシート1!$A:$BT,MATCH("ab_"&amp;AQ$2,データシート1!$A$1:$BT$1,0),0)</f>
        <v>0.72924371396946375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157.58170000000001</v>
      </c>
      <c r="AI10" s="78">
        <f>VLOOKUP(年度マスタ!$K$4&amp;"_"&amp;$AG10,データシート1!$A:$BT,MATCH("ab_"&amp;AI$2,データシート1!$A$1:$BT$1,0),0)</f>
        <v>485</v>
      </c>
      <c r="AJ10" s="78">
        <f>VLOOKUP(年度マスタ!$K$4&amp;"_"&amp;$AG10,データシート1!$A:$BT,MATCH("ab_"&amp;AJ$2,データシート1!$A$1:$BT$1,0),0)</f>
        <v>57</v>
      </c>
      <c r="AK10" s="78">
        <f>VLOOKUP(年度マスタ!$K$4&amp;"_"&amp;$AG10,データシート1!$A:$BT,MATCH("ab_"&amp;AK$2,データシート1!$A$1:$BT$1,0),0)</f>
        <v>2808</v>
      </c>
      <c r="AL10" s="78">
        <f>VLOOKUP(年度マスタ!$K$4&amp;"_"&amp;$AG10,データシート1!$A:$BT,MATCH("ab_"&amp;AL$2,データシート1!$A$1:$BT$1,0),0)</f>
        <v>4709</v>
      </c>
      <c r="AM10" s="78">
        <f>VLOOKUP(年度マスタ!$K$4&amp;"_"&amp;$AG10,データシート1!$A:$BT,MATCH("ab_"&amp;AM$2,データシート1!$A$1:$BT$1,0),0)</f>
        <v>8952</v>
      </c>
      <c r="AN10" s="78">
        <f>VLOOKUP(年度マスタ!$K$4&amp;"_"&amp;$AG10,データシート1!$A:$BT,MATCH("ab_"&amp;AN$2,データシート1!$A$1:$BT$1,0),0)</f>
        <v>2883</v>
      </c>
      <c r="AO10" s="78">
        <f>VLOOKUP(年度マスタ!$K$4&amp;"_"&amp;$AG10,データシート1!$A:$BT,MATCH("ab_"&amp;AO$2,データシート1!$A$1:$BT$1,0),0)</f>
        <v>13605</v>
      </c>
      <c r="AP10" s="78">
        <f>VLOOKUP(年度マスタ!$K$4&amp;"_"&amp;$AG10,データシート1!$A:$BT,MATCH("ab_"&amp;AP$2,データシート1!$A$1:$BT$1,0),0)</f>
        <v>0</v>
      </c>
      <c r="AQ10" s="954">
        <f>VLOOKUP(年度マスタ!$K$4&amp;"_"&amp;$AG10,データシート1!$A:$BT,MATCH("ab_"&amp;AQ$2,データシート1!$A$1:$BT$1,0),0)</f>
        <v>1.816688518183206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152.5334</v>
      </c>
      <c r="AI11" s="78">
        <f>VLOOKUP(年度マスタ!$K$4&amp;"_"&amp;$AG11,データシート1!$A:$BT,MATCH("ab_"&amp;AI$2,データシート1!$A$1:$BT$1,0),0)</f>
        <v>485</v>
      </c>
      <c r="AJ11" s="78">
        <f>VLOOKUP(年度マスタ!$K$4&amp;"_"&amp;$AG11,データシート1!$A:$BT,MATCH("ab_"&amp;AJ$2,データシート1!$A$1:$BT$1,0),0)</f>
        <v>57</v>
      </c>
      <c r="AK11" s="78">
        <f>VLOOKUP(年度マスタ!$K$4&amp;"_"&amp;$AG11,データシート1!$A:$BT,MATCH("ab_"&amp;AK$2,データシート1!$A$1:$BT$1,0),0)</f>
        <v>2808</v>
      </c>
      <c r="AL11" s="78">
        <f>VLOOKUP(年度マスタ!$K$4&amp;"_"&amp;$AG11,データシート1!$A:$BT,MATCH("ab_"&amp;AL$2,データシート1!$A$1:$BT$1,0),0)</f>
        <v>4601</v>
      </c>
      <c r="AM11" s="78">
        <f>VLOOKUP(年度マスタ!$K$4&amp;"_"&amp;$AG11,データシート1!$A:$BT,MATCH("ab_"&amp;AM$2,データシート1!$A$1:$BT$1,0),0)</f>
        <v>8878</v>
      </c>
      <c r="AN11" s="78">
        <f>VLOOKUP(年度マスタ!$K$4&amp;"_"&amp;$AG11,データシート1!$A:$BT,MATCH("ab_"&amp;AN$2,データシート1!$A$1:$BT$1,0),0)</f>
        <v>2889</v>
      </c>
      <c r="AO11" s="78">
        <f>VLOOKUP(年度マスタ!$K$4&amp;"_"&amp;$AG11,データシート1!$A:$BT,MATCH("ab_"&amp;AO$2,データシート1!$A$1:$BT$1,0),0)</f>
        <v>13234</v>
      </c>
      <c r="AP11" s="78">
        <f>VLOOKUP(年度マスタ!$K$4&amp;"_"&amp;$AG11,データシート1!$A:$BT,MATCH("ab_"&amp;AP$2,データシート1!$A$1:$BT$1,0),0)</f>
        <v>0</v>
      </c>
      <c r="AQ11" s="954">
        <f>VLOOKUP(年度マスタ!$K$4&amp;"_"&amp;$AG11,データシート1!$A:$BT,MATCH("ab_"&amp;AQ$2,データシート1!$A$1:$BT$1,0),0)</f>
        <v>1.6561681255218981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159.9462</v>
      </c>
      <c r="AI12" s="78">
        <f>VLOOKUP(年度マスタ!$K$4&amp;"_"&amp;$AG12,データシート1!$A:$BT,MATCH("ab_"&amp;AI$2,データシート1!$A$1:$BT$1,0),0)</f>
        <v>486</v>
      </c>
      <c r="AJ12" s="78">
        <f>VLOOKUP(年度マスタ!$K$4&amp;"_"&amp;$AG12,データシート1!$A:$BT,MATCH("ab_"&amp;AJ$2,データシート1!$A$1:$BT$1,0),0)</f>
        <v>105</v>
      </c>
      <c r="AK12" s="78">
        <f>VLOOKUP(年度マスタ!$K$4&amp;"_"&amp;$AG12,データシート1!$A:$BT,MATCH("ab_"&amp;AK$2,データシート1!$A$1:$BT$1,0),0)</f>
        <v>2543</v>
      </c>
      <c r="AL12" s="78">
        <f>VLOOKUP(年度マスタ!$K$4&amp;"_"&amp;$AG12,データシート1!$A:$BT,MATCH("ab_"&amp;AL$2,データシート1!$A$1:$BT$1,0),0)</f>
        <v>4547</v>
      </c>
      <c r="AM12" s="78">
        <f>VLOOKUP(年度マスタ!$K$4&amp;"_"&amp;$AG12,データシート1!$A:$BT,MATCH("ab_"&amp;AM$2,データシート1!$A$1:$BT$1,0),0)</f>
        <v>8705</v>
      </c>
      <c r="AN12" s="78">
        <f>VLOOKUP(年度マスタ!$K$4&amp;"_"&amp;$AG12,データシート1!$A:$BT,MATCH("ab_"&amp;AN$2,データシート1!$A$1:$BT$1,0),0)</f>
        <v>2889</v>
      </c>
      <c r="AO12" s="78">
        <f>VLOOKUP(年度マスタ!$K$4&amp;"_"&amp;$AG12,データシート1!$A:$BT,MATCH("ab_"&amp;AO$2,データシート1!$A$1:$BT$1,0),0)</f>
        <v>12813</v>
      </c>
      <c r="AP12" s="78">
        <f>VLOOKUP(年度マスタ!$K$4&amp;"_"&amp;$AG12,データシート1!$A:$BT,MATCH("ab_"&amp;AP$2,データシート1!$A$1:$BT$1,0),0)</f>
        <v>0</v>
      </c>
      <c r="AQ12" s="954">
        <f>VLOOKUP(年度マスタ!$K$4&amp;"_"&amp;$AG12,データシート1!$A:$BT,MATCH("ab_"&amp;AQ$2,データシート1!$A$1:$BT$1,0),0)</f>
        <v>1.713262189734345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162.73419999999999</v>
      </c>
      <c r="AI13" s="78">
        <f>VLOOKUP(年度マスタ!$K$4&amp;"_"&amp;$AG13,データシート1!$A:$BT,MATCH("ab_"&amp;AI$2,データシート1!$A$1:$BT$1,0),0)</f>
        <v>486</v>
      </c>
      <c r="AJ13" s="78">
        <f>VLOOKUP(年度マスタ!$K$4&amp;"_"&amp;$AG13,データシート1!$A:$BT,MATCH("ab_"&amp;AJ$2,データシート1!$A$1:$BT$1,0),0)</f>
        <v>105</v>
      </c>
      <c r="AK13" s="78">
        <f>VLOOKUP(年度マスタ!$K$4&amp;"_"&amp;$AG13,データシート1!$A:$BT,MATCH("ab_"&amp;AK$2,データシート1!$A$1:$BT$1,0),0)</f>
        <v>2543</v>
      </c>
      <c r="AL13" s="78">
        <f>VLOOKUP(年度マスタ!$K$4&amp;"_"&amp;$AG13,データシート1!$A:$BT,MATCH("ab_"&amp;AL$2,データシート1!$A$1:$BT$1,0),0)</f>
        <v>4567</v>
      </c>
      <c r="AM13" s="78">
        <f>VLOOKUP(年度マスタ!$K$4&amp;"_"&amp;$AG13,データシート1!$A:$BT,MATCH("ab_"&amp;AM$2,データシート1!$A$1:$BT$1,0),0)</f>
        <v>8664</v>
      </c>
      <c r="AN13" s="78">
        <f>VLOOKUP(年度マスタ!$K$4&amp;"_"&amp;$AG13,データシート1!$A:$BT,MATCH("ab_"&amp;AN$2,データシート1!$A$1:$BT$1,0),0)</f>
        <v>2880</v>
      </c>
      <c r="AO13" s="78">
        <f>VLOOKUP(年度マスタ!$K$4&amp;"_"&amp;$AG13,データシート1!$A:$BT,MATCH("ab_"&amp;AO$2,データシート1!$A$1:$BT$1,0),0)</f>
        <v>12609</v>
      </c>
      <c r="AP13" s="78">
        <f>VLOOKUP(年度マスタ!$K$4&amp;"_"&amp;$AG13,データシート1!$A:$BT,MATCH("ab_"&amp;AP$2,データシート1!$A$1:$BT$1,0),0)</f>
        <v>0</v>
      </c>
      <c r="AQ13" s="954">
        <f>VLOOKUP(年度マスタ!$K$4&amp;"_"&amp;$AG13,データシート1!$A:$BT,MATCH("ab_"&amp;AQ$2,データシート1!$A$1:$BT$1,0),0)</f>
        <v>1.580983800589808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172.08539999999999</v>
      </c>
      <c r="AI14" s="78">
        <f>VLOOKUP(年度マスタ!$K$4&amp;"_"&amp;$AG14,データシート1!$A:$BT,MATCH("ab_"&amp;AI$2,データシート1!$A$1:$BT$1,0),0)</f>
        <v>486</v>
      </c>
      <c r="AJ14" s="78">
        <f>VLOOKUP(年度マスタ!$K$4&amp;"_"&amp;$AG14,データシート1!$A:$BT,MATCH("ab_"&amp;AJ$2,データシート1!$A$1:$BT$1,0),0)</f>
        <v>105</v>
      </c>
      <c r="AK14" s="78">
        <f>VLOOKUP(年度マスタ!$K$4&amp;"_"&amp;$AG14,データシート1!$A:$BT,MATCH("ab_"&amp;AK$2,データシート1!$A$1:$BT$1,0),0)</f>
        <v>2543</v>
      </c>
      <c r="AL14" s="78">
        <f>VLOOKUP(年度マスタ!$K$4&amp;"_"&amp;$AG14,データシート1!$A:$BT,MATCH("ab_"&amp;AL$2,データシート1!$A$1:$BT$1,0),0)</f>
        <v>4604</v>
      </c>
      <c r="AM14" s="78">
        <f>VLOOKUP(年度マスタ!$K$4&amp;"_"&amp;$AG14,データシート1!$A:$BT,MATCH("ab_"&amp;AM$2,データシート1!$A$1:$BT$1,0),0)</f>
        <v>8586</v>
      </c>
      <c r="AN14" s="78">
        <f>VLOOKUP(年度マスタ!$K$4&amp;"_"&amp;$AG14,データシート1!$A:$BT,MATCH("ab_"&amp;AN$2,データシート1!$A$1:$BT$1,0),0)</f>
        <v>2882</v>
      </c>
      <c r="AO14" s="78">
        <f>VLOOKUP(年度マスタ!$K$4&amp;"_"&amp;$AG14,データシート1!$A:$BT,MATCH("ab_"&amp;AO$2,データシート1!$A$1:$BT$1,0),0)</f>
        <v>12484</v>
      </c>
      <c r="AP14" s="78">
        <f>VLOOKUP(年度マスタ!$K$4&amp;"_"&amp;$AG14,データシート1!$A:$BT,MATCH("ab_"&amp;AP$2,データシート1!$A$1:$BT$1,0),0)</f>
        <v>0</v>
      </c>
      <c r="AQ14" s="954">
        <f>VLOOKUP(年度マスタ!$K$4&amp;"_"&amp;$AG14,データシート1!$A:$BT,MATCH("ab_"&amp;AQ$2,データシート1!$A$1:$BT$1,0),0)</f>
        <v>2.0244831033779618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193.96039999999999</v>
      </c>
      <c r="AI15" s="78">
        <f>VLOOKUP(年度マスタ!$K$4&amp;"_"&amp;$AG15,データシート1!$A:$BT,MATCH("ab_"&amp;AI$2,データシート1!$A$1:$BT$1,0),0)</f>
        <v>486</v>
      </c>
      <c r="AJ15" s="78">
        <f>VLOOKUP(年度マスタ!$K$4&amp;"_"&amp;$AG15,データシート1!$A:$BT,MATCH("ab_"&amp;AJ$2,データシート1!$A$1:$BT$1,0),0)</f>
        <v>105</v>
      </c>
      <c r="AK15" s="78">
        <f>VLOOKUP(年度マスタ!$K$4&amp;"_"&amp;$AG15,データシート1!$A:$BT,MATCH("ab_"&amp;AK$2,データシート1!$A$1:$BT$1,0),0)</f>
        <v>2543</v>
      </c>
      <c r="AL15" s="78">
        <f>VLOOKUP(年度マスタ!$K$4&amp;"_"&amp;$AG15,データシート1!$A:$BT,MATCH("ab_"&amp;AL$2,データシート1!$A$1:$BT$1,0),0)</f>
        <v>4687</v>
      </c>
      <c r="AM15" s="78">
        <f>VLOOKUP(年度マスタ!$K$4&amp;"_"&amp;$AG15,データシート1!$A:$BT,MATCH("ab_"&amp;AM$2,データシート1!$A$1:$BT$1,0),0)</f>
        <v>8620</v>
      </c>
      <c r="AN15" s="78">
        <f>VLOOKUP(年度マスタ!$K$4&amp;"_"&amp;$AG15,データシート1!$A:$BT,MATCH("ab_"&amp;AN$2,データシート1!$A$1:$BT$1,0),0)</f>
        <v>2877</v>
      </c>
      <c r="AO15" s="78">
        <f>VLOOKUP(年度マスタ!$K$4&amp;"_"&amp;$AG15,データシート1!$A:$BT,MATCH("ab_"&amp;AO$2,データシート1!$A$1:$BT$1,0),0)</f>
        <v>12415</v>
      </c>
      <c r="AP15" s="78">
        <f>VLOOKUP(年度マスタ!$K$4&amp;"_"&amp;$AG15,データシート1!$A:$BT,MATCH("ab_"&amp;AP$2,データシート1!$A$1:$BT$1,0),0)</f>
        <v>0</v>
      </c>
      <c r="AQ15" s="954">
        <f>VLOOKUP(年度マスタ!$K$4&amp;"_"&amp;$AG15,データシート1!$A:$BT,MATCH("ab_"&amp;AQ$2,データシート1!$A$1:$BT$1,0),0)</f>
        <v>1.710336354610535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210.12010000000001</v>
      </c>
      <c r="AI16" s="78">
        <f>VLOOKUP(年度マスタ!$K$4&amp;"_"&amp;$AG16,データシート1!$A:$BT,MATCH("ab_"&amp;AI$2,データシート1!$A$1:$BT$1,0),0)</f>
        <v>486</v>
      </c>
      <c r="AJ16" s="78">
        <f>VLOOKUP(年度マスタ!$K$4&amp;"_"&amp;$AG16,データシート1!$A:$BT,MATCH("ab_"&amp;AJ$2,データシート1!$A$1:$BT$1,0),0)</f>
        <v>105</v>
      </c>
      <c r="AK16" s="78">
        <f>VLOOKUP(年度マスタ!$K$4&amp;"_"&amp;$AG16,データシート1!$A:$BT,MATCH("ab_"&amp;AK$2,データシート1!$A$1:$BT$1,0),0)</f>
        <v>2543</v>
      </c>
      <c r="AL16" s="78">
        <f>VLOOKUP(年度マスタ!$K$4&amp;"_"&amp;$AG16,データシート1!$A:$BT,MATCH("ab_"&amp;AL$2,データシート1!$A$1:$BT$1,0),0)</f>
        <v>4720</v>
      </c>
      <c r="AM16" s="78">
        <f>VLOOKUP(年度マスタ!$K$4&amp;"_"&amp;$AG16,データシート1!$A:$BT,MATCH("ab_"&amp;AM$2,データシート1!$A$1:$BT$1,0),0)</f>
        <v>8485</v>
      </c>
      <c r="AN16" s="78">
        <f>VLOOKUP(年度マスタ!$K$4&amp;"_"&amp;$AG16,データシート1!$A:$BT,MATCH("ab_"&amp;AN$2,データシート1!$A$1:$BT$1,0),0)</f>
        <v>2838</v>
      </c>
      <c r="AO16" s="78">
        <f>VLOOKUP(年度マスタ!$K$4&amp;"_"&amp;$AG16,データシート1!$A:$BT,MATCH("ab_"&amp;AO$2,データシート1!$A$1:$BT$1,0),0)</f>
        <v>12264</v>
      </c>
      <c r="AP16" s="78">
        <f>VLOOKUP(年度マスタ!$K$4&amp;"_"&amp;$AG16,データシート1!$A:$BT,MATCH("ab_"&amp;AP$2,データシート1!$A$1:$BT$1,0),0)</f>
        <v>0</v>
      </c>
      <c r="AQ16" s="954">
        <f>VLOOKUP(年度マスタ!$K$4&amp;"_"&amp;$AG16,データシート1!$A:$BT,MATCH("ab_"&amp;AQ$2,データシート1!$A$1:$BT$1,0),0)</f>
        <v>1.4570865459323059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193.321</v>
      </c>
      <c r="AI17" s="151">
        <f>VLOOKUP(年度マスタ!$K$4&amp;"_"&amp;$AG17,データシート1!$A:$BT,MATCH("ab_"&amp;AI$2,データシート1!$A$1:$BT$1,0),0)</f>
        <v>486</v>
      </c>
      <c r="AJ17" s="151">
        <f>VLOOKUP(年度マスタ!$K$4&amp;"_"&amp;$AG17,データシート1!$A:$BT,MATCH("ab_"&amp;AJ$2,データシート1!$A$1:$BT$1,0),0)</f>
        <v>105</v>
      </c>
      <c r="AK17" s="151">
        <f>VLOOKUP(年度マスタ!$K$4&amp;"_"&amp;$AG17,データシート1!$A:$BT,MATCH("ab_"&amp;AK$2,データシート1!$A$1:$BT$1,0),0)</f>
        <v>2543</v>
      </c>
      <c r="AL17" s="151">
        <f>VLOOKUP(年度マスタ!$K$4&amp;"_"&amp;$AG17,データシート1!$A:$BT,MATCH("ab_"&amp;AL$2,データシート1!$A$1:$BT$1,0),0)</f>
        <v>4789</v>
      </c>
      <c r="AM17" s="151">
        <f>VLOOKUP(年度マスタ!$K$4&amp;"_"&amp;$AG17,データシート1!$A:$BT,MATCH("ab_"&amp;AM$2,データシート1!$A$1:$BT$1,0),0)</f>
        <v>8446</v>
      </c>
      <c r="AN17" s="151">
        <f>VLOOKUP(年度マスタ!$K$4&amp;"_"&amp;$AG17,データシート1!$A:$BT,MATCH("ab_"&amp;AN$2,データシート1!$A$1:$BT$1,0),0)</f>
        <v>2836</v>
      </c>
      <c r="AO17" s="151">
        <f>VLOOKUP(年度マスタ!$K$4&amp;"_"&amp;$AG17,データシート1!$A:$BT,MATCH("ab_"&amp;AO$2,データシート1!$A$1:$BT$1,0),0)</f>
        <v>12227</v>
      </c>
      <c r="AP17" s="151">
        <f>VLOOKUP(年度マスタ!$K$4&amp;"_"&amp;$AG17,データシート1!$A:$BT,MATCH("ab_"&amp;AP$2,データシート1!$A$1:$BT$1,0),0)</f>
        <v>0</v>
      </c>
      <c r="AQ17" s="955">
        <f>VLOOKUP(年度マスタ!$K$4&amp;"_"&amp;$AG17,データシート1!$A:$BT,MATCH("ab_"&amp;AQ$2,データシート1!$A$1:$BT$1,0),0)</f>
        <v>1.769180615959822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155.41579999999999</v>
      </c>
      <c r="AI18" s="78">
        <f>VLOOKUP(年度マスタ!$K$4&amp;"_"&amp;$AG18,データシート1!$A:$BT,MATCH("ab_"&amp;AI$2,データシート1!$A$1:$BT$1,0),0)</f>
        <v>372</v>
      </c>
      <c r="AJ18" s="78">
        <f>VLOOKUP(年度マスタ!$K$4&amp;"_"&amp;$AG18,データシート1!$A:$BT,MATCH("ab_"&amp;AJ$2,データシート1!$A$1:$BT$1,0),0)</f>
        <v>307</v>
      </c>
      <c r="AK18" s="78">
        <f>VLOOKUP(年度マスタ!$K$4&amp;"_"&amp;$AG18,データシート1!$A:$BT,MATCH("ab_"&amp;AK$2,データシート1!$A$1:$BT$1,0),0)</f>
        <v>2632</v>
      </c>
      <c r="AL18" s="78">
        <f>VLOOKUP(年度マスタ!$K$4&amp;"_"&amp;$AG18,データシート1!$A:$BT,MATCH("ab_"&amp;AL$2,データシート1!$A$1:$BT$1,0),0)</f>
        <v>4814</v>
      </c>
      <c r="AM18" s="78">
        <f>VLOOKUP(年度マスタ!$K$4&amp;"_"&amp;$AG18,データシート1!$A:$BT,MATCH("ab_"&amp;AM$2,データシート1!$A$1:$BT$1,0),0)</f>
        <v>8470</v>
      </c>
      <c r="AN18" s="78">
        <f>VLOOKUP(年度マスタ!$K$4&amp;"_"&amp;$AG18,データシート1!$A:$BT,MATCH("ab_"&amp;AN$2,データシート1!$A$1:$BT$1,0),0)</f>
        <v>2826</v>
      </c>
      <c r="AO18" s="78">
        <f>VLOOKUP(年度マスタ!$K$4&amp;"_"&amp;$AG18,データシート1!$A:$BT,MATCH("ab_"&amp;AO$2,データシート1!$A$1:$BT$1,0),0)</f>
        <v>12081</v>
      </c>
      <c r="AP18" s="78">
        <f>VLOOKUP(年度マスタ!$K$4&amp;"_"&amp;$AG18,データシート1!$A:$BT,MATCH("ab_"&amp;AP$2,データシート1!$A$1:$BT$1,0),0)</f>
        <v>0</v>
      </c>
      <c r="AQ18" s="954">
        <f>VLOOKUP(年度マスタ!$K$4&amp;"_"&amp;$AG18,データシート1!$A:$BT,MATCH("ab_"&amp;AQ$2,データシート1!$A$1:$BT$1,0),0)</f>
        <v>1.8449034416424239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156.3201</v>
      </c>
      <c r="AI19" s="78">
        <f>VLOOKUP(年度マスタ!$K$4&amp;"_"&amp;$AG19,データシート1!$A:$BT,MATCH("ab_"&amp;AI$2,データシート1!$A$1:$BT$1,0),0)</f>
        <v>372</v>
      </c>
      <c r="AJ19" s="78">
        <f>VLOOKUP(年度マスタ!$K$4&amp;"_"&amp;$AG19,データシート1!$A:$BT,MATCH("ab_"&amp;AJ$2,データシート1!$A$1:$BT$1,0),0)</f>
        <v>307</v>
      </c>
      <c r="AK19" s="78">
        <f>VLOOKUP(年度マスタ!$K$4&amp;"_"&amp;$AG19,データシート1!$A:$BT,MATCH("ab_"&amp;AK$2,データシート1!$A$1:$BT$1,0),0)</f>
        <v>2632</v>
      </c>
      <c r="AL19" s="78">
        <f>VLOOKUP(年度マスタ!$K$4&amp;"_"&amp;$AG19,データシート1!$A:$BT,MATCH("ab_"&amp;AL$2,データシート1!$A$1:$BT$1,0),0)</f>
        <v>4818</v>
      </c>
      <c r="AM19" s="78">
        <f>VLOOKUP(年度マスタ!$K$4&amp;"_"&amp;$AG19,データシート1!$A:$BT,MATCH("ab_"&amp;AM$2,データシート1!$A$1:$BT$1,0),0)</f>
        <v>8412</v>
      </c>
      <c r="AN19" s="78">
        <f>VLOOKUP(年度マスタ!$K$4&amp;"_"&amp;$AG19,データシート1!$A:$BT,MATCH("ab_"&amp;AN$2,データシート1!$A$1:$BT$1,0),0)</f>
        <v>2819</v>
      </c>
      <c r="AO19" s="78">
        <f>VLOOKUP(年度マスタ!$K$4&amp;"_"&amp;$AG19,データシート1!$A:$BT,MATCH("ab_"&amp;AO$2,データシート1!$A$1:$BT$1,0),0)</f>
        <v>11945</v>
      </c>
      <c r="AP19" s="78">
        <f>VLOOKUP(年度マスタ!$K$4&amp;"_"&amp;$AG19,データシート1!$A:$BT,MATCH("ab_"&amp;AP$2,データシート1!$A$1:$BT$1,0),0)</f>
        <v>0</v>
      </c>
      <c r="AQ19" s="954">
        <f>VLOOKUP(年度マスタ!$K$4&amp;"_"&amp;$AG19,データシート1!$A:$BT,MATCH("ab_"&amp;AQ$2,データシート1!$A$1:$BT$1,0),0)</f>
        <v>1.6974455879515009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180.06129999999999</v>
      </c>
      <c r="AI20" s="78">
        <f>VLOOKUP(年度マスタ!$K$4&amp;"_"&amp;$AG20,データシート1!$A:$BT,MATCH("ab_"&amp;AI$2,データシート1!$A$1:$BT$1,0),0)</f>
        <v>372</v>
      </c>
      <c r="AJ20" s="78">
        <f>VLOOKUP(年度マスタ!$K$4&amp;"_"&amp;$AG20,データシート1!$A:$BT,MATCH("ab_"&amp;AJ$2,データシート1!$A$1:$BT$1,0),0)</f>
        <v>307</v>
      </c>
      <c r="AK20" s="78">
        <f>VLOOKUP(年度マスタ!$K$4&amp;"_"&amp;$AG20,データシート1!$A:$BT,MATCH("ab_"&amp;AK$2,データシート1!$A$1:$BT$1,0),0)</f>
        <v>2632</v>
      </c>
      <c r="AL20" s="78">
        <f>VLOOKUP(年度マスタ!$K$4&amp;"_"&amp;$AG20,データシート1!$A:$BT,MATCH("ab_"&amp;AL$2,データシート1!$A$1:$BT$1,0),0)</f>
        <v>4814</v>
      </c>
      <c r="AM20" s="78">
        <f>VLOOKUP(年度マスタ!$K$4&amp;"_"&amp;$AG20,データシート1!$A:$BT,MATCH("ab_"&amp;AM$2,データシート1!$A$1:$BT$1,0),0)</f>
        <v>8360</v>
      </c>
      <c r="AN20" s="78">
        <f>VLOOKUP(年度マスタ!$K$4&amp;"_"&amp;$AG20,データシート1!$A:$BT,MATCH("ab_"&amp;AN$2,データシート1!$A$1:$BT$1,0),0)</f>
        <v>2815</v>
      </c>
      <c r="AO20" s="78">
        <f>VLOOKUP(年度マスタ!$K$4&amp;"_"&amp;$AG20,データシート1!$A:$BT,MATCH("ab_"&amp;AO$2,データシート1!$A$1:$BT$1,0),0)</f>
        <v>11726</v>
      </c>
      <c r="AP20" s="78">
        <f>VLOOKUP(年度マスタ!$K$4&amp;"_"&amp;$AG20,データシート1!$A:$BT,MATCH("ab_"&amp;AP$2,データシート1!$A$1:$BT$1,0),0)</f>
        <v>0</v>
      </c>
      <c r="AQ20" s="954">
        <f>VLOOKUP(年度マスタ!$K$4&amp;"_"&amp;$AG20,データシート1!$A:$BT,MATCH("ab_"&amp;AQ$2,データシート1!$A$1:$BT$1,0),0)</f>
        <v>1.466404885666305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山元町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04362</v>
      </c>
      <c r="BF13" s="70" t="str">
        <f>年度マスタ!K4</f>
        <v>04362</v>
      </c>
      <c r="BG13" s="70" t="str">
        <f>年度マスタ!K4</f>
        <v>04362</v>
      </c>
      <c r="BH13" s="278" t="s">
        <v>195</v>
      </c>
      <c r="BI13" s="278" t="s">
        <v>195</v>
      </c>
      <c r="BJ13" s="278" t="s">
        <v>195</v>
      </c>
      <c r="BK13" s="278" t="str">
        <f>年度マスタ!K4</f>
        <v>04362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山元町</v>
      </c>
      <c r="BF14" s="70" t="str">
        <f>AP2</f>
        <v>山元町</v>
      </c>
      <c r="BG14" s="70" t="str">
        <f>AP2</f>
        <v>山元町</v>
      </c>
      <c r="BH14" s="70" t="s">
        <v>205</v>
      </c>
      <c r="BI14" s="70" t="s">
        <v>205</v>
      </c>
      <c r="BJ14" s="70" t="s">
        <v>205</v>
      </c>
      <c r="BK14" s="70" t="str">
        <f>AP2</f>
        <v>山元町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36.208833896471958</v>
      </c>
      <c r="AG24" s="877">
        <f t="shared" ref="AG24:AP24" si="11">AG25+AG29</f>
        <v>45.040247242766789</v>
      </c>
      <c r="AH24" s="877">
        <f t="shared" si="11"/>
        <v>42.189021059435163</v>
      </c>
      <c r="AI24" s="877">
        <f t="shared" si="11"/>
        <v>42.176486904619836</v>
      </c>
      <c r="AJ24" s="877">
        <f t="shared" si="11"/>
        <v>41.846994021860411</v>
      </c>
      <c r="AK24" s="877">
        <f t="shared" si="11"/>
        <v>40.235190824072959</v>
      </c>
      <c r="AL24" s="877">
        <f t="shared" si="11"/>
        <v>41.129029441251078</v>
      </c>
      <c r="AM24" s="877">
        <f t="shared" si="11"/>
        <v>41.681135964429615</v>
      </c>
      <c r="AN24" s="877">
        <f t="shared" si="11"/>
        <v>38.672068813615837</v>
      </c>
      <c r="AO24" s="877">
        <f t="shared" si="11"/>
        <v>38.469312007536431</v>
      </c>
      <c r="AP24" s="878">
        <f t="shared" si="11"/>
        <v>38.992441331812316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22.415407993806539</v>
      </c>
      <c r="AG25" s="879">
        <f>①CO2排出量の現状把握!AA35</f>
        <v>29.576711410669628</v>
      </c>
      <c r="AH25" s="879">
        <f>①CO2排出量の現状把握!AB35</f>
        <v>27.02563766109386</v>
      </c>
      <c r="AI25" s="879">
        <f>①CO2排出量の現状把握!AC35</f>
        <v>28.756916189664693</v>
      </c>
      <c r="AJ25" s="879">
        <f>①CO2排出量の現状把握!AD35</f>
        <v>29.001636502530182</v>
      </c>
      <c r="AK25" s="879">
        <f>①CO2排出量の現状把握!AE35</f>
        <v>29.660354460561088</v>
      </c>
      <c r="AL25" s="879">
        <f>①CO2排出量の現状把握!AF35</f>
        <v>30.860454983998572</v>
      </c>
      <c r="AM25" s="879">
        <f>①CO2排出量の現状把握!AG35</f>
        <v>30.731758236676992</v>
      </c>
      <c r="AN25" s="879">
        <f>①CO2排出量の現状把握!AH35</f>
        <v>28.202872192091409</v>
      </c>
      <c r="AO25" s="879">
        <f>①CO2排出量の現状把握!AI35</f>
        <v>29.237151647732702</v>
      </c>
      <c r="AP25" s="880">
        <f>①CO2排出量の現状把握!AJ35</f>
        <v>28.531514693544338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17.96324447792842</v>
      </c>
      <c r="AG26" s="881">
        <f>①CO2排出量の現状把握!AA36</f>
        <v>25.211577420251391</v>
      </c>
      <c r="AH26" s="881">
        <f>①CO2排出量の現状把握!AB36</f>
        <v>23.712574455173218</v>
      </c>
      <c r="AI26" s="881">
        <f>①CO2排出量の現状把握!AC36</f>
        <v>22.50740842485979</v>
      </c>
      <c r="AJ26" s="881">
        <f>①CO2排出量の現状把握!AD36</f>
        <v>21.100322855223599</v>
      </c>
      <c r="AK26" s="881">
        <f>①CO2排出量の現状把握!AE36</f>
        <v>22.603956659051093</v>
      </c>
      <c r="AL26" s="881">
        <f>①CO2排出量の現状把握!AF36</f>
        <v>23.394335852317326</v>
      </c>
      <c r="AM26" s="881">
        <f>①CO2排出量の現状把握!AG36</f>
        <v>23.814067617313459</v>
      </c>
      <c r="AN26" s="881">
        <f>①CO2排出量の現状把握!AH36</f>
        <v>21.298326654305981</v>
      </c>
      <c r="AO26" s="881">
        <f>①CO2排出量の現状把握!AI36</f>
        <v>15.93034880764481</v>
      </c>
      <c r="AP26" s="882">
        <f>①CO2排出量の現状把握!AJ36</f>
        <v>15.200740196248395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1.234657023715507</v>
      </c>
      <c r="AG27" s="881">
        <f>①CO2排出量の現状把握!AA37</f>
        <v>1.1562057414006921</v>
      </c>
      <c r="AH27" s="881">
        <f>①CO2排出量の現状把握!AB37</f>
        <v>1.0433875599330691</v>
      </c>
      <c r="AI27" s="881">
        <f>①CO2排出量の現状把握!AC37</f>
        <v>1.033365117812014</v>
      </c>
      <c r="AJ27" s="881">
        <f>①CO2排出量の現状把握!AD37</f>
        <v>1.1557966879311981</v>
      </c>
      <c r="AK27" s="881">
        <f>①CO2排出量の現状把握!AE37</f>
        <v>1.1680994540505527</v>
      </c>
      <c r="AL27" s="881">
        <f>①CO2排出量の現状把握!AF37</f>
        <v>1.1949160701914106</v>
      </c>
      <c r="AM27" s="881">
        <f>①CO2排出量の現状把握!AG37</f>
        <v>1.1085941774437875</v>
      </c>
      <c r="AN27" s="881">
        <f>①CO2排出量の現状把握!AH37</f>
        <v>1.0323087509005073</v>
      </c>
      <c r="AO27" s="881">
        <f>①CO2排出量の現状把握!AI37</f>
        <v>0.82288160087161621</v>
      </c>
      <c r="AP27" s="882">
        <f>①CO2排出量の現状把握!AJ37</f>
        <v>0.88039667086977924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3.2175064921626149</v>
      </c>
      <c r="AG28" s="881">
        <f>①CO2排出量の現状把握!AA38</f>
        <v>3.2089282490175441</v>
      </c>
      <c r="AH28" s="881">
        <f>①CO2排出量の現状把握!AB38</f>
        <v>2.2696756459875709</v>
      </c>
      <c r="AI28" s="881">
        <f>①CO2排出量の現状把握!AC38</f>
        <v>5.2161426469928909</v>
      </c>
      <c r="AJ28" s="881">
        <f>①CO2排出量の現状把握!AD38</f>
        <v>6.7455169593753874</v>
      </c>
      <c r="AK28" s="881">
        <f>①CO2排出量の現状把握!AE38</f>
        <v>5.888298347459445</v>
      </c>
      <c r="AL28" s="881">
        <f>①CO2排出量の現状把握!AF38</f>
        <v>6.2712030614898344</v>
      </c>
      <c r="AM28" s="881">
        <f>①CO2排出量の現状把握!AG38</f>
        <v>5.8090964419197455</v>
      </c>
      <c r="AN28" s="881">
        <f>①CO2排出量の現状把握!AH38</f>
        <v>5.8722367868849199</v>
      </c>
      <c r="AO28" s="881">
        <f>①CO2排出量の現状把握!AI38</f>
        <v>12.483921239216276</v>
      </c>
      <c r="AP28" s="882">
        <f>①CO2排出量の現状把握!AJ38</f>
        <v>12.450377826426161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13.793425902665421</v>
      </c>
      <c r="AG29" s="883">
        <f>①CO2排出量の現状把握!AA39</f>
        <v>15.463535832097159</v>
      </c>
      <c r="AH29" s="883">
        <f>①CO2排出量の現状把握!AB39</f>
        <v>15.163383398341299</v>
      </c>
      <c r="AI29" s="883">
        <f>①CO2排出量の現状把握!AC39</f>
        <v>13.419570714955141</v>
      </c>
      <c r="AJ29" s="883">
        <f>①CO2排出量の現状把握!AD39</f>
        <v>12.84535751933023</v>
      </c>
      <c r="AK29" s="883">
        <f>①CO2排出量の現状把握!AE39</f>
        <v>10.574836363511867</v>
      </c>
      <c r="AL29" s="883">
        <f>①CO2排出量の現状把握!AF39</f>
        <v>10.268574457252509</v>
      </c>
      <c r="AM29" s="883">
        <f>①CO2排出量の現状把握!AG39</f>
        <v>10.949377727752623</v>
      </c>
      <c r="AN29" s="883">
        <f>①CO2排出量の現状把握!AH39</f>
        <v>10.46919662152443</v>
      </c>
      <c r="AO29" s="883">
        <f>①CO2排出量の現状把握!AI39</f>
        <v>9.2321603598037303</v>
      </c>
      <c r="AP29" s="884">
        <f>①CO2排出量の現状把握!AJ39</f>
        <v>10.460926638267978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山元町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1963.1</v>
      </c>
      <c r="K6" s="619">
        <f>VLOOKUP(年度マスタ!$K$4&amp;"_"&amp;K$5,データシート1!$A:$BT,MATCH("cb_"&amp;$G6,データシート1!$A$1:$BT$1,0),0)</f>
        <v>2693</v>
      </c>
      <c r="L6" s="619">
        <f>VLOOKUP(年度マスタ!$K$4&amp;"_"&amp;L$5,データシート1!$A:$BT,MATCH("cb_"&amp;$G6,データシート1!$A$1:$BT$1,0),0)</f>
        <v>2896.7</v>
      </c>
      <c r="M6" s="619">
        <f>VLOOKUP(年度マスタ!$K$4&amp;"_"&amp;M$5,データシート1!$A:$BT,MATCH("cb_"&amp;$G6,データシート1!$A$1:$BT$1,0),0)</f>
        <v>3054</v>
      </c>
      <c r="N6" s="619">
        <f>VLOOKUP(年度マスタ!$K$4&amp;"_"&amp;N$5,データシート1!$A:$BT,MATCH("cb_"&amp;$G6,データシート1!$A$1:$BT$1,0),0)</f>
        <v>3275.0000000000009</v>
      </c>
      <c r="O6" s="619">
        <f>VLOOKUP(年度マスタ!$K$4&amp;"_"&amp;O$5,データシート1!$A:$BT,MATCH("cb_"&amp;$G6,データシート1!$A$1:$BT$1,0),0)</f>
        <v>3386.6999999999989</v>
      </c>
      <c r="P6" s="619">
        <f>VLOOKUP(年度マスタ!$K$4&amp;"_"&amp;P$5,データシート1!$A:$BT,MATCH("cb_"&amp;$G6,データシート1!$A$1:$BT$1,0),0)</f>
        <v>3493.4</v>
      </c>
      <c r="Q6" s="619">
        <f>VLOOKUP(年度マスタ!$K$4&amp;"_"&amp;Q$5,データシート1!$A:$BT,MATCH("cb_"&amp;$G6,データシート1!$A$1:$BT$1,0),0)</f>
        <v>3716.1000000000008</v>
      </c>
      <c r="R6" s="633">
        <f>VLOOKUP(年度マスタ!$K$4&amp;"_"&amp;R$5,データシート1!$A:$BT,MATCH("cb_"&amp;$G6,データシート1!$A$1:$BT$1,0),0)</f>
        <v>3912.3000000000011</v>
      </c>
      <c r="S6" s="568"/>
      <c r="T6" s="190"/>
      <c r="U6" s="581"/>
      <c r="V6" s="195"/>
      <c r="W6" s="195"/>
      <c r="X6" s="195"/>
      <c r="Y6" s="196" t="s">
        <v>372</v>
      </c>
      <c r="Z6" s="663" t="s">
        <v>373</v>
      </c>
      <c r="AA6" s="663"/>
      <c r="AB6" s="663"/>
      <c r="AC6" s="664">
        <f>SUM(AC7:AC8)</f>
        <v>484453</v>
      </c>
      <c r="AD6" s="664">
        <f>SUM(AD7:AD8)</f>
        <v>625787.08699999994</v>
      </c>
      <c r="AE6" s="665">
        <f>$AD6*3600/100000000</f>
        <v>22.528335131999999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6591.4</v>
      </c>
      <c r="K7" s="617">
        <f>VLOOKUP(年度マスタ!$K$4&amp;"_"&amp;K$5,データシート1!$A:$BT,MATCH("cb_"&amp;$G7,データシート1!$A$1:$BT$1,0),0)</f>
        <v>9665.6</v>
      </c>
      <c r="L7" s="617">
        <f>VLOOKUP(年度マスタ!$K$4&amp;"_"&amp;L$5,データシート1!$A:$BT,MATCH("cb_"&amp;$G7,データシート1!$A$1:$BT$1,0),0)</f>
        <v>19976</v>
      </c>
      <c r="M7" s="617">
        <f>VLOOKUP(年度マスタ!$K$4&amp;"_"&amp;M$5,データシート1!$A:$BT,MATCH("cb_"&amp;$G7,データシート1!$A$1:$BT$1,0),0)</f>
        <v>23379</v>
      </c>
      <c r="N7" s="617">
        <f>VLOOKUP(年度マスタ!$K$4&amp;"_"&amp;N$5,データシート1!$A:$BT,MATCH("cb_"&amp;$G7,データシート1!$A$1:$BT$1,0),0)</f>
        <v>26247.600000000009</v>
      </c>
      <c r="O7" s="617">
        <f>VLOOKUP(年度マスタ!$K$4&amp;"_"&amp;O$5,データシート1!$A:$BT,MATCH("cb_"&amp;$G7,データシート1!$A$1:$BT$1,0),0)</f>
        <v>28780.500000000011</v>
      </c>
      <c r="P7" s="617">
        <f>VLOOKUP(年度マスタ!$K$4&amp;"_"&amp;P$5,データシート1!$A:$BT,MATCH("cb_"&amp;$G7,データシート1!$A$1:$BT$1,0),0)</f>
        <v>30382.200000000012</v>
      </c>
      <c r="Q7" s="617">
        <f>VLOOKUP(年度マスタ!$K$4&amp;"_"&amp;Q$5,データシート1!$A:$BT,MATCH("cb_"&amp;$G7,データシート1!$A$1:$BT$1,0),0)</f>
        <v>32911.700000000012</v>
      </c>
      <c r="R7" s="634">
        <f>VLOOKUP(年度マスタ!$K$4&amp;"_"&amp;R$5,データシート1!$A:$BT,MATCH("cb_"&amp;$G7,データシート1!$A$1:$BT$1,0),0)</f>
        <v>37253.100000000013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66433</v>
      </c>
      <c r="AD7" s="1022">
        <f>VLOOKUP(年度マスタ!$K$4&amp;"_"&amp;年度マスタ!$K$9,データシート3!A:AB,MATCH("ea_"&amp;$Y7&amp;"_年間発電",データシート3!$A$1:$AB$1,0),0)/10^3</f>
        <v>86194.985000000001</v>
      </c>
      <c r="AE7" s="554">
        <f t="shared" ref="AE7:AE16" si="0">$AD7*3600/100000000</f>
        <v>3.1030194600000001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418020</v>
      </c>
      <c r="AD8" s="1022">
        <f>VLOOKUP(年度マスタ!$K$4&amp;"_"&amp;年度マスタ!$K$9,データシート3!A:AB,MATCH("ea_"&amp;$Y8&amp;"_年間発電",データシート3!$A$1:$AB$1,0),0)/10^3</f>
        <v>539592.10199999996</v>
      </c>
      <c r="AE8" s="554">
        <f t="shared" si="0"/>
        <v>19.425315671999996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19600</v>
      </c>
      <c r="AD9" s="666">
        <f>VLOOKUP(年度マスタ!$K$4&amp;"_"&amp;年度マスタ!$K$9,データシート3!A:AB,MATCH("ea_"&amp;$Y9&amp;"_年間発電",データシート3!$A$1:$AB$1,0),0)/10^3</f>
        <v>52307.913999999997</v>
      </c>
      <c r="AE9" s="667">
        <f t="shared" si="0"/>
        <v>1.8830849039999997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8554.5</v>
      </c>
      <c r="K12" s="651">
        <f t="shared" ref="K12:Q12" si="1">SUM(K6:K11)</f>
        <v>12377.800000000001</v>
      </c>
      <c r="L12" s="651">
        <f t="shared" si="1"/>
        <v>22891.9</v>
      </c>
      <c r="M12" s="651">
        <f t="shared" si="1"/>
        <v>26452</v>
      </c>
      <c r="N12" s="651">
        <f t="shared" si="1"/>
        <v>29541.80000000001</v>
      </c>
      <c r="O12" s="651">
        <f t="shared" si="1"/>
        <v>32186.400000000012</v>
      </c>
      <c r="P12" s="651">
        <f t="shared" si="1"/>
        <v>33894.80000000001</v>
      </c>
      <c r="Q12" s="651">
        <f t="shared" si="1"/>
        <v>36647.000000000007</v>
      </c>
      <c r="R12" s="652">
        <f t="shared" ref="R12" si="2">SUM(R6:R11)</f>
        <v>41184.600000000013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2.3254319699999999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11.74110615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2355.9555719999998</v>
      </c>
      <c r="K19" s="615">
        <f>K6*別紙!$C5/100*別紙!$E5/10^3</f>
        <v>3231.9231599999998</v>
      </c>
      <c r="L19" s="615">
        <f>L6*別紙!$C5/100*別紙!$E5/10^3</f>
        <v>3476.3876039999996</v>
      </c>
      <c r="M19" s="615">
        <f>M6*別紙!$C5/100*別紙!$E5/10^3</f>
        <v>3665.1664799999994</v>
      </c>
      <c r="N19" s="615">
        <f>N6*別紙!$C5/100*別紙!$E5/10^3</f>
        <v>3930.3930000000005</v>
      </c>
      <c r="O19" s="615">
        <f>O6*別紙!$C5/100*別紙!$E5/10^3</f>
        <v>4064.4464039999984</v>
      </c>
      <c r="P19" s="615">
        <f>P6*別紙!$C5/100*別紙!$E5/10^3</f>
        <v>4192.4992080000002</v>
      </c>
      <c r="Q19" s="615">
        <f>Q6*別紙!$C5/100*別紙!$E5/10^3</f>
        <v>4459.7659320000012</v>
      </c>
      <c r="R19" s="639">
        <f>R6*別紙!$C5/100*別紙!$E5/10^3</f>
        <v>4695.2294760000004</v>
      </c>
      <c r="S19" s="572"/>
      <c r="T19" s="191"/>
      <c r="U19" s="588"/>
      <c r="W19" s="201"/>
      <c r="X19" s="201"/>
      <c r="Y19" s="173"/>
      <c r="Z19" s="628" t="s">
        <v>389</v>
      </c>
      <c r="AA19" s="671"/>
      <c r="AB19" s="672"/>
      <c r="AC19" s="673">
        <f>SUM($AC$6,$AC$9,$AC$10,$AC$13)</f>
        <v>504053</v>
      </c>
      <c r="AD19" s="673">
        <f>SUM($AD$6,$AD$9,$AD$10,$AD$13)</f>
        <v>678095.00099999993</v>
      </c>
      <c r="AE19" s="674">
        <f>SUM($AE$6,$AE$9,$AE$10,$AE$13,$AE$17,$AE$18)</f>
        <v>38.477958156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8718.8402640000004</v>
      </c>
      <c r="K20" s="617">
        <f>K7*別紙!$C6/100*別紙!$E6/10^3</f>
        <v>12785.269055999999</v>
      </c>
      <c r="L20" s="617">
        <f>L7*別紙!$C6/100*別紙!$E6/10^3</f>
        <v>26423.453759999997</v>
      </c>
      <c r="M20" s="617">
        <f>M7*別紙!$C6/100*別紙!$E6/10^3</f>
        <v>30924.806039999999</v>
      </c>
      <c r="N20" s="617">
        <f>N7*別紙!$C6/100*別紙!$E6/10^3</f>
        <v>34719.275376000012</v>
      </c>
      <c r="O20" s="617">
        <f>O7*別紙!$C6/100*別紙!$E6/10^3</f>
        <v>38069.694180000013</v>
      </c>
      <c r="P20" s="617">
        <f>P7*別紙!$C6/100*別紙!$E6/10^3</f>
        <v>40188.358872000019</v>
      </c>
      <c r="Q20" s="617">
        <f>Q7*別紙!$C6/100*別紙!$E6/10^3</f>
        <v>43534.28029200001</v>
      </c>
      <c r="R20" s="634">
        <f>R7*別紙!$C6/100*別紙!$E6/10^3</f>
        <v>49276.910556000017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11074.795836000001</v>
      </c>
      <c r="K25" s="657">
        <f t="shared" si="3"/>
        <v>16058.903832</v>
      </c>
      <c r="L25" s="657">
        <f t="shared" si="3"/>
        <v>29941.552979999997</v>
      </c>
      <c r="M25" s="657">
        <f t="shared" si="3"/>
        <v>34631.249639999995</v>
      </c>
      <c r="N25" s="657">
        <f t="shared" si="3"/>
        <v>38691.379992000017</v>
      </c>
      <c r="O25" s="657">
        <f t="shared" si="3"/>
        <v>42175.852200000008</v>
      </c>
      <c r="P25" s="657">
        <f t="shared" si="3"/>
        <v>44422.56969600002</v>
      </c>
      <c r="Q25" s="657">
        <f t="shared" si="3"/>
        <v>48035.757840000013</v>
      </c>
      <c r="R25" s="658">
        <f t="shared" ref="R25" si="4">SUM(R19:R24)</f>
        <v>54013.851648000018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50973.483502724659</v>
      </c>
      <c r="K26" s="654">
        <f>(VLOOKUP(年度マスタ!$K$4&amp;"_"&amp;K$18,データシート1!$A:$BT,MATCH("da_合計",データシート1!$A$1:$BT$1,0),0))/10^3</f>
        <v>48900.568792815291</v>
      </c>
      <c r="L26" s="654">
        <f>(VLOOKUP(年度マスタ!$K$4&amp;"_"&amp;L$18,データシート1!$A:$BT,MATCH("da_合計",データシート1!$A$1:$BT$1,0),0))/10^3</f>
        <v>53629.501938951144</v>
      </c>
      <c r="M26" s="654">
        <f>(VLOOKUP(年度マスタ!$K$4&amp;"_"&amp;M$18,データシート1!$A:$BT,MATCH("da_合計",データシート1!$A$1:$BT$1,0),0))/10^3</f>
        <v>51793.553855048034</v>
      </c>
      <c r="N26" s="654">
        <f>(VLOOKUP(年度マスタ!$K$4&amp;"_"&amp;N$18,データシート1!$A:$BT,MATCH("da_合計",データシート1!$A$1:$BT$1,0),0))/10^3</f>
        <v>48990.589627221831</v>
      </c>
      <c r="O26" s="654">
        <f>(VLOOKUP(年度マスタ!$K$4&amp;"_"&amp;O$18,データシート1!$A:$BT,MATCH("da_合計",データシート1!$A$1:$BT$1,0),0))/10^3</f>
        <v>47539.997588091217</v>
      </c>
      <c r="P26" s="654">
        <f>(VLOOKUP(年度マスタ!$K$4&amp;"_"&amp;P$18,データシート1!$A:$BT,MATCH("da_合計",データシート1!$A$1:$BT$1,0),0))/10^3</f>
        <v>47940.233407850712</v>
      </c>
      <c r="Q26" s="654">
        <f>(VLOOKUP(年度マスタ!$K$4&amp;"_"&amp;Q$18,データシート1!$A:$BT,MATCH("da_合計",データシート1!$A$1:$BT$1,0),0))/10^3</f>
        <v>50639.161442473771</v>
      </c>
      <c r="R26" s="655">
        <f>Q26</f>
        <v>50639.161442473771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0.21726582283527918</v>
      </c>
      <c r="K27" s="839">
        <f t="shared" ref="K27:P27" si="5">K25/K26</f>
        <v>0.32839912149159811</v>
      </c>
      <c r="L27" s="839">
        <f t="shared" si="5"/>
        <v>0.55830376746895405</v>
      </c>
      <c r="M27" s="839">
        <f t="shared" si="5"/>
        <v>0.66864015041178093</v>
      </c>
      <c r="N27" s="839">
        <f t="shared" si="5"/>
        <v>0.78977167424212802</v>
      </c>
      <c r="O27" s="839">
        <f t="shared" si="5"/>
        <v>0.88716563609092547</v>
      </c>
      <c r="P27" s="839">
        <f t="shared" si="5"/>
        <v>0.92662397610949809</v>
      </c>
      <c r="Q27" s="839">
        <f>Q25/Q26</f>
        <v>0.94858912493187253</v>
      </c>
      <c r="R27" s="840">
        <f>R25/R26</f>
        <v>1.0666419053830483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1.0666419053830483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13.390723339096319</v>
      </c>
      <c r="AA52" s="173"/>
      <c r="AB52" s="678" t="s">
        <v>413</v>
      </c>
      <c r="AC52" s="679">
        <f>$AD6</f>
        <v>625787.08699999994</v>
      </c>
      <c r="AD52" s="680">
        <f>R19+R20</f>
        <v>53972.140032000018</v>
      </c>
      <c r="AE52" s="681">
        <f t="shared" ref="AE52:AE54" si="6">IFERROR(AD52/AC52,"-")</f>
        <v>8.6246810062413484E-2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627455.83955752617</v>
      </c>
      <c r="Z53" s="1130"/>
      <c r="AA53" s="173"/>
      <c r="AB53" s="678" t="s">
        <v>377</v>
      </c>
      <c r="AC53" s="679">
        <f>$AD9</f>
        <v>52307.913999999997</v>
      </c>
      <c r="AD53" s="680">
        <f>R21</f>
        <v>41.711615999999992</v>
      </c>
      <c r="AE53" s="681">
        <f t="shared" si="6"/>
        <v>7.974245732682055E-4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413</v>
      </c>
      <c r="AK54" s="443">
        <f>VLOOKUP(年度マスタ!$K$4&amp;"_"&amp;AK$53,データシート1!$A$1:$BT$2000,MATCH("ca_太陽光発電（10kW未満）",データシート1!$A$1:$BT$1,0),0)</f>
        <v>547</v>
      </c>
      <c r="AL54" s="443">
        <f>VLOOKUP(年度マスタ!$K$4&amp;"_"&amp;AL$53,データシート1!$A$1:$BT$2000,MATCH("ca_太陽光発電（10kW未満）",データシート1!$A$1:$BT$1,0),0)</f>
        <v>586</v>
      </c>
      <c r="AM54" s="443">
        <f>VLOOKUP(年度マスタ!$K$4&amp;"_"&amp;AM$53,データシート1!$A$1:$BT$2000,MATCH("ca_太陽光発電（10kW未満）",データシート1!$A$1:$BT$1,0),0)</f>
        <v>613</v>
      </c>
      <c r="AN54" s="443">
        <f>VLOOKUP(年度マスタ!$K$4&amp;"_"&amp;AN$53,データシート1!$A$1:$BT$2000,MATCH("ca_太陽光発電（10kW未満）",データシート1!$A$1:$BT$1,0),0)</f>
        <v>651</v>
      </c>
      <c r="AO54" s="443">
        <f>VLOOKUP(年度マスタ!$K$4&amp;"_"&amp;AO$53,データシート1!$A$1:$BT$2000,MATCH("ca_太陽光発電（10kW未満）",データシート1!$A$1:$BT$1,0),0)</f>
        <v>673</v>
      </c>
      <c r="AP54" s="443">
        <f>VLOOKUP(年度マスタ!$K$4&amp;"_"&amp;AP$53,データシート1!$A$1:$BT$2000,MATCH("ca_太陽光発電（10kW未満）",データシート1!$A$1:$BT$1,0),0)</f>
        <v>689</v>
      </c>
      <c r="AQ54" s="443">
        <f>VLOOKUP(年度マスタ!$K$4&amp;"_"&amp;AQ$53,データシート1!$A$1:$BT$2000,MATCH("ca_太陽光発電（10kW未満）",データシート1!$A$1:$BT$1,0),0)</f>
        <v>723</v>
      </c>
      <c r="AR54" s="443">
        <f>VLOOKUP(年度マスタ!$K$4&amp;"_"&amp;AR$53,データシート1!$A$1:$BT$2000,MATCH("ca_太陽光発電（10kW未満）",データシート1!$A$1:$BT$1,0),0)</f>
        <v>752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山元町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山元町</v>
      </c>
      <c r="AZ12" s="1023" t="str">
        <f>年度マスタ!$K4</f>
        <v>04362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山元町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山元町</v>
      </c>
      <c r="AZ4" s="1038" t="str">
        <f>年度マスタ!$K4</f>
        <v>04362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山元町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2025-03-04T09:14:11Z</dcterms:created>
  <dcterms:modified xsi:type="dcterms:W3CDTF">2025-03-04T09:14:11Z</dcterms:modified>
  <cp:category/>
  <cp:contentStatus/>
</cp:coreProperties>
</file>