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19A873D-0BDD-48D2-99F8-B1FB8E3D1D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<sst xmlns="http://schemas.openxmlformats.org/spreadsheetml/2006/main" count="16741" uniqueCount="2448">
  <si>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</si>
  <si>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</si>
  <si>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</si>
  <si>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</si>
  <si>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</si>
  <si>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</si>
  <si>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</si>
  <si>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</si>
  <si>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</si>
  <si>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</si>
  <si>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</si>
  <si>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</si>
  <si>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</si>
  <si>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</si>
  <si>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</si>
  <si>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</si>
  <si>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</si>
  <si>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</si>
  <si>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</si>
  <si>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</si>
  <si>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</si>
  <si>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</si>
  <si>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</si>
  <si>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</si>
  <si>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</si>
  <si>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</si>
  <si>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</si>
  <si>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</si>
  <si>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</si>
  <si>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</si>
  <si>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</si>
  <si>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</si>
  <si>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</si>
  <si>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</si>
  <si>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</si>
  <si>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</si>
  <si>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</si>
  <si>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</si>
  <si>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</si>
  <si>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</si>
  <si>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</si>
  <si>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</si>
  <si>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</si>
  <si>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</si>
  <si>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</si>
  <si>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</si>
  <si>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</si>
  <si>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</si>
  <si>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</si>
  <si>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</si>
  <si>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</si>
  <si>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</si>
  <si>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</si>
  <si>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</si>
  <si>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</si>
  <si>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</si>
  <si>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</si>
  <si>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</si>
  <si>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</si>
  <si>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</si>
  <si>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</si>
  <si>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</si>
  <si>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</si>
  <si>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</si>
  <si>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</si>
  <si>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</si>
  <si>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</si>
  <si>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</si>
  <si>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</si>
  <si>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</si>
  <si>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</si>
  <si>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</si>
  <si>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</si>
  <si>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</si>
  <si>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</si>
  <si>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</si>
  <si>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</si>
  <si>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</si>
  <si>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</si>
  <si>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</si>
  <si>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</si>
  <si>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</si>
  <si>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</si>
  <si>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</si>
  <si>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</si>
  <si>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</si>
  <si>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</si>
  <si>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</si>
  <si>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</si>
  <si>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</si>
  <si>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</si>
  <si>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</si>
  <si>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</si>
  <si>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</si>
  <si>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</si>
  <si>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</si>
  <si>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</si>
  <si>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</si>
  <si>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</si>
  <si>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</si>
  <si>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</si>
  <si>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</si>
  <si>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</si>
  <si>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</si>
  <si>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</si>
  <si>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</si>
  <si>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</si>
  <si>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</si>
  <si>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</si>
  <si>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</si>
  <si>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</si>
  <si>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</si>
  <si>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</si>
  <si>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</si>
  <si>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</si>
  <si>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</si>
  <si>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</si>
  <si>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</si>
  <si>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</si>
  <si>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</si>
  <si>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</si>
  <si>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</si>
  <si>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</si>
  <si>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</si>
  <si>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</si>
  <si>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</si>
  <si>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</si>
  <si>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</si>
  <si>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</si>
  <si>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</si>
  <si>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</si>
  <si>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</si>
  <si>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</si>
  <si>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</si>
  <si>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</si>
  <si>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</si>
  <si>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</si>
  <si>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</si>
  <si>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</si>
  <si>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</si>
  <si>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</si>
  <si>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</si>
  <si>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</si>
  <si>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</si>
  <si>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</si>
  <si>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</si>
  <si>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</si>
  <si>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</si>
  <si>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</si>
  <si>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</si>
  <si>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</si>
  <si>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</si>
  <si>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</si>
  <si>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</si>
  <si>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</si>
  <si>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</si>
  <si>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</si>
  <si>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</si>
  <si>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</si>
  <si>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</si>
  <si>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</si>
  <si>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</si>
  <si>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</si>
  <si>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</si>
  <si>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</si>
  <si>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</si>
  <si>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</si>
  <si>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</si>
  <si>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</si>
  <si>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</si>
  <si>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</si>
  <si>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</si>
  <si>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</si>
  <si>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</si>
  <si>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</si>
  <si>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</si>
  <si>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</si>
  <si>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</si>
  <si>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</si>
  <si>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</si>
  <si>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</si>
  <si>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</si>
  <si>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</si>
  <si>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</si>
  <si>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</si>
  <si>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</si>
  <si>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</si>
  <si>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</si>
  <si>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</si>
  <si>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</si>
  <si>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</si>
  <si>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</si>
  <si>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</si>
  <si>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</si>
  <si>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</si>
  <si>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</si>
  <si>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</si>
  <si>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</si>
  <si>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</si>
  <si>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</si>
  <si>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</si>
  <si>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</si>
  <si>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</si>
  <si>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</si>
  <si>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</si>
  <si>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</si>
  <si>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</si>
  <si>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</si>
  <si>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</si>
  <si>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</si>
  <si>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</si>
  <si>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</si>
  <si>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</si>
  <si>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</si>
  <si>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</si>
  <si>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</si>
  <si>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</si>
  <si>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</si>
  <si>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</si>
  <si>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</si>
  <si>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</si>
  <si>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</si>
  <si>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</si>
  <si>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</si>
  <si>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</si>
  <si>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</si>
  <si>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</si>
  <si>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</si>
  <si>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</si>
  <si>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</si>
  <si>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</si>
  <si>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</si>
  <si>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</si>
  <si>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</si>
  <si>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</si>
  <si>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</si>
  <si>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</si>
  <si>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</si>
  <si>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</si>
  <si>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</si>
  <si>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</si>
  <si>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</si>
  <si>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</si>
  <si>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</si>
  <si>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</si>
  <si>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</si>
  <si>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</si>
  <si>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</si>
  <si>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</si>
  <si>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</si>
  <si>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</si>
  <si>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</si>
  <si>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</si>
  <si>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</si>
  <si>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</si>
  <si>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</si>
  <si>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</si>
  <si>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</si>
  <si>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</si>
  <si>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</si>
  <si>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</si>
  <si>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</si>
  <si>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</si>
  <si>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</si>
  <si>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</si>
  <si>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</si>
  <si>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</si>
  <si>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</si>
  <si>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</si>
  <si>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</si>
  <si>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</si>
  <si>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</si>
  <si>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</si>
  <si>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</si>
  <si>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</si>
  <si>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</si>
  <si>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</si>
  <si>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</si>
  <si>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</si>
  <si>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</si>
  <si>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</si>
  <si>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</si>
  <si>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</si>
  <si>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</si>
  <si>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</si>
  <si>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</si>
  <si>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</si>
  <si>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</si>
  <si>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</si>
  <si>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</si>
  <si>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</si>
  <si>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</si>
  <si>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</si>
  <si>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</si>
  <si>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</si>
  <si>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</si>
  <si>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</si>
  <si>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</si>
  <si>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</si>
  <si>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</si>
  <si>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</si>
  <si>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</si>
  <si>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</si>
  <si>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</si>
  <si>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</si>
  <si>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</si>
  <si>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</si>
  <si>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</si>
  <si>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</si>
  <si>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</si>
  <si>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</si>
  <si>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</si>
  <si>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</si>
  <si>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</si>
  <si>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</si>
  <si>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</si>
  <si>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</si>
  <si>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</si>
  <si>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</si>
  <si>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</si>
  <si>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</si>
  <si>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</si>
  <si>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</si>
  <si>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</si>
  <si>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</si>
  <si>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</si>
  <si>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</si>
  <si>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</si>
  <si>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</si>
  <si>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</si>
  <si>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</si>
  <si>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</si>
  <si>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</si>
  <si>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</si>
  <si>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</si>
  <si>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</si>
  <si>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</si>
  <si>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</si>
  <si>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</si>
  <si>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</si>
  <si>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</si>
  <si>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</si>
  <si>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</si>
  <si>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</si>
  <si>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</si>
  <si>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</si>
  <si>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</si>
  <si>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</si>
  <si>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</si>
  <si>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</si>
  <si>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</si>
  <si>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</si>
  <si>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</si>
  <si>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</si>
  <si>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</si>
  <si>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</si>
  <si>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</si>
  <si>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</si>
  <si>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</si>
  <si>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</si>
  <si>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</si>
  <si>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</si>
  <si>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</si>
  <si>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</si>
  <si>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</si>
  <si>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</si>
  <si>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</si>
  <si>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</si>
  <si>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</si>
  <si>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</si>
  <si>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</si>
  <si>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</si>
  <si>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</si>
  <si>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</si>
  <si>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</si>
  <si>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</si>
  <si>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</si>
  <si>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</si>
  <si>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</si>
  <si>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</si>
  <si>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</si>
  <si>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</si>
  <si>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</si>
  <si>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</si>
  <si>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</si>
  <si>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</si>
  <si>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</si>
  <si>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</si>
  <si>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</si>
  <si>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</si>
  <si>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</si>
  <si>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</si>
  <si>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</si>
  <si>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</si>
  <si>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</si>
  <si>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</si>
  <si>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</si>
  <si>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</si>
  <si>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</si>
  <si>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</si>
  <si>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</si>
  <si>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</si>
  <si>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</si>
  <si>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</si>
  <si>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</si>
  <si>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</si>
  <si>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</si>
  <si>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</si>
  <si>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</si>
  <si>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</si>
  <si>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</si>
  <si>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</si>
  <si>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</si>
  <si>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</si>
  <si>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</si>
  <si>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</si>
  <si>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</si>
  <si>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</si>
  <si>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</si>
  <si>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</si>
  <si>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</si>
  <si>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</si>
  <si>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</si>
  <si>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</si>
  <si>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</si>
  <si>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</si>
  <si>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</si>
  <si>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</si>
  <si>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</si>
  <si>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</si>
  <si>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</si>
  <si>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</si>
  <si>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</si>
  <si>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</si>
  <si>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</si>
  <si>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</si>
  <si>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</si>
  <si>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</si>
  <si>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</si>
  <si>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</si>
  <si>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</si>
  <si>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</si>
  <si>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</si>
  <si>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</si>
  <si>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</si>
  <si>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</si>
  <si>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</si>
  <si>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</si>
  <si>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</si>
  <si>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</si>
  <si>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</si>
  <si>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</si>
  <si>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</si>
  <si>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</si>
  <si>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</si>
  <si>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</si>
  <si>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</si>
  <si>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</si>
  <si>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</si>
  <si>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</si>
  <si>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</si>
  <si>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</si>
  <si>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</si>
  <si>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</si>
  <si>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</si>
  <si>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</si>
  <si>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</si>
  <si>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</si>
  <si>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</si>
  <si>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</si>
  <si>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</si>
  <si>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</si>
  <si>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</si>
  <si>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</si>
  <si>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</si>
  <si>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</si>
  <si>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</si>
  <si>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</si>
  <si>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</si>
  <si>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</si>
  <si>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</si>
  <si>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</si>
  <si>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</si>
  <si>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</si>
  <si>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</si>
  <si>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</si>
  <si>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</si>
  <si>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</si>
  <si>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</si>
  <si>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</si>
  <si>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</si>
  <si>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</si>
  <si>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</si>
  <si>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</si>
  <si>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</si>
  <si>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</si>
  <si>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</si>
  <si>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</si>
  <si>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</si>
  <si>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</si>
  <si>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</si>
  <si>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</si>
  <si>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</si>
  <si>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</si>
  <si>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</si>
  <si>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</si>
  <si>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</si>
  <si>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</si>
  <si>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</si>
  <si>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</si>
  <si>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</si>
  <si>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</si>
  <si>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</si>
  <si>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</si>
  <si>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</si>
  <si>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</si>
  <si>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</si>
  <si>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</si>
  <si>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</si>
  <si>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</si>
  <si>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</si>
  <si>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</si>
  <si>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</si>
  <si>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</si>
  <si>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</si>
  <si>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</si>
  <si>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</si>
  <si>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</si>
  <si>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</si>
  <si>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</si>
  <si>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</si>
  <si>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</si>
  <si>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</si>
  <si>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</si>
  <si>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</si>
  <si>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</si>
  <si>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</si>
  <si>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</si>
  <si>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</si>
  <si>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</si>
  <si>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</si>
  <si>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</si>
  <si>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</si>
  <si>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</si>
  <si>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</si>
  <si>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</si>
  <si>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</si>
  <si>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</si>
  <si>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</si>
  <si>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</si>
  <si>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</si>
  <si>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</si>
  <si>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</si>
  <si>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</si>
  <si>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</si>
  <si>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</si>
  <si>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</si>
  <si>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</si>
  <si>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</si>
  <si>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</si>
  <si>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</si>
  <si>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</si>
  <si>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</si>
  <si>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</si>
  <si>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</si>
  <si>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</si>
  <si>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</si>
  <si>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</si>
  <si>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</si>
  <si>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</si>
  <si>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</si>
  <si>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</si>
  <si>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</si>
  <si>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</si>
  <si>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</si>
  <si>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</si>
  <si>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</si>
  <si>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</si>
  <si>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</si>
  <si>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</si>
  <si>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</si>
  <si>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</si>
  <si>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</si>
  <si>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</si>
  <si>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</si>
  <si>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</si>
  <si>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</si>
  <si>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</si>
  <si>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</si>
  <si>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</si>
  <si>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</si>
  <si>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</si>
  <si>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</si>
  <si>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</si>
  <si>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</si>
  <si>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</si>
  <si>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</si>
  <si>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</si>
  <si>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</si>
  <si>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</si>
  <si>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</si>
  <si>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</si>
  <si>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</si>
  <si>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</si>
  <si>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</si>
  <si>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</si>
  <si>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</si>
  <si>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</si>
  <si>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</si>
  <si>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</si>
  <si>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</si>
  <si>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</si>
  <si>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</si>
  <si>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</si>
  <si>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</si>
  <si>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</si>
  <si>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</si>
  <si>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</si>
  <si>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</si>
  <si>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</si>
  <si>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</si>
  <si>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</si>
  <si>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</si>
  <si>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</si>
  <si>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</si>
  <si>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</si>
  <si>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</si>
  <si>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</si>
  <si>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</si>
  <si>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</si>
  <si>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</si>
  <si>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</si>
  <si>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</si>
  <si>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</si>
  <si>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</si>
  <si>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</si>
  <si>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</si>
  <si>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</si>
  <si>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</si>
  <si>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</si>
  <si>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</si>
  <si>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</si>
  <si>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</si>
  <si>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</si>
  <si>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</si>
  <si>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</si>
  <si>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</si>
  <si>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</si>
  <si>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</si>
  <si>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</si>
  <si>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</si>
  <si>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</si>
  <si>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</si>
  <si>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</si>
  <si>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</si>
  <si>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</si>
  <si>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</si>
  <si>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</si>
  <si>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</si>
  <si>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</si>
  <si>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</si>
  <si>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</si>
  <si>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</si>
  <si>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</si>
  <si>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</si>
  <si>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</si>
  <si>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</si>
  <si>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</si>
  <si>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</si>
  <si>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</si>
  <si>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</si>
  <si>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</si>
  <si>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</si>
  <si>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</si>
  <si>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</si>
  <si>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</si>
  <si>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</si>
  <si>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</si>
  <si>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</si>
  <si>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</si>
  <si>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</si>
  <si>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</si>
  <si>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</si>
  <si>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</si>
  <si>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</si>
  <si>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</si>
  <si>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</si>
  <si>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</si>
  <si>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</si>
  <si>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</si>
  <si>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</si>
  <si>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</si>
  <si>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</si>
  <si>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</si>
  <si>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</si>
  <si>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</si>
  <si>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</si>
  <si>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</si>
  <si>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</si>
  <si>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</si>
  <si>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</si>
  <si>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</si>
  <si>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</si>
  <si>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</si>
  <si>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</si>
  <si>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</si>
  <si>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</si>
  <si>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</si>
  <si>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</si>
  <si>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</si>
  <si>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</si>
  <si>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</si>
  <si>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</si>
  <si>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</si>
  <si>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</si>
  <si>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</si>
  <si>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</si>
  <si>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</si>
  <si>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</si>
  <si>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</si>
  <si>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</si>
  <si>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</si>
  <si>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</si>
  <si>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</si>
  <si>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</si>
  <si>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</si>
  <si>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</si>
  <si>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</si>
  <si>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</si>
  <si>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</si>
  <si>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</si>
  <si>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</si>
  <si>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</si>
  <si>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</si>
  <si>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</si>
  <si>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</si>
  <si>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</si>
  <si>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</si>
  <si>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</si>
  <si>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</si>
  <si>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</si>
  <si>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</si>
  <si>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</si>
  <si>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</si>
  <si>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</si>
  <si>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</si>
  <si>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</si>
  <si>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</si>
  <si>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</si>
  <si>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</si>
  <si>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</si>
  <si>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</si>
  <si>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</si>
  <si>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</si>
  <si>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</si>
  <si>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</si>
  <si>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</si>
  <si>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</si>
  <si>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</si>
  <si>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</si>
  <si>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</si>
  <si>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</si>
  <si>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</si>
  <si>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</si>
  <si>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</si>
  <si>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</si>
  <si>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</si>
  <si>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</si>
  <si>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</si>
  <si>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</si>
  <si>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</si>
  <si>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</si>
  <si>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</si>
  <si>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</si>
  <si>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</si>
  <si>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</si>
  <si>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</si>
  <si>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</si>
  <si>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</si>
  <si>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</si>
  <si>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</si>
  <si>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</si>
  <si>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</si>
  <si>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</si>
  <si>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</si>
  <si>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</si>
  <si>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</si>
  <si>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</si>
  <si>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</si>
  <si>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</si>
  <si>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</si>
  <si>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</si>
  <si>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</si>
  <si>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</si>
  <si>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</si>
  <si>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</si>
  <si>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</si>
  <si>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</si>
  <si>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</si>
  <si>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</si>
  <si>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</si>
  <si>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</si>
  <si>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</si>
  <si>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</si>
  <si>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</si>
  <si>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</si>
  <si>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</si>
  <si>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</si>
  <si>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</si>
  <si>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</si>
  <si>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</si>
  <si>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</si>
  <si>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</si>
  <si>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</si>
  <si>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</si>
  <si>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</si>
  <si>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</si>
  <si>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</si>
  <si>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</si>
  <si>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</si>
  <si>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</si>
  <si>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</si>
  <si>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</si>
  <si>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</si>
  <si>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</si>
  <si>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</si>
  <si>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</si>
  <si>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</si>
  <si>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</si>
  <si>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</si>
  <si>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</si>
  <si>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</si>
  <si>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</si>
  <si>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</si>
  <si>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</si>
  <si>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</si>
  <si>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</si>
  <si>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</si>
  <si>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</si>
  <si>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</si>
  <si>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</si>
  <si>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</si>
  <si>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</si>
  <si>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</si>
  <si>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</si>
  <si>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</si>
  <si>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</si>
  <si>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</si>
  <si>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</si>
  <si>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</si>
  <si>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</si>
  <si>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</si>
  <si>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</si>
  <si>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</si>
  <si>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</si>
  <si>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</si>
  <si>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</si>
  <si>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</si>
  <si>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</si>
  <si>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</si>
  <si>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</si>
  <si>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</si>
  <si>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</si>
  <si>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</si>
  <si>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</si>
  <si>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</si>
  <si>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</si>
  <si>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</si>
  <si>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</si>
  <si>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</si>
  <si>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</si>
  <si>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</si>
  <si>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</si>
  <si>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</si>
  <si>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</si>
  <si>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</si>
  <si>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</si>
  <si>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</si>
  <si>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</si>
  <si>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</si>
  <si>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</si>
  <si>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</si>
  <si>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</si>
  <si>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</si>
  <si>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</si>
  <si>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</si>
  <si>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</si>
  <si>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</si>
  <si>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</si>
  <si>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</si>
  <si>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</si>
  <si>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</si>
  <si>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</si>
  <si>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</si>
  <si>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</si>
  <si>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</si>
  <si>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</si>
  <si>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</si>
  <si>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</si>
  <si>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</si>
  <si>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</si>
  <si>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</si>
  <si>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</si>
  <si>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</si>
  <si>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</si>
  <si>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</si>
  <si>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</si>
  <si>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</si>
  <si>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</si>
  <si>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</si>
  <si>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</si>
  <si>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</si>
  <si>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</si>
  <si>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</si>
  <si>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</si>
  <si>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</si>
  <si>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</si>
  <si>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</si>
  <si>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</si>
  <si>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</si>
  <si>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</si>
  <si>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</si>
  <si>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</si>
  <si>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</si>
  <si>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</si>
  <si>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</si>
  <si>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</si>
  <si>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</si>
  <si>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</si>
  <si>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</si>
  <si>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</si>
  <si>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</si>
  <si>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</si>
  <si>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</si>
  <si>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</si>
  <si>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</si>
  <si>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</si>
  <si>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</si>
  <si>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</si>
  <si>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</si>
  <si>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</si>
  <si>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</si>
  <si>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</si>
  <si>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</si>
  <si>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</si>
  <si>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</si>
  <si>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</si>
  <si>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</si>
  <si>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</si>
  <si>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</si>
  <si>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</si>
  <si>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</si>
  <si>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</si>
  <si>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</si>
  <si>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</si>
  <si>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</si>
  <si>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</si>
  <si>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</si>
  <si>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</si>
  <si>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</si>
  <si>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</si>
  <si>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</si>
  <si>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</si>
  <si>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</si>
  <si>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</si>
  <si>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</si>
  <si>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</si>
  <si>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</si>
  <si>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</si>
  <si>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</si>
  <si>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</si>
  <si>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</si>
  <si>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</si>
  <si>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</si>
  <si>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</si>
  <si>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</si>
  <si>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</si>
  <si>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</si>
  <si>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</si>
  <si>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</si>
  <si>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</si>
  <si>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</si>
  <si>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</si>
  <si>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</si>
  <si>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</si>
  <si>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</si>
  <si>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</si>
  <si>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</si>
  <si>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</si>
  <si>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</si>
  <si>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</si>
  <si>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</si>
  <si>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</si>
  <si>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</si>
  <si>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</si>
  <si>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</si>
  <si>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</si>
  <si>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</si>
  <si>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</si>
  <si>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</si>
  <si>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</si>
  <si>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</si>
  <si>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</si>
  <si>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</si>
  <si>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</si>
  <si>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</si>
  <si>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</si>
  <si>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</si>
  <si>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</si>
  <si>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</si>
  <si>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</si>
  <si>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</si>
  <si>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</si>
  <si>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</si>
  <si>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</si>
  <si>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</si>
  <si>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</si>
  <si>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</si>
  <si>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</si>
  <si>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</si>
  <si>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</si>
  <si>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</si>
  <si>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</si>
  <si>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</si>
  <si>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</si>
  <si>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</si>
  <si>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</si>
  <si>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</si>
  <si>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</si>
  <si>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</si>
  <si>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</si>
  <si>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</si>
  <si>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</si>
  <si>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</si>
  <si>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</si>
  <si>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</si>
  <si>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</si>
  <si>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</si>
  <si>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</si>
  <si>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</si>
  <si>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</si>
  <si>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</si>
  <si>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</si>
  <si>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</si>
  <si>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</si>
  <si>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</si>
  <si>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</si>
  <si>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</si>
  <si>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</si>
  <si>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</si>
  <si>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</si>
  <si>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</si>
  <si>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</si>
  <si>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</si>
  <si>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</si>
  <si>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</si>
  <si>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</si>
  <si>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</si>
  <si>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</si>
  <si>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</si>
  <si>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</si>
  <si>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</si>
  <si>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</si>
  <si>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</si>
  <si>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</si>
  <si>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</si>
  <si>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</si>
  <si>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</si>
  <si>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</si>
  <si>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</si>
  <si>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</si>
  <si>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</si>
  <si>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</si>
  <si>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</si>
  <si>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</si>
  <si>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</si>
  <si>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</si>
  <si>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</si>
  <si>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</si>
  <si>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</si>
  <si>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</si>
  <si>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</si>
  <si>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</si>
  <si>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</si>
  <si>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</si>
  <si>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</si>
  <si>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</si>
  <si>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</si>
  <si>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</si>
  <si>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</si>
  <si>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</si>
  <si>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</si>
  <si>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</si>
  <si>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</si>
  <si>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</si>
  <si>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</si>
  <si>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</si>
  <si>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</si>
  <si>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</si>
  <si>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</si>
  <si>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</si>
  <si>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</si>
  <si>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</si>
  <si>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</si>
  <si>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</si>
  <si>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</si>
  <si>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</si>
  <si>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</si>
  <si>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</si>
  <si>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</si>
  <si>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</si>
  <si>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</si>
  <si>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</si>
  <si>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</si>
  <si>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</si>
  <si>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</si>
  <si>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</si>
  <si>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</si>
  <si>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</si>
  <si>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</si>
  <si>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</si>
  <si>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</si>
  <si>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</si>
  <si>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</si>
  <si>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</si>
  <si>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</si>
  <si>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</si>
  <si>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</si>
  <si>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</si>
  <si>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</si>
  <si>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</si>
  <si>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</si>
  <si>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</si>
  <si>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</si>
  <si>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</si>
  <si>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</si>
  <si>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</si>
  <si>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</si>
  <si>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</si>
  <si>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</si>
  <si>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</si>
  <si>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</si>
  <si>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</si>
  <si>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</si>
  <si>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</si>
  <si>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</si>
  <si>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</si>
  <si>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</si>
  <si>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</si>
  <si>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</si>
  <si>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</si>
  <si>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</si>
  <si>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</si>
  <si>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</si>
  <si>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</si>
  <si>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</si>
  <si>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</si>
  <si>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</si>
  <si>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</si>
  <si>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</si>
  <si>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</si>
  <si>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</si>
  <si>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</si>
  <si>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</si>
  <si>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</si>
  <si>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</si>
  <si>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</si>
  <si>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</si>
  <si>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</si>
  <si>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</si>
  <si>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</si>
  <si>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</si>
  <si>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</si>
  <si>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</si>
  <si>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</si>
  <si>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</si>
  <si>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</si>
  <si>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</si>
  <si>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</si>
  <si>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</si>
  <si>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</si>
  <si>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</si>
  <si>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</si>
  <si>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</si>
  <si>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</si>
  <si>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</si>
  <si>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</si>
  <si>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</si>
  <si>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</si>
  <si>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</si>
  <si>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</si>
  <si>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</si>
  <si>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</si>
  <si>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</si>
  <si>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</si>
  <si>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</si>
  <si>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</si>
  <si>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</si>
  <si>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</si>
  <si>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</si>
  <si>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</si>
  <si>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</si>
  <si>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</si>
  <si>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</si>
  <si>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</si>
  <si>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</si>
  <si>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</si>
  <si>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</si>
  <si>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</si>
  <si>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</si>
  <si>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</si>
  <si>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</si>
  <si>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</si>
  <si>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</si>
  <si>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</si>
  <si>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</si>
  <si>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</si>
  <si>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</si>
  <si>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</si>
  <si>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</si>
  <si>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</si>
  <si>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</si>
  <si>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</si>
  <si>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</si>
  <si>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</si>
  <si>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</si>
  <si>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</si>
  <si>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</si>
  <si>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</si>
  <si>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</si>
  <si>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</si>
  <si>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</si>
  <si>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</si>
  <si>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</si>
  <si>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</si>
  <si>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</si>
  <si>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</si>
  <si>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</si>
  <si>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</si>
  <si>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</si>
  <si>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</si>
  <si>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</si>
  <si>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</si>
  <si>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</si>
  <si>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</si>
  <si>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</si>
  <si>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</si>
  <si>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</si>
  <si>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</si>
  <si>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</si>
  <si>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</si>
  <si>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</si>
  <si>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</si>
  <si>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</si>
  <si>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</si>
  <si>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</si>
  <si>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</si>
  <si>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</si>
  <si>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</si>
  <si>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</si>
  <si>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</si>
  <si>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</si>
  <si>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</si>
  <si>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</si>
  <si>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</si>
  <si>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</si>
  <si>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</si>
  <si>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</si>
  <si>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</si>
  <si>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</si>
  <si>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</si>
  <si>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</si>
  <si>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</si>
  <si>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</si>
  <si>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</si>
  <si>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</si>
  <si>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</si>
  <si>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</si>
  <si>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</si>
  <si>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</si>
  <si>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</si>
  <si>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</si>
  <si>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</si>
  <si>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</si>
  <si>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</si>
  <si>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</si>
  <si>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</si>
  <si>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</si>
  <si>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</si>
  <si>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</si>
  <si>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</si>
  <si>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</si>
  <si>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</si>
  <si>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</si>
  <si>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</si>
  <si>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</si>
  <si>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</si>
  <si>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</si>
  <si>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</si>
  <si>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</si>
  <si>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</si>
  <si>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</si>
  <si>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</si>
  <si>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</si>
  <si>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</si>
  <si>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</si>
  <si>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</si>
  <si>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</si>
  <si>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</si>
  <si>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</si>
  <si>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</si>
  <si>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</si>
  <si>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</si>
  <si>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</si>
  <si>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</si>
  <si>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</si>
  <si>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</si>
  <si>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</si>
  <si>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</si>
  <si>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</si>
  <si>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</si>
  <si>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</si>
  <si>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</si>
  <si>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</si>
  <si>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</si>
  <si>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</si>
  <si>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</si>
  <si>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</si>
  <si>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</si>
  <si>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</si>
  <si>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</si>
  <si>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</si>
  <si>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</si>
  <si>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</si>
  <si>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</si>
  <si>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</si>
  <si>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</si>
  <si>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</si>
  <si>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</si>
  <si>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</si>
  <si>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</si>
  <si>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</si>
  <si>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</si>
  <si>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</si>
  <si>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</si>
  <si>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</si>
  <si>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</si>
  <si>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</si>
  <si>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</si>
  <si>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</si>
  <si>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</si>
  <si>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</si>
  <si>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</si>
  <si>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</si>
  <si>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</si>
  <si>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</si>
  <si>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</si>
  <si>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</si>
  <si>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</si>
  <si>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</si>
  <si>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</si>
  <si>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</si>
  <si>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</si>
  <si>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</si>
  <si>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</si>
  <si>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</si>
  <si>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</si>
  <si>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</si>
  <si>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</si>
  <si>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</si>
  <si>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</si>
  <si>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</si>
  <si>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</si>
  <si>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</si>
  <si>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</si>
  <si>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</si>
  <si>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</si>
  <si>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</si>
  <si>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</si>
  <si>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</si>
  <si>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</si>
  <si>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</si>
  <si>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</si>
  <si>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</si>
  <si>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</si>
  <si>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</si>
  <si>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</si>
  <si>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</si>
  <si>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</si>
  <si>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</si>
  <si>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</si>
  <si>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</si>
  <si>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</si>
  <si>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</si>
  <si>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</si>
  <si>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</si>
  <si>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</si>
  <si>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</si>
  <si>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</si>
  <si>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</si>
  <si>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</si>
  <si>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</si>
  <si>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</si>
  <si>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</si>
  <si>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</si>
  <si>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</si>
  <si>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</si>
  <si>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</si>
  <si>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</si>
  <si>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</si>
  <si>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</si>
  <si>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</si>
  <si>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</si>
  <si>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</si>
  <si>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</si>
  <si>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</si>
  <si>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</si>
  <si>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</si>
  <si>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</si>
  <si>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</si>
  <si>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</si>
  <si>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</si>
  <si>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</si>
  <si>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</si>
  <si>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</si>
  <si>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</si>
  <si>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</si>
  <si>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</si>
  <si>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</si>
  <si>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</si>
  <si>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</si>
  <si>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</si>
  <si>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</si>
  <si>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</si>
  <si>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</si>
  <si>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</si>
  <si>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</si>
  <si>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</si>
  <si>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</si>
  <si>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</si>
  <si>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</si>
  <si>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</si>
  <si>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</si>
  <si>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</si>
  <si>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</si>
  <si>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</si>
  <si>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</si>
  <si>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</si>
  <si>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</si>
  <si>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</si>
  <si>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</si>
  <si>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</si>
  <si>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</si>
  <si>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</si>
  <si>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</si>
  <si>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</si>
  <si>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</si>
  <si>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</si>
  <si>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</si>
  <si>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</si>
  <si>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</si>
  <si>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</si>
  <si>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</si>
  <si>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</si>
  <si>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</si>
  <si>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</si>
  <si>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</si>
  <si>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</si>
  <si>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</si>
  <si>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</si>
  <si>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</si>
  <si>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</si>
  <si>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</si>
  <si>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</si>
  <si>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</si>
  <si>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</si>
  <si>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</si>
  <si>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</si>
  <si>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</si>
  <si>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</si>
  <si>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</si>
  <si>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</si>
  <si>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</si>
  <si>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</si>
  <si>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</si>
  <si>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</si>
  <si>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</si>
  <si>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</si>
  <si>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</si>
  <si>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</si>
  <si>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</si>
  <si>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</si>
  <si>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</si>
  <si>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</si>
  <si>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</si>
  <si>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</si>
  <si>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</si>
  <si>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</si>
  <si>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</si>
  <si>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</si>
  <si>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</si>
  <si>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</si>
  <si>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</si>
  <si>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</si>
  <si>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</si>
  <si>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</si>
  <si>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</si>
  <si>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</si>
  <si>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</si>
  <si>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</si>
  <si>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</si>
  <si>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</si>
  <si>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</si>
  <si>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</si>
  <si>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</si>
  <si>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</si>
  <si>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</si>
  <si>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</si>
  <si>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</si>
  <si>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</si>
  <si>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</si>
  <si>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</si>
  <si>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</si>
  <si>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</si>
  <si>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</si>
  <si>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</si>
  <si>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</si>
  <si>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</si>
  <si>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</si>
  <si>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</si>
  <si>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</si>
  <si>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</si>
  <si>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</si>
  <si>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</si>
  <si>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</si>
  <si>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</si>
  <si>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</si>
  <si>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</si>
  <si>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</si>
  <si>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</si>
  <si>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</si>
  <si>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</si>
  <si>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</si>
  <si>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</si>
  <si>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</si>
  <si>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</si>
  <si>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</si>
  <si>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</si>
  <si>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</si>
  <si>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</si>
  <si>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</si>
  <si>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</si>
  <si>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</si>
  <si>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</si>
  <si>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</si>
  <si>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</si>
  <si>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</si>
  <si>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</si>
  <si>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</si>
  <si>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</si>
  <si>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</si>
  <si>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</si>
  <si>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</si>
  <si>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</si>
  <si>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</si>
  <si>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</si>
  <si>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</si>
  <si>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</si>
  <si>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</si>
  <si>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</si>
  <si>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</si>
  <si>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</si>
  <si>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</si>
  <si>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</si>
  <si>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</si>
  <si>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</si>
  <si>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</si>
  <si>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</si>
  <si>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</si>
  <si>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</si>
  <si>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</si>
  <si>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</si>
  <si>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</si>
  <si>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</si>
  <si>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</si>
  <si>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</si>
  <si>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</si>
  <si>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</si>
  <si>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</si>
  <si>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</si>
  <si>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</si>
  <si>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</si>
  <si>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</si>
  <si>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</si>
  <si>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</si>
  <si>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</si>
  <si>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</si>
  <si>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</si>
  <si>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</si>
  <si>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</si>
  <si>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</si>
  <si>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</si>
  <si>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</si>
  <si>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</si>
  <si>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</si>
  <si>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</si>
  <si>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</si>
  <si>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</si>
  <si>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</si>
  <si>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</si>
  <si>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</si>
  <si>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</si>
  <si>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</si>
  <si>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</si>
  <si>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</si>
  <si>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</si>
  <si>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</si>
  <si>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</si>
  <si>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</si>
  <si>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</si>
  <si>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</si>
  <si>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</si>
  <si>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</si>
  <si>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</si>
  <si>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</si>
  <si>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</si>
  <si>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</si>
  <si>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</si>
  <si>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</si>
  <si>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</si>
  <si>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</si>
  <si>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</si>
  <si>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</si>
  <si>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</si>
  <si>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</si>
  <si>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</si>
  <si>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</si>
  <si>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</si>
  <si>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</si>
  <si>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</si>
  <si>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</si>
  <si>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</si>
  <si>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</si>
  <si>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</si>
  <si>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</si>
  <si>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</si>
  <si>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</si>
  <si>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</si>
  <si>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</si>
  <si>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</si>
  <si>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</si>
  <si>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</si>
  <si>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</si>
  <si>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</si>
  <si>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</si>
  <si>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</si>
  <si>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</si>
  <si>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</si>
  <si>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</si>
  <si>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</si>
  <si>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</si>
  <si>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</si>
  <si>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</si>
  <si>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</si>
  <si>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</si>
  <si>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</si>
  <si>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</si>
  <si>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</si>
  <si>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</si>
  <si>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</si>
  <si>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</si>
  <si>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</si>
  <si>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</si>
  <si>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</si>
  <si>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</si>
  <si>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</si>
  <si>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</si>
  <si>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</si>
  <si>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</si>
  <si>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</si>
  <si>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</si>
  <si>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</si>
  <si>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</si>
  <si>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</si>
  <si>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</si>
  <si>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</si>
  <si>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</si>
  <si>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</si>
  <si>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</si>
  <si>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</si>
  <si>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</si>
  <si>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</si>
  <si>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</si>
  <si>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</si>
  <si>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</si>
  <si>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</si>
  <si>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</si>
  <si>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</si>
  <si>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</si>
  <si>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</si>
  <si>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</si>
  <si>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</si>
  <si>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</si>
  <si>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</si>
  <si>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</si>
  <si>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</si>
  <si>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</si>
  <si>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</si>
  <si>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</si>
  <si>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</si>
  <si>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</si>
  <si>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</si>
  <si>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</si>
  <si>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</si>
  <si>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</si>
  <si>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</si>
  <si>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</si>
  <si>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</si>
  <si>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</si>
  <si>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</si>
  <si>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</si>
  <si>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</si>
  <si>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</si>
  <si>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</si>
  <si>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</si>
  <si>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</si>
  <si>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</si>
  <si>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</si>
  <si>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</si>
  <si>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</si>
  <si>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</si>
  <si>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</si>
  <si>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</si>
  <si>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</si>
  <si>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</si>
  <si>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</si>
  <si>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</si>
  <si>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</si>
  <si>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</si>
  <si>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</si>
  <si>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</si>
  <si>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</si>
  <si>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</si>
  <si>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</si>
  <si>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</si>
  <si>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</si>
  <si>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</si>
  <si>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</si>
  <si>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</si>
  <si>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</si>
  <si>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</si>
  <si>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</si>
  <si>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</si>
  <si>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</si>
  <si>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</si>
  <si>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</si>
  <si>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</si>
  <si>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</si>
  <si>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</si>
  <si>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</si>
  <si>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</si>
  <si>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</si>
  <si>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</si>
  <si>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</si>
  <si>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</si>
  <si>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</si>
  <si>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</si>
  <si>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</si>
  <si>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</si>
  <si>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</si>
  <si>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</si>
  <si>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</si>
  <si>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</si>
  <si>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</si>
  <si>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</si>
  <si>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</si>
  <si>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</si>
  <si>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</si>
  <si>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</si>
  <si>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</si>
  <si>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</si>
  <si>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</si>
  <si>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</si>
  <si>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</si>
  <si>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</si>
  <si>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</si>
  <si>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</si>
  <si>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</si>
  <si>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</si>
  <si>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</si>
  <si>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</si>
  <si>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</si>
  <si>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</si>
  <si>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</si>
  <si>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</si>
  <si>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</si>
  <si>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</si>
  <si>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</si>
  <si>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</si>
  <si>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</si>
  <si>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</si>
  <si>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</si>
  <si>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</si>
  <si>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</si>
  <si>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</si>
  <si>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</si>
  <si>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</si>
  <si>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</si>
  <si>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</si>
  <si>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</si>
  <si>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</si>
  <si>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</si>
  <si>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</si>
  <si>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</si>
  <si>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</si>
  <si>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</si>
  <si>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</si>
  <si>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</si>
  <si>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</si>
  <si>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</si>
  <si>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</si>
  <si>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</si>
  <si>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</si>
  <si>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</si>
  <si>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</si>
  <si>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</si>
  <si>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</si>
  <si>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</si>
  <si>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</si>
  <si>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</si>
  <si>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</si>
  <si>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</si>
  <si>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</si>
  <si>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</si>
  <si>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</si>
  <si>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</si>
  <si>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</si>
  <si>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</si>
  <si>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</si>
  <si>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</si>
  <si>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</si>
  <si>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</si>
  <si>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</si>
  <si>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</si>
  <si>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</si>
  <si>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</si>
  <si>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</si>
  <si>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</si>
  <si>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</si>
  <si>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</si>
  <si>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</si>
  <si>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</si>
  <si>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</si>
  <si>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</si>
  <si>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</si>
  <si>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</si>
  <si>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</si>
  <si>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</si>
  <si>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</si>
  <si>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</si>
  <si>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</si>
  <si>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</si>
  <si>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</si>
  <si>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</si>
  <si>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</si>
  <si>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</si>
  <si>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</si>
  <si>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</si>
  <si>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</si>
  <si>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</si>
  <si>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</si>
  <si>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</si>
  <si>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</si>
  <si>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</si>
  <si>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</si>
  <si>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</si>
  <si>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</si>
  <si>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</si>
  <si>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</si>
  <si>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</si>
  <si>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</si>
  <si>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</si>
  <si>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</si>
  <si>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</si>
  <si>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</si>
  <si>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</si>
  <si>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</si>
  <si>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</si>
  <si>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</si>
  <si>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</si>
  <si>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</si>
  <si>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</si>
  <si>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</si>
  <si>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</si>
  <si>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</si>
  <si>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</si>
  <si>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</si>
  <si>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</si>
  <si>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</si>
  <si>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</si>
  <si>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</si>
  <si>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</si>
  <si>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</si>
  <si>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</si>
  <si>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</si>
  <si>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</si>
  <si>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</si>
  <si>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</si>
  <si>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</si>
  <si>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</si>
  <si>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</si>
  <si>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</si>
  <si>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</si>
  <si>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</si>
  <si>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</si>
  <si>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</si>
  <si>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</si>
  <si>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</si>
  <si>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</si>
  <si>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</si>
  <si>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</si>
  <si>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</si>
  <si>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</si>
  <si>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</si>
  <si>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</si>
  <si>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</si>
  <si>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</si>
  <si>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</si>
  <si>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</si>
  <si>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</si>
  <si>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</si>
  <si>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</si>
  <si>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</si>
  <si>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</si>
  <si>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</si>
  <si>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</si>
  <si>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</si>
  <si>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</si>
  <si>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</si>
  <si>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</si>
  <si>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</si>
  <si>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</si>
  <si>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</si>
  <si>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</si>
  <si>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</si>
  <si>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</si>
  <si>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</si>
  <si>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</si>
  <si>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</si>
  <si>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</si>
  <si>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</si>
  <si>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</si>
  <si>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</si>
  <si>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</si>
  <si>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</si>
  <si>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</si>
  <si>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</si>
  <si>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</si>
  <si>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</si>
  <si>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</si>
  <si>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</si>
  <si>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</si>
  <si>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</si>
  <si>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</si>
  <si>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</si>
  <si>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</si>
  <si>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</si>
  <si>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</si>
  <si>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</si>
  <si>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</si>
  <si>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</si>
  <si>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</si>
  <si>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</si>
  <si>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</si>
  <si>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</si>
  <si>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</si>
  <si>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</si>
  <si>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</si>
  <si>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</si>
  <si>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</si>
  <si>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</si>
  <si>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</si>
  <si>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</si>
  <si>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</si>
  <si>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</si>
  <si>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</si>
  <si>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</si>
  <si>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</si>
  <si>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</si>
  <si>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</si>
  <si>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</si>
  <si>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</si>
  <si>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</si>
  <si>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</si>
  <si>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</si>
  <si>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</si>
  <si>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</si>
  <si>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</si>
  <si>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</si>
  <si>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</si>
  <si>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</si>
  <si>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</si>
  <si>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</si>
  <si>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</si>
  <si>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</si>
  <si>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</si>
  <si>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</si>
  <si>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</si>
  <si>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</si>
  <si>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</si>
  <si>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</si>
  <si>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</si>
  <si>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</si>
  <si>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</si>
  <si>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</si>
  <si>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</si>
  <si>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</si>
  <si>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</si>
  <si>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</si>
  <si>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</si>
  <si>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</si>
  <si>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</si>
  <si>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</si>
  <si>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</si>
  <si>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</si>
  <si>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</si>
  <si>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</si>
  <si>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</si>
  <si>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</si>
  <si>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</si>
  <si>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</si>
  <si>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</si>
  <si>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</si>
  <si>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</si>
  <si>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</si>
  <si>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</si>
  <si>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</si>
  <si>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</si>
  <si>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</si>
  <si>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</si>
  <si>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</si>
  <si>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</si>
  <si>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</si>
  <si>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</si>
  <si>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</si>
  <si>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</si>
  <si>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</si>
  <si>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</si>
  <si>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</si>
  <si>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</si>
  <si>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</si>
  <si>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</si>
  <si>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</si>
  <si>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</si>
  <si>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</si>
  <si>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</si>
  <si>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</si>
  <si>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</si>
  <si>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</si>
  <si>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</si>
  <si>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</si>
  <si>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</si>
  <si>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</si>
  <si>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</si>
  <si>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</si>
  <si>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</si>
  <si>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</si>
  <si>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</si>
  <si>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</si>
  <si>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</si>
  <si>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</si>
  <si>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</si>
  <si>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</si>
  <si>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</si>
  <si>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</si>
  <si>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</si>
  <si>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</si>
  <si>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</si>
  <si>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</si>
  <si>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</si>
  <si>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</si>
  <si>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</si>
  <si>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</si>
  <si>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</si>
  <si>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</si>
  <si>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</si>
  <si>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</si>
  <si>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</si>
  <si>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</si>
  <si>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</si>
  <si>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</si>
  <si>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</si>
  <si>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</si>
  <si>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</si>
  <si>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</si>
  <si>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</si>
  <si>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</si>
  <si>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</si>
  <si>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</si>
  <si>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</si>
  <si>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</si>
  <si>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</si>
  <si>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</si>
  <si>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</si>
  <si>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</si>
  <si>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</si>
  <si>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</si>
  <si>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</si>
  <si>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</si>
  <si>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</si>
  <si>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</si>
  <si>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</si>
  <si>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</si>
  <si>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</si>
  <si>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</si>
  <si>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</si>
  <si>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</si>
  <si>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</si>
  <si>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</si>
  <si>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</si>
  <si>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</si>
  <si>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</si>
  <si>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</si>
  <si>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</si>
  <si>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</si>
  <si>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</si>
  <si>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</si>
  <si>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</si>
  <si>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</si>
  <si>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</si>
  <si>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</si>
  <si>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</si>
  <si>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</si>
  <si>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</si>
  <si>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</si>
  <si>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</si>
  <si>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</si>
  <si>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</si>
  <si>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</si>
  <si>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</si>
  <si>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</si>
  <si>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</si>
  <si>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</si>
  <si>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</si>
  <si>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</si>
  <si>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</si>
  <si>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</si>
  <si>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</si>
  <si>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</si>
  <si>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</si>
  <si>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</si>
  <si>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</si>
  <si>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</si>
  <si>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</si>
  <si>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</si>
  <si>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</si>
  <si>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</si>
  <si>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</si>
  <si>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</si>
  <si>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</si>
  <si>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</si>
  <si>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</si>
  <si>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</si>
  <si>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</si>
  <si>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</si>
  <si>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</si>
  <si>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</si>
  <si>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</si>
  <si>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</si>
  <si>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</si>
  <si>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</si>
  <si>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</si>
  <si>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</si>
  <si>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</si>
  <si>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</si>
  <si>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</si>
  <si>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</si>
  <si>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</si>
  <si>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</si>
  <si>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</si>
  <si>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</si>
  <si>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</si>
  <si>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</si>
  <si>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</si>
  <si>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</si>
  <si>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</si>
  <si>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</si>
  <si>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</si>
  <si>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</si>
  <si>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</si>
  <si>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</si>
  <si>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</si>
  <si>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</si>
  <si>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</si>
  <si>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</si>
  <si>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</si>
  <si>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</si>
  <si>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</si>
  <si>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</si>
  <si>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</si>
  <si>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</si>
  <si>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</si>
  <si>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</si>
  <si>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</si>
  <si>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</si>
  <si>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</si>
  <si>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</si>
  <si>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</si>
  <si>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</si>
  <si>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</si>
  <si>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</si>
  <si>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</si>
  <si>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</si>
  <si>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</si>
  <si>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</si>
  <si>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</si>
  <si>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</si>
  <si>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</si>
  <si>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</si>
  <si>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</si>
  <si>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</si>
  <si>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</si>
  <si>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</si>
  <si>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</si>
  <si>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</si>
  <si>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</si>
  <si>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</si>
  <si>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</si>
  <si>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</si>
  <si>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</si>
  <si>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</si>
  <si>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</si>
  <si>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</si>
  <si>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</si>
  <si>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</si>
  <si>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</si>
  <si>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</si>
  <si>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</si>
  <si>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</si>
  <si>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</si>
  <si>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</si>
  <si>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</si>
  <si>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</si>
  <si>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</si>
  <si>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</si>
  <si>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</si>
  <si>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</si>
  <si>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</si>
  <si>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</si>
  <si>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</si>
  <si>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</si>
  <si>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</si>
  <si>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</si>
  <si>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</si>
  <si>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</si>
  <si>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</si>
  <si>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</si>
  <si>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</si>
  <si>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</si>
  <si>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</si>
  <si>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</si>
  <si>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</si>
  <si>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</si>
  <si>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</si>
  <si>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</si>
  <si>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</si>
  <si>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</si>
  <si>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</si>
  <si>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</si>
  <si>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</si>
  <si>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</si>
  <si>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</si>
  <si>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</si>
  <si>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</si>
  <si>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</si>
  <si>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</si>
  <si>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</si>
  <si>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</si>
  <si>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</si>
  <si>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</si>
  <si>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</si>
  <si>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</si>
  <si>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</si>
  <si>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</si>
  <si>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</si>
  <si>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</si>
  <si>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</si>
  <si>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</si>
  <si>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</si>
  <si>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</si>
  <si>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</si>
  <si>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</si>
  <si>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</si>
  <si>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</si>
  <si>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</si>
  <si>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</si>
  <si>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</si>
  <si>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</si>
  <si>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</si>
  <si>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</si>
  <si>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</si>
  <si>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</si>
  <si>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</si>
  <si>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</si>
  <si>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</si>
  <si>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</si>
  <si>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</si>
  <si>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</si>
  <si>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</si>
  <si>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</si>
  <si>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</si>
  <si>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</si>
  <si>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</si>
  <si>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</si>
  <si>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</si>
  <si>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</si>
  <si>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</si>
  <si>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</si>
  <si>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</si>
  <si>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</si>
  <si>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</si>
  <si>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</si>
  <si>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</si>
  <si>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</si>
  <si>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</si>
  <si>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</si>
  <si>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</si>
  <si>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</si>
  <si>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</si>
  <si>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</si>
  <si>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</si>
  <si>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</si>
  <si>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</si>
  <si>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</si>
  <si>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</si>
  <si>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</si>
  <si>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</si>
  <si>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</si>
  <si>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</si>
  <si>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</si>
  <si>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</si>
  <si>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</si>
  <si>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</si>
  <si>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</si>
  <si>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</si>
  <si>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</si>
  <si>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</si>
  <si>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</si>
  <si>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</si>
  <si>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</si>
  <si>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</si>
  <si>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</si>
  <si>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</si>
  <si>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</si>
  <si>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</si>
  <si>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</si>
  <si>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</si>
  <si>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</si>
  <si>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</si>
  <si>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</si>
  <si>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</si>
  <si>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</si>
  <si>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</si>
  <si>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</si>
  <si>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</si>
  <si>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</si>
  <si>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</si>
  <si>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</si>
  <si>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</si>
  <si>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</si>
  <si>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</si>
  <si>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</si>
  <si>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</si>
  <si>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</si>
  <si>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</si>
  <si>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</si>
  <si>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</si>
  <si>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</si>
  <si>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</si>
  <si>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</si>
  <si>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</si>
  <si>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</si>
  <si>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</si>
  <si>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</si>
  <si>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</si>
  <si>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</si>
  <si>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</si>
  <si>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</si>
  <si>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</si>
  <si>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</si>
  <si>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</si>
  <si>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</si>
  <si>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</si>
  <si>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</si>
  <si>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</si>
  <si>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</si>
  <si>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</si>
  <si>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</si>
  <si>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</si>
  <si>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</si>
  <si>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</si>
  <si>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</si>
  <si>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</si>
  <si>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</si>
  <si>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</si>
  <si>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</si>
  <si>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</si>
  <si>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</si>
  <si>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</si>
  <si>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</si>
  <si>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</si>
  <si>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</si>
  <si>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</si>
  <si>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</si>
  <si>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</si>
  <si>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</si>
  <si>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</si>
  <si>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</si>
  <si>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</si>
  <si>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</si>
  <si>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</si>
  <si>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</si>
  <si>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</si>
  <si>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</si>
  <si>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</si>
  <si>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</si>
  <si>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</si>
  <si>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</si>
  <si>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</si>
  <si>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</si>
  <si>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</si>
  <si>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</si>
  <si>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</si>
  <si>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</si>
  <si>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</si>
  <si>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</si>
  <si>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</si>
  <si>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</si>
  <si>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</si>
  <si>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</si>
  <si>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</si>
  <si>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</si>
  <si>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04341_令和7年度</t>
  </si>
  <si>
    <t>04341_令和8年度</t>
  </si>
  <si>
    <t>04341_令和9年度</t>
  </si>
  <si>
    <t>04341_令和10年度</t>
  </si>
  <si>
    <t>04341_令和11年度</t>
  </si>
  <si>
    <t>04341_令和12年度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</si>
</sst>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1.1051778069557801</c:v>
                </c:pt>
                <c:pt idx="1">
                  <c:v>1.090992934368934</c:v>
                </c:pt>
                <c:pt idx="2">
                  <c:v>1.0927893206520669</c:v>
                </c:pt>
                <c:pt idx="3">
                  <c:v>1.1359212002396259</c:v>
                </c:pt>
                <c:pt idx="4">
                  <c:v>1.4379853013315449</c:v>
                </c:pt>
                <c:pt idx="5">
                  <c:v>1.7411776304939821</c:v>
                </c:pt>
                <c:pt idx="6">
                  <c:v>2.127390103117266</c:v>
                </c:pt>
                <c:pt idx="7">
                  <c:v>1.8693712446066004</c:v>
                </c:pt>
                <c:pt idx="8">
                  <c:v>1.5574250852409994</c:v>
                </c:pt>
                <c:pt idx="9">
                  <c:v>1.0780589063141435</c:v>
                </c:pt>
                <c:pt idx="10">
                  <c:v>1.1583789530595372</c:v>
                </c:pt>
                <c:pt idx="11">
                  <c:v>1.606270685064487</c:v>
                </c:pt>
                <c:pt idx="12">
                  <c:v>1.182622600042196</c:v>
                </c:pt>
                <c:pt idx="13">
                  <c:v>1.4228453743945051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38.941422295345951</c:v>
                </c:pt>
                <c:pt idx="1">
                  <c:v>39.181667228742043</c:v>
                </c:pt>
                <c:pt idx="2">
                  <c:v>38.2646333311286</c:v>
                </c:pt>
                <c:pt idx="3">
                  <c:v>38.252440134415664</c:v>
                </c:pt>
                <c:pt idx="4">
                  <c:v>37.857626805513725</c:v>
                </c:pt>
                <c:pt idx="5">
                  <c:v>36.816524033026695</c:v>
                </c:pt>
                <c:pt idx="6">
                  <c:v>36.367752560684892</c:v>
                </c:pt>
                <c:pt idx="7">
                  <c:v>35.296772752062608</c:v>
                </c:pt>
                <c:pt idx="8">
                  <c:v>34.346482015422644</c:v>
                </c:pt>
                <c:pt idx="9">
                  <c:v>33.537622174180704</c:v>
                </c:pt>
                <c:pt idx="10">
                  <c:v>32.615807012051299</c:v>
                </c:pt>
                <c:pt idx="11">
                  <c:v>29.6580516751646</c:v>
                </c:pt>
                <c:pt idx="12">
                  <c:v>29.508751852309853</c:v>
                </c:pt>
                <c:pt idx="13">
                  <c:v>29.640014761004565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19.787967296170059</c:v>
                </c:pt>
                <c:pt idx="1">
                  <c:v>18.299722000910069</c:v>
                </c:pt>
                <c:pt idx="2">
                  <c:v>21.874231940883469</c:v>
                </c:pt>
                <c:pt idx="3">
                  <c:v>23.154108521036651</c:v>
                </c:pt>
                <c:pt idx="4">
                  <c:v>22.852809606989361</c:v>
                </c:pt>
                <c:pt idx="5">
                  <c:v>19.868437145869599</c:v>
                </c:pt>
                <c:pt idx="6">
                  <c:v>16.968603867861709</c:v>
                </c:pt>
                <c:pt idx="7">
                  <c:v>16.88450683252265</c:v>
                </c:pt>
                <c:pt idx="8">
                  <c:v>18.302052066695111</c:v>
                </c:pt>
                <c:pt idx="9">
                  <c:v>17.066363437210139</c:v>
                </c:pt>
                <c:pt idx="10">
                  <c:v>14.828114249917915</c:v>
                </c:pt>
                <c:pt idx="11">
                  <c:v>15.092750631731214</c:v>
                </c:pt>
                <c:pt idx="12">
                  <c:v>14.368973459128338</c:v>
                </c:pt>
                <c:pt idx="13">
                  <c:v>14.638226498553948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11.218515254153621</c:v>
                </c:pt>
                <c:pt idx="1">
                  <c:v>10.91287507890415</c:v>
                </c:pt>
                <c:pt idx="2">
                  <c:v>11.51417034040162</c:v>
                </c:pt>
                <c:pt idx="3">
                  <c:v>12.908307688901621</c:v>
                </c:pt>
                <c:pt idx="4">
                  <c:v>12.657753093202279</c:v>
                </c:pt>
                <c:pt idx="5">
                  <c:v>11.240143776191291</c:v>
                </c:pt>
                <c:pt idx="6">
                  <c:v>10.759186597000941</c:v>
                </c:pt>
                <c:pt idx="7">
                  <c:v>8.8574130767912997</c:v>
                </c:pt>
                <c:pt idx="8">
                  <c:v>8.6008901273880642</c:v>
                </c:pt>
                <c:pt idx="9">
                  <c:v>9.171126449120365</c:v>
                </c:pt>
                <c:pt idx="10">
                  <c:v>8.76892992679789</c:v>
                </c:pt>
                <c:pt idx="11">
                  <c:v>8.1167245716511509</c:v>
                </c:pt>
                <c:pt idx="12">
                  <c:v>9.1970304866839268</c:v>
                </c:pt>
                <c:pt idx="13">
                  <c:v>8.4935582675256907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88.042299219095</c:v>
                </c:pt>
                <c:pt idx="1">
                  <c:v>68.040357031470791</c:v>
                </c:pt>
                <c:pt idx="2">
                  <c:v>66.534066579910046</c:v>
                </c:pt>
                <c:pt idx="3">
                  <c:v>75.070932951076657</c:v>
                </c:pt>
                <c:pt idx="4">
                  <c:v>77.317610366965525</c:v>
                </c:pt>
                <c:pt idx="5">
                  <c:v>72.367520449822734</c:v>
                </c:pt>
                <c:pt idx="6">
                  <c:v>46.05934782501366</c:v>
                </c:pt>
                <c:pt idx="7">
                  <c:v>47.704134149364137</c:v>
                </c:pt>
                <c:pt idx="8">
                  <c:v>42.600755071955504</c:v>
                </c:pt>
                <c:pt idx="9">
                  <c:v>33.402484072754007</c:v>
                </c:pt>
                <c:pt idx="10">
                  <c:v>37.362947076391741</c:v>
                </c:pt>
                <c:pt idx="11">
                  <c:v>32.613415573823112</c:v>
                </c:pt>
                <c:pt idx="12">
                  <c:v>40.592183914660048</c:v>
                </c:pt>
                <c:pt idx="13">
                  <c:v>40.206788112686269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9031</c:v>
                </c:pt>
                <c:pt idx="1">
                  <c:v>9064</c:v>
                </c:pt>
                <c:pt idx="2">
                  <c:v>9172</c:v>
                </c:pt>
                <c:pt idx="3">
                  <c:v>9253</c:v>
                </c:pt>
                <c:pt idx="4">
                  <c:v>9310</c:v>
                </c:pt>
                <c:pt idx="5">
                  <c:v>9335</c:v>
                </c:pt>
                <c:pt idx="6">
                  <c:v>9306</c:v>
                </c:pt>
                <c:pt idx="7">
                  <c:v>9243</c:v>
                </c:pt>
                <c:pt idx="8">
                  <c:v>9191</c:v>
                </c:pt>
                <c:pt idx="9">
                  <c:v>9074</c:v>
                </c:pt>
                <c:pt idx="10">
                  <c:v>8892</c:v>
                </c:pt>
                <c:pt idx="11">
                  <c:v>8783</c:v>
                </c:pt>
                <c:pt idx="12">
                  <c:v>8667</c:v>
                </c:pt>
                <c:pt idx="13">
                  <c:v>8537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4054</c:v>
                </c:pt>
                <c:pt idx="1">
                  <c:v>3999</c:v>
                </c:pt>
                <c:pt idx="2">
                  <c:v>3942</c:v>
                </c:pt>
                <c:pt idx="3">
                  <c:v>3898</c:v>
                </c:pt>
                <c:pt idx="4">
                  <c:v>3934</c:v>
                </c:pt>
                <c:pt idx="5">
                  <c:v>3882</c:v>
                </c:pt>
                <c:pt idx="6">
                  <c:v>3840</c:v>
                </c:pt>
                <c:pt idx="7">
                  <c:v>3823</c:v>
                </c:pt>
                <c:pt idx="8">
                  <c:v>3733</c:v>
                </c:pt>
                <c:pt idx="9">
                  <c:v>3720</c:v>
                </c:pt>
                <c:pt idx="10">
                  <c:v>3653</c:v>
                </c:pt>
                <c:pt idx="11">
                  <c:v>3665</c:v>
                </c:pt>
                <c:pt idx="12">
                  <c:v>3658</c:v>
                </c:pt>
                <c:pt idx="13">
                  <c:v>3651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5067</c:v>
                </c:pt>
                <c:pt idx="1">
                  <c:v>5048</c:v>
                </c:pt>
                <c:pt idx="2">
                  <c:v>5025</c:v>
                </c:pt>
                <c:pt idx="3">
                  <c:v>5065</c:v>
                </c:pt>
                <c:pt idx="4">
                  <c:v>5089</c:v>
                </c:pt>
                <c:pt idx="5">
                  <c:v>5121</c:v>
                </c:pt>
                <c:pt idx="6">
                  <c:v>5088</c:v>
                </c:pt>
                <c:pt idx="7">
                  <c:v>5089</c:v>
                </c:pt>
                <c:pt idx="8">
                  <c:v>5100</c:v>
                </c:pt>
                <c:pt idx="9">
                  <c:v>5096</c:v>
                </c:pt>
                <c:pt idx="10">
                  <c:v>5071</c:v>
                </c:pt>
                <c:pt idx="11">
                  <c:v>5016</c:v>
                </c:pt>
                <c:pt idx="12">
                  <c:v>4975</c:v>
                </c:pt>
                <c:pt idx="13">
                  <c:v>4923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86</c:v>
                </c:pt>
                <c:pt idx="6">
                  <c:v>86</c:v>
                </c:pt>
                <c:pt idx="7">
                  <c:v>86</c:v>
                </c:pt>
                <c:pt idx="8">
                  <c:v>86</c:v>
                </c:pt>
                <c:pt idx="9">
                  <c:v>86</c:v>
                </c:pt>
                <c:pt idx="10">
                  <c:v>86</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678</c:v>
                </c:pt>
                <c:pt idx="1">
                  <c:v>678</c:v>
                </c:pt>
                <c:pt idx="2">
                  <c:v>678</c:v>
                </c:pt>
                <c:pt idx="3">
                  <c:v>678</c:v>
                </c:pt>
                <c:pt idx="4">
                  <c:v>678</c:v>
                </c:pt>
                <c:pt idx="5">
                  <c:v>581</c:v>
                </c:pt>
                <c:pt idx="6">
                  <c:v>581</c:v>
                </c:pt>
                <c:pt idx="7">
                  <c:v>581</c:v>
                </c:pt>
                <c:pt idx="8">
                  <c:v>581</c:v>
                </c:pt>
                <c:pt idx="9">
                  <c:v>581</c:v>
                </c:pt>
                <c:pt idx="10">
                  <c:v>581</c:v>
                </c:pt>
                <c:pt idx="11">
                  <c:v>611</c:v>
                </c:pt>
                <c:pt idx="12">
                  <c:v>611</c:v>
                </c:pt>
                <c:pt idx="13">
                  <c:v>611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419.00029999999998</c:v>
                </c:pt>
                <c:pt idx="1">
                  <c:v>416.72980000000001</c:v>
                </c:pt>
                <c:pt idx="2">
                  <c:v>466.45979999999997</c:v>
                </c:pt>
                <c:pt idx="3">
                  <c:v>433.7835</c:v>
                </c:pt>
                <c:pt idx="4">
                  <c:v>469.52839999999998</c:v>
                </c:pt>
                <c:pt idx="5">
                  <c:v>475.1318</c:v>
                </c:pt>
                <c:pt idx="6">
                  <c:v>301.96159999999998</c:v>
                </c:pt>
                <c:pt idx="7">
                  <c:v>315.82729999999998</c:v>
                </c:pt>
                <c:pt idx="8">
                  <c:v>298.77010000000001</c:v>
                </c:pt>
                <c:pt idx="9">
                  <c:v>241.04769999999999</c:v>
                </c:pt>
                <c:pt idx="10">
                  <c:v>284.27870000000001</c:v>
                </c:pt>
                <c:pt idx="11">
                  <c:v>253.41589999999999</c:v>
                </c:pt>
                <c:pt idx="12">
                  <c:v>348.35070000000002</c:v>
                </c:pt>
                <c:pt idx="13">
                  <c:v>388.31349999999998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12.191000000000001</c:v>
                </c:pt>
                <c:pt idx="1">
                  <c:v>17.244</c:v>
                </c:pt>
                <c:pt idx="2">
                  <c:v>19.577000000000002</c:v>
                </c:pt>
                <c:pt idx="3">
                  <c:v>15.772</c:v>
                </c:pt>
                <c:pt idx="4">
                  <c:v>14.538</c:v>
                </c:pt>
                <c:pt idx="5">
                  <c:v>15.018000000000001</c:v>
                </c:pt>
                <c:pt idx="6">
                  <c:v>14.89</c:v>
                </c:pt>
                <c:pt idx="7">
                  <c:v>13.946999999999999</c:v>
                </c:pt>
                <c:pt idx="8">
                  <c:v>12.769</c:v>
                </c:pt>
                <c:pt idx="9">
                  <c:v>10.382</c:v>
                </c:pt>
                <c:pt idx="10">
                  <c:v>10.244999999999999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12.191000000000001</c:v>
                </c:pt>
                <c:pt idx="1">
                  <c:v>17.244</c:v>
                </c:pt>
                <c:pt idx="2">
                  <c:v>19.577000000000002</c:v>
                </c:pt>
                <c:pt idx="3">
                  <c:v>15.772</c:v>
                </c:pt>
                <c:pt idx="4">
                  <c:v>14.538</c:v>
                </c:pt>
                <c:pt idx="5">
                  <c:v>15.018000000000001</c:v>
                </c:pt>
                <c:pt idx="6">
                  <c:v>14.89</c:v>
                </c:pt>
                <c:pt idx="7">
                  <c:v>13.946999999999999</c:v>
                </c:pt>
                <c:pt idx="8">
                  <c:v>12.769</c:v>
                </c:pt>
                <c:pt idx="9">
                  <c:v>10.382</c:v>
                </c:pt>
                <c:pt idx="10">
                  <c:v>10.244999999999999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11.51417034040162</c:v>
                </c:pt>
                <c:pt idx="1">
                  <c:v>12.908307688901621</c:v>
                </c:pt>
                <c:pt idx="2">
                  <c:v>12.657753093202279</c:v>
                </c:pt>
                <c:pt idx="3">
                  <c:v>11.240143776191291</c:v>
                </c:pt>
                <c:pt idx="4">
                  <c:v>10.759186597000941</c:v>
                </c:pt>
                <c:pt idx="5">
                  <c:v>8.8574130767912997</c:v>
                </c:pt>
                <c:pt idx="6">
                  <c:v>8.6008901273880642</c:v>
                </c:pt>
                <c:pt idx="7">
                  <c:v>9.171126449120365</c:v>
                </c:pt>
                <c:pt idx="8">
                  <c:v>8.76892992679789</c:v>
                </c:pt>
                <c:pt idx="9">
                  <c:v>8.1167245716511509</c:v>
                </c:pt>
                <c:pt idx="10">
                  <c:v>9.1970304866839268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66.534066579910046</c:v>
                </c:pt>
                <c:pt idx="1">
                  <c:v>75.070932951076657</c:v>
                </c:pt>
                <c:pt idx="2">
                  <c:v>77.317610366965525</c:v>
                </c:pt>
                <c:pt idx="3">
                  <c:v>72.367520449822734</c:v>
                </c:pt>
                <c:pt idx="4">
                  <c:v>46.05934782501366</c:v>
                </c:pt>
                <c:pt idx="5">
                  <c:v>47.704134149364137</c:v>
                </c:pt>
                <c:pt idx="6">
                  <c:v>42.600755071955504</c:v>
                </c:pt>
                <c:pt idx="7">
                  <c:v>33.402484072754007</c:v>
                </c:pt>
                <c:pt idx="8">
                  <c:v>37.362947076391741</c:v>
                </c:pt>
                <c:pt idx="9">
                  <c:v>32.613415573823112</c:v>
                </c:pt>
                <c:pt idx="10">
                  <c:v>40.592183914660048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0.18322944360176943</c:v>
                </c:pt>
                <c:pt idx="1">
                  <c:v>0.22970275341106824</c:v>
                </c:pt>
                <c:pt idx="2">
                  <c:v>0.25320234170564082</c:v>
                </c:pt>
                <c:pt idx="3">
                  <c:v>0.21794307587111247</c:v>
                </c:pt>
                <c:pt idx="4">
                  <c:v>0.31563625380090127</c:v>
                </c:pt>
                <c:pt idx="5">
                  <c:v>0.31481548230134221</c:v>
                </c:pt>
                <c:pt idx="6">
                  <c:v>0.3495243212203587</c:v>
                </c:pt>
                <c:pt idx="7">
                  <c:v>0.4175437961327072</c:v>
                </c:pt>
                <c:pt idx="8">
                  <c:v>0.34175569646293391</c:v>
                </c:pt>
                <c:pt idx="9">
                  <c:v>0.31833525613100844</c:v>
                </c:pt>
                <c:pt idx="10">
                  <c:v>0.25238848990088392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10.244999999999999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10.244999999999999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4.3579999999999997</c:v>
                </c:pt>
                <c:pt idx="16">
                  <c:v>0</c:v>
                </c:pt>
                <c:pt idx="17">
                  <c:v>0</c:v>
                </c:pt>
                <c:pt idx="18">
                  <c:v>0</c:v>
                </c:pt>
                <c:pt idx="19">
                  <c:v>0</c:v>
                </c:pt>
                <c:pt idx="20">
                  <c:v>0</c:v>
                </c:pt>
                <c:pt idx="21">
                  <c:v>0</c:v>
                </c:pt>
                <c:pt idx="22">
                  <c:v>5.8869999999999996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85.896870024322567</c:v>
                </c:pt>
                <c:pt idx="2">
                  <c:v>2.137108277046154</c:v>
                </c:pt>
                <c:pt idx="3">
                  <c:v>4.1543351856779571</c:v>
                </c:pt>
                <c:pt idx="4">
                  <c:v>9.5936769402777919</c:v>
                </c:pt>
                <c:pt idx="5">
                  <c:v>20.017516153366451</c:v>
                </c:pt>
                <c:pt idx="7">
                  <c:v>41.618972977395984</c:v>
                </c:pt>
                <c:pt idx="8">
                  <c:v>1.0082596201193199</c:v>
                </c:pt>
                <c:pt idx="9">
                  <c:v>0</c:v>
                </c:pt>
                <c:pt idx="10">
                  <c:v>1.379161637752405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92.188313487046671</c:v>
                </c:pt>
                <c:pt idx="4" formatCode="#,##0">
                  <c:v>9.5936769402777919</c:v>
                </c:pt>
                <c:pt idx="5" formatCode="#,##0">
                  <c:v>20.017516153366451</c:v>
                </c:pt>
                <c:pt idx="6" formatCode="#,##0">
                  <c:v>42.627232597515302</c:v>
                </c:pt>
                <c:pt idx="10" formatCode="#,##0">
                  <c:v>1.379161637752405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10.244999999999999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10.244999999999999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丸森町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4.3579999999999997</c:v>
                </c:pt>
                <c:pt idx="11">
                  <c:v>0</c:v>
                </c:pt>
                <c:pt idx="12">
                  <c:v>0</c:v>
                </c:pt>
                <c:pt idx="13">
                  <c:v>0</c:v>
                </c:pt>
                <c:pt idx="14">
                  <c:v>0</c:v>
                </c:pt>
                <c:pt idx="15">
                  <c:v>0</c:v>
                </c:pt>
                <c:pt idx="16">
                  <c:v>0</c:v>
                </c:pt>
                <c:pt idx="17">
                  <c:v>5.8869999999999996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丸森町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丸森町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丸森町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72,856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2424.400000000001</c:v>
                </c:pt>
                <c:pt idx="1">
                  <c:v>70431.600000000064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2909.5709280000015</c:v>
                </c:pt>
                <c:pt idx="1">
                  <c:v>93164.103216000076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丸森町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22.832703071999997</c:v>
                </c:pt>
                <c:pt idx="1">
                  <c:v>39.671504784</c:v>
                </c:pt>
                <c:pt idx="2">
                  <c:v>1.2221472600000005</c:v>
                </c:pt>
                <c:pt idx="3">
                  <c:v>0</c:v>
                </c:pt>
                <c:pt idx="4">
                  <c:v>0.52634966000000005</c:v>
                </c:pt>
                <c:pt idx="5">
                  <c:v>7.66724709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835,878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丸森町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490851</c:v>
                </c:pt>
                <c:pt idx="1">
                  <c:v>339300</c:v>
                </c:pt>
                <c:pt idx="2">
                  <c:v>5727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16677.8</c:v>
                </c:pt>
                <c:pt idx="1">
                  <c:v>16910.900000000001</c:v>
                </c:pt>
                <c:pt idx="2">
                  <c:v>17184.5</c:v>
                </c:pt>
                <c:pt idx="3">
                  <c:v>23943.8</c:v>
                </c:pt>
                <c:pt idx="4">
                  <c:v>29300.6</c:v>
                </c:pt>
                <c:pt idx="5">
                  <c:v>69694.100000000064</c:v>
                </c:pt>
                <c:pt idx="6">
                  <c:v>70189.600000000064</c:v>
                </c:pt>
                <c:pt idx="7">
                  <c:v>70387.600000000064</c:v>
                </c:pt>
                <c:pt idx="8">
                  <c:v>70431.600000000064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1410.6</c:v>
                </c:pt>
                <c:pt idx="1">
                  <c:v>1533.7</c:v>
                </c:pt>
                <c:pt idx="2">
                  <c:v>1644.6</c:v>
                </c:pt>
                <c:pt idx="3">
                  <c:v>1783.9999999999995</c:v>
                </c:pt>
                <c:pt idx="4">
                  <c:v>1918.799999999999</c:v>
                </c:pt>
                <c:pt idx="5">
                  <c:v>1981.599999999999</c:v>
                </c:pt>
                <c:pt idx="6">
                  <c:v>2106.7999999999988</c:v>
                </c:pt>
                <c:pt idx="7">
                  <c:v>2168.4999999999986</c:v>
                </c:pt>
                <c:pt idx="8">
                  <c:v>2424.400000000001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0.388680279373389</c:v>
                </c:pt>
                <c:pt idx="1">
                  <c:v>0.40819608104447908</c:v>
                </c:pt>
                <c:pt idx="2">
                  <c:v>0.40684312125332123</c:v>
                </c:pt>
                <c:pt idx="3">
                  <c:v>0.63496560703067695</c:v>
                </c:pt>
                <c:pt idx="4">
                  <c:v>0.76343880580989487</c:v>
                </c:pt>
                <c:pt idx="5">
                  <c:v>1.8175903006990382</c:v>
                </c:pt>
                <c:pt idx="6">
                  <c:v>1.6439706420252072</c:v>
                </c:pt>
                <c:pt idx="7">
                  <c:v>1.5989731550875654</c:v>
                </c:pt>
                <c:pt idx="8">
                  <c:v>1.6050763241910528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72.99206038689465</c:v>
                </c:pt>
                <c:pt idx="2">
                  <c:v>1.458591269349734</c:v>
                </c:pt>
                <c:pt idx="3">
                  <c:v>2.8669587107211418</c:v>
                </c:pt>
                <c:pt idx="4">
                  <c:v>12.657753093202279</c:v>
                </c:pt>
                <c:pt idx="5">
                  <c:v>22.852809606989361</c:v>
                </c:pt>
                <c:pt idx="7">
                  <c:v>36.691347071721268</c:v>
                </c:pt>
                <c:pt idx="8">
                  <c:v>1.16627973379246</c:v>
                </c:pt>
                <c:pt idx="9">
                  <c:v>0</c:v>
                </c:pt>
                <c:pt idx="10">
                  <c:v>1.4379853013315449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77.317610366965525</c:v>
                </c:pt>
                <c:pt idx="4" formatCode="#,##0">
                  <c:v>12.657753093202279</c:v>
                </c:pt>
                <c:pt idx="5" formatCode="#,##0">
                  <c:v>22.852809606989361</c:v>
                </c:pt>
                <c:pt idx="6" formatCode="#,##0">
                  <c:v>37.857626805513725</c:v>
                </c:pt>
                <c:pt idx="10" formatCode="#,##0">
                  <c:v>1.4379853013315449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324</c:v>
                </c:pt>
                <c:pt idx="1">
                  <c:v>350</c:v>
                </c:pt>
                <c:pt idx="2">
                  <c:v>370</c:v>
                </c:pt>
                <c:pt idx="3">
                  <c:v>394</c:v>
                </c:pt>
                <c:pt idx="4">
                  <c:v>418</c:v>
                </c:pt>
                <c:pt idx="5">
                  <c:v>430</c:v>
                </c:pt>
                <c:pt idx="6">
                  <c:v>452</c:v>
                </c:pt>
                <c:pt idx="7">
                  <c:v>462</c:v>
                </c:pt>
                <c:pt idx="8">
                  <c:v>509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59856.140605912013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96073.674144000077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1770176.5309999997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634241.75199999998</c:v>
                </c:pt>
                <c:pt idx="1">
                  <c:v>1101986.2439999999</c:v>
                </c:pt>
                <c:pt idx="2">
                  <c:v>33948.535000000011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96073.674144000077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33.539299138581242</c:v>
                </c:pt>
                <c:pt idx="2">
                  <c:v>1.3207551015341263</c:v>
                </c:pt>
                <c:pt idx="3">
                  <c:v>5.3467338725709048</c:v>
                </c:pt>
                <c:pt idx="4">
                  <c:v>8.4935582675256907</c:v>
                </c:pt>
                <c:pt idx="5">
                  <c:v>14.638226498553948</c:v>
                </c:pt>
                <c:pt idx="7">
                  <c:v>28.922273641158192</c:v>
                </c:pt>
                <c:pt idx="8">
                  <c:v>0.71774111984637134</c:v>
                </c:pt>
                <c:pt idx="9">
                  <c:v>0</c:v>
                </c:pt>
                <c:pt idx="10">
                  <c:v>1.4228453743945051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40.206788112686269</c:v>
                </c:pt>
                <c:pt idx="4">
                  <c:v>8.4935582675256907</c:v>
                </c:pt>
                <c:pt idx="5">
                  <c:v>14.638226498553948</c:v>
                </c:pt>
                <c:pt idx="6">
                  <c:v>29.640014761004565</c:v>
                </c:pt>
                <c:pt idx="10">
                  <c:v>1.4228453743945051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丸森町</c:v>
                </c:pt>
              </c:strCache>
            </c:strRef>
          </c:cat>
          <c:val>
            <c:numRef>
              <c:f>①CO2排出量の現状把握!$AX$43:$AX$45</c:f>
              <c:numCache>
                <c:formatCode>0%</c:formatCode>
                <c:ptCount val="3"/>
                <c:pt idx="0">
                  <c:v>0.42072759503743129</c:v>
                </c:pt>
                <c:pt idx="1">
                  <c:v>0.34274366990979577</c:v>
                </c:pt>
                <c:pt idx="2">
                  <c:v>0.42591290014266231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丸森町</c:v>
                </c:pt>
              </c:strCache>
            </c:strRef>
          </c:cat>
          <c:val>
            <c:numRef>
              <c:f>①CO2排出量の現状把握!$AY$43:$AY$45</c:f>
              <c:numCache>
                <c:formatCode>0%</c:formatCode>
                <c:ptCount val="3"/>
                <c:pt idx="0">
                  <c:v>0.19118662390594171</c:v>
                </c:pt>
                <c:pt idx="1">
                  <c:v>0.20745141911647522</c:v>
                </c:pt>
                <c:pt idx="2">
                  <c:v>8.9972768382141285E-2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丸森町</c:v>
                </c:pt>
              </c:strCache>
            </c:strRef>
          </c:cat>
          <c:val>
            <c:numRef>
              <c:f>①CO2排出量の現状把握!$AZ$43:$AZ$45</c:f>
              <c:numCache>
                <c:formatCode>0%</c:formatCode>
                <c:ptCount val="3"/>
                <c:pt idx="0">
                  <c:v>0.18034974026133399</c:v>
                </c:pt>
                <c:pt idx="1">
                  <c:v>0.19478521026949869</c:v>
                </c:pt>
                <c:pt idx="2">
                  <c:v>0.15506360476919326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丸森町</c:v>
                </c:pt>
              </c:strCache>
            </c:strRef>
          </c:cat>
          <c:val>
            <c:numRef>
              <c:f>①CO2排出量の現状把握!$BA$43:$BA$45</c:f>
              <c:numCache>
                <c:formatCode>0%</c:formatCode>
                <c:ptCount val="3"/>
                <c:pt idx="0">
                  <c:v>0.19226168778726088</c:v>
                </c:pt>
                <c:pt idx="1">
                  <c:v>0.2371579022577075</c:v>
                </c:pt>
                <c:pt idx="2">
                  <c:v>0.31397844094757621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丸森町</c:v>
                </c:pt>
              </c:strCache>
            </c:strRef>
          </c:cat>
          <c:val>
            <c:numRef>
              <c:f>①CO2排出量の現状把握!$BB$43:$BB$45</c:f>
              <c:numCache>
                <c:formatCode>0%</c:formatCode>
                <c:ptCount val="3"/>
                <c:pt idx="0">
                  <c:v>1.5474353008032191E-2</c:v>
                </c:pt>
                <c:pt idx="1">
                  <c:v>1.7861798446522904E-2</c:v>
                </c:pt>
                <c:pt idx="2">
                  <c:v>1.5072285758427064E-2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2344</c:v>
                </c:pt>
                <c:pt idx="1">
                  <c:v>2344</c:v>
                </c:pt>
                <c:pt idx="2">
                  <c:v>2344</c:v>
                </c:pt>
                <c:pt idx="3">
                  <c:v>2344</c:v>
                </c:pt>
                <c:pt idx="4">
                  <c:v>2344</c:v>
                </c:pt>
                <c:pt idx="5">
                  <c:v>2130</c:v>
                </c:pt>
                <c:pt idx="6">
                  <c:v>2130</c:v>
                </c:pt>
                <c:pt idx="7">
                  <c:v>2130</c:v>
                </c:pt>
                <c:pt idx="8">
                  <c:v>2130</c:v>
                </c:pt>
                <c:pt idx="9">
                  <c:v>2130</c:v>
                </c:pt>
                <c:pt idx="10">
                  <c:v>2130</c:v>
                </c:pt>
                <c:pt idx="11">
                  <c:v>2314</c:v>
                </c:pt>
                <c:pt idx="12">
                  <c:v>2314</c:v>
                </c:pt>
                <c:pt idx="13">
                  <c:v>2314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1.1051778069557801</c:v>
                </c:pt>
                <c:pt idx="1">
                  <c:v>1.090992934368934</c:v>
                </c:pt>
                <c:pt idx="2">
                  <c:v>1.0927893206520669</c:v>
                </c:pt>
                <c:pt idx="3">
                  <c:v>1.1359212002396259</c:v>
                </c:pt>
                <c:pt idx="4">
                  <c:v>1.4379853013315449</c:v>
                </c:pt>
                <c:pt idx="5">
                  <c:v>1.7411776304939821</c:v>
                </c:pt>
                <c:pt idx="6">
                  <c:v>2.127390103117266</c:v>
                </c:pt>
                <c:pt idx="7">
                  <c:v>1.8693712446066</c:v>
                </c:pt>
                <c:pt idx="8">
                  <c:v>1.557425085240999</c:v>
                </c:pt>
                <c:pt idx="9">
                  <c:v>1.078058906314143</c:v>
                </c:pt>
                <c:pt idx="10">
                  <c:v>1.158378953059537</c:v>
                </c:pt>
                <c:pt idx="11">
                  <c:v>1.606270685064487</c:v>
                </c:pt>
                <c:pt idx="12">
                  <c:v>1.182622600042196</c:v>
                </c:pt>
                <c:pt idx="13">
                  <c:v>1.4228453743945051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16033</c:v>
                </c:pt>
                <c:pt idx="1">
                  <c:v>15729</c:v>
                </c:pt>
                <c:pt idx="2">
                  <c:v>15421</c:v>
                </c:pt>
                <c:pt idx="3">
                  <c:v>15243</c:v>
                </c:pt>
                <c:pt idx="4">
                  <c:v>15077</c:v>
                </c:pt>
                <c:pt idx="5">
                  <c:v>14845</c:v>
                </c:pt>
                <c:pt idx="6">
                  <c:v>14496</c:v>
                </c:pt>
                <c:pt idx="7">
                  <c:v>14244</c:v>
                </c:pt>
                <c:pt idx="8">
                  <c:v>13929</c:v>
                </c:pt>
                <c:pt idx="9">
                  <c:v>13646</c:v>
                </c:pt>
                <c:pt idx="10">
                  <c:v>13292</c:v>
                </c:pt>
                <c:pt idx="11">
                  <c:v>12904</c:v>
                </c:pt>
                <c:pt idx="12">
                  <c:v>12534</c:v>
                </c:pt>
                <c:pt idx="13">
                  <c:v>12192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丸森町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1574</v>
      </c>
      <c r="H261" s="70" t="s">
        <v>1575</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1574</v>
      </c>
      <c r="H262" s="70" t="s">
        <v>1575</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1574</v>
      </c>
      <c r="H264" s="70" t="s">
        <v>1575</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1574</v>
      </c>
      <c r="H265" s="70" t="s">
        <v>1575</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1574</v>
      </c>
      <c r="H266" s="70" t="s">
        <v>1575</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1574</v>
      </c>
      <c r="H267" s="70" t="s">
        <v>1575</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1574</v>
      </c>
      <c r="H268" s="70" t="s">
        <v>1575</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1574</v>
      </c>
      <c r="H269" s="70" t="s">
        <v>1575</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1574</v>
      </c>
      <c r="H270" s="70" t="s">
        <v>1575</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1574</v>
      </c>
      <c r="H271" s="70" t="s">
        <v>1575</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1574</v>
      </c>
      <c r="H272" s="70" t="s">
        <v>1575</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1574</v>
      </c>
      <c r="H273" s="70" t="s">
        <v>1575</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1574</v>
      </c>
      <c r="H274" s="70" t="s">
        <v>1575</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1574</v>
      </c>
      <c r="H275" s="70" t="s">
        <v>1575</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1574</v>
      </c>
      <c r="H276" s="70" t="s">
        <v>1575</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1574</v>
      </c>
      <c r="H277" s="70" t="s">
        <v>1575</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1574</v>
      </c>
      <c r="H278" s="70" t="s">
        <v>1575</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1581</v>
      </c>
      <c r="B279" s="70">
        <v>289</v>
      </c>
      <c r="C279" s="70">
        <v>19</v>
      </c>
      <c r="D279" s="70">
        <v>17</v>
      </c>
      <c r="E279" s="70">
        <v>2022</v>
      </c>
      <c r="F279" s="70" t="s">
        <v>161</v>
      </c>
      <c r="G279" s="70" t="s">
        <v>1574</v>
      </c>
      <c r="H279" s="70" t="s">
        <v>1575</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289</v>
      </c>
      <c r="C281" s="70">
        <v>21</v>
      </c>
      <c r="D281" s="70">
        <v>17</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1577</v>
      </c>
      <c r="H534" s="70" t="s">
        <v>1578</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1577</v>
      </c>
      <c r="H535" s="70" t="s">
        <v>1578</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1577</v>
      </c>
      <c r="H537" s="70" t="s">
        <v>1578</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1577</v>
      </c>
      <c r="H538" s="70" t="s">
        <v>1578</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1577</v>
      </c>
      <c r="H539" s="70" t="s">
        <v>1578</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1577</v>
      </c>
      <c r="H540" s="70" t="s">
        <v>1578</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1577</v>
      </c>
      <c r="H541" s="70" t="s">
        <v>1578</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1577</v>
      </c>
      <c r="H542" s="70" t="s">
        <v>1578</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1577</v>
      </c>
      <c r="H543" s="70" t="s">
        <v>1578</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1577</v>
      </c>
      <c r="H544" s="70" t="s">
        <v>1578</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1577</v>
      </c>
      <c r="H545" s="70" t="s">
        <v>1578</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1577</v>
      </c>
      <c r="H546" s="70" t="s">
        <v>1578</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1577</v>
      </c>
      <c r="H547" s="70" t="s">
        <v>1578</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1577</v>
      </c>
      <c r="H548" s="70" t="s">
        <v>1578</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1577</v>
      </c>
      <c r="H549" s="70" t="s">
        <v>1578</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1577</v>
      </c>
      <c r="H550" s="70" t="s">
        <v>1578</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1577</v>
      </c>
      <c r="H551" s="70" t="s">
        <v>1578</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1582</v>
      </c>
      <c r="B552" s="70">
        <v>238</v>
      </c>
      <c r="C552" s="70">
        <v>19</v>
      </c>
      <c r="D552" s="70">
        <v>14</v>
      </c>
      <c r="E552" s="70">
        <v>2022</v>
      </c>
      <c r="F552" s="70" t="s">
        <v>161</v>
      </c>
      <c r="G552" s="70" t="s">
        <v>1577</v>
      </c>
      <c r="H552" s="70" t="s">
        <v>1578</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238</v>
      </c>
      <c r="C554" s="70">
        <v>21</v>
      </c>
      <c r="D554" s="70">
        <v>14</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2416</v>
      </c>
      <c r="B625" s="70">
        <v>518</v>
      </c>
      <c r="C625" s="70">
        <v>8</v>
      </c>
      <c r="D625" s="70">
        <v>31</v>
      </c>
      <c r="E625" s="70">
        <v>2011</v>
      </c>
      <c r="F625" s="70" t="s">
        <v>178</v>
      </c>
      <c r="G625" s="70" t="s">
        <v>2408</v>
      </c>
      <c r="H625" s="70" t="s">
        <v>2409</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2417</v>
      </c>
      <c r="B626" s="70">
        <v>519</v>
      </c>
      <c r="C626" s="70">
        <v>9</v>
      </c>
      <c r="D626" s="70">
        <v>31</v>
      </c>
      <c r="E626" s="70">
        <v>2012</v>
      </c>
      <c r="F626" s="70" t="s">
        <v>179</v>
      </c>
      <c r="G626" s="70" t="s">
        <v>2408</v>
      </c>
      <c r="H626" s="70" t="s">
        <v>2409</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2418</v>
      </c>
      <c r="B627" s="70">
        <v>520</v>
      </c>
      <c r="C627" s="70">
        <v>10</v>
      </c>
      <c r="D627" s="70">
        <v>31</v>
      </c>
      <c r="E627" s="70">
        <v>2013</v>
      </c>
      <c r="F627" s="70" t="s">
        <v>180</v>
      </c>
      <c r="G627" s="70" t="s">
        <v>2408</v>
      </c>
      <c r="H627" s="70" t="s">
        <v>2409</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2419</v>
      </c>
      <c r="B628" s="70">
        <v>521</v>
      </c>
      <c r="C628" s="70">
        <v>11</v>
      </c>
      <c r="D628" s="70">
        <v>31</v>
      </c>
      <c r="E628" s="70">
        <v>2014</v>
      </c>
      <c r="F628" s="70" t="s">
        <v>181</v>
      </c>
      <c r="G628" s="70" t="s">
        <v>2408</v>
      </c>
      <c r="H628" s="70" t="s">
        <v>2409</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2420</v>
      </c>
      <c r="B629" s="70">
        <v>522</v>
      </c>
      <c r="C629" s="70">
        <v>12</v>
      </c>
      <c r="D629" s="70">
        <v>31</v>
      </c>
      <c r="E629" s="70">
        <v>2015</v>
      </c>
      <c r="F629" s="70" t="s">
        <v>182</v>
      </c>
      <c r="G629" s="70" t="s">
        <v>2408</v>
      </c>
      <c r="H629" s="70" t="s">
        <v>2409</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2421</v>
      </c>
      <c r="B630" s="70">
        <v>523</v>
      </c>
      <c r="C630" s="70">
        <v>13</v>
      </c>
      <c r="D630" s="70">
        <v>31</v>
      </c>
      <c r="E630" s="70">
        <v>2016</v>
      </c>
      <c r="F630" s="70" t="s">
        <v>155</v>
      </c>
      <c r="G630" s="70" t="s">
        <v>2408</v>
      </c>
      <c r="H630" s="70" t="s">
        <v>2409</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2422</v>
      </c>
      <c r="B631" s="70">
        <v>524</v>
      </c>
      <c r="C631" s="70">
        <v>14</v>
      </c>
      <c r="D631" s="70">
        <v>31</v>
      </c>
      <c r="E631" s="70">
        <v>2017</v>
      </c>
      <c r="F631" s="70" t="s">
        <v>156</v>
      </c>
      <c r="G631" s="70" t="s">
        <v>2408</v>
      </c>
      <c r="H631" s="70" t="s">
        <v>2409</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2423</v>
      </c>
      <c r="B632" s="70">
        <v>525</v>
      </c>
      <c r="C632" s="70">
        <v>15</v>
      </c>
      <c r="D632" s="70">
        <v>31</v>
      </c>
      <c r="E632" s="70">
        <v>2018</v>
      </c>
      <c r="F632" s="70" t="s">
        <v>183</v>
      </c>
      <c r="G632" s="70" t="s">
        <v>2408</v>
      </c>
      <c r="H632" s="70" t="s">
        <v>2409</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2424</v>
      </c>
      <c r="B633" s="70">
        <v>526</v>
      </c>
      <c r="C633" s="70">
        <v>16</v>
      </c>
      <c r="D633" s="70">
        <v>31</v>
      </c>
      <c r="E633" s="70">
        <v>2019</v>
      </c>
      <c r="F633" s="70" t="s">
        <v>158</v>
      </c>
      <c r="G633" s="70" t="s">
        <v>2408</v>
      </c>
      <c r="H633" s="70" t="s">
        <v>2409</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2425</v>
      </c>
      <c r="B634" s="70">
        <v>527</v>
      </c>
      <c r="C634" s="70">
        <v>17</v>
      </c>
      <c r="D634" s="70">
        <v>31</v>
      </c>
      <c r="E634" s="70">
        <v>2020</v>
      </c>
      <c r="F634" s="70" t="s">
        <v>159</v>
      </c>
      <c r="G634" s="1064" t="s">
        <v>2408</v>
      </c>
      <c r="H634" s="70" t="s">
        <v>2409</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2426</v>
      </c>
      <c r="B635" s="70">
        <v>527</v>
      </c>
      <c r="C635" s="70">
        <v>18</v>
      </c>
      <c r="D635" s="70">
        <v>31</v>
      </c>
      <c r="E635" s="70">
        <v>2021</v>
      </c>
      <c r="F635" s="70" t="s">
        <v>160</v>
      </c>
      <c r="G635" s="1064" t="s">
        <v>2408</v>
      </c>
      <c r="H635" s="70" t="s">
        <v>2409</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2427</v>
      </c>
      <c r="B636" s="70">
        <v>527</v>
      </c>
      <c r="C636" s="70">
        <v>19</v>
      </c>
      <c r="D636" s="70">
        <v>31</v>
      </c>
      <c r="E636" s="70">
        <v>2022</v>
      </c>
      <c r="F636" s="70" t="s">
        <v>161</v>
      </c>
      <c r="G636" s="70" t="s">
        <v>2408</v>
      </c>
      <c r="H636" s="70" t="s">
        <v>2409</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1729</v>
      </c>
      <c r="B9" s="70">
        <v>1</v>
      </c>
      <c r="C9" s="70">
        <v>1</v>
      </c>
      <c r="D9" s="70">
        <v>1</v>
      </c>
      <c r="E9" s="70">
        <v>1990</v>
      </c>
      <c r="F9" s="70" t="s">
        <v>787</v>
      </c>
      <c r="G9" s="1073" t="s">
        <v>1730</v>
      </c>
      <c r="H9" s="70" t="s">
        <v>1731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1732</v>
      </c>
      <c r="B10" s="70">
        <v>2</v>
      </c>
      <c r="C10" s="70">
        <v>2</v>
      </c>
      <c r="D10" s="70">
        <v>1</v>
      </c>
      <c r="E10" s="70">
        <v>2005</v>
      </c>
      <c r="F10" s="70" t="s">
        <v>789</v>
      </c>
      <c r="G10" s="1073" t="s">
        <v>1730</v>
      </c>
      <c r="H10" s="70" t="s">
        <v>1731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1733</v>
      </c>
      <c r="B11" s="70">
        <v>3</v>
      </c>
      <c r="C11" s="70">
        <v>3</v>
      </c>
      <c r="D11" s="70">
        <v>1</v>
      </c>
      <c r="E11" s="70">
        <v>2006</v>
      </c>
      <c r="F11" s="70" t="s">
        <v>790</v>
      </c>
      <c r="G11" s="1073" t="s">
        <v>1730</v>
      </c>
      <c r="H11" s="70" t="s">
        <v>1731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1734</v>
      </c>
      <c r="B12" s="70">
        <v>4</v>
      </c>
      <c r="C12" s="70">
        <v>4</v>
      </c>
      <c r="D12" s="70">
        <v>1</v>
      </c>
      <c r="E12" s="70">
        <v>2007</v>
      </c>
      <c r="F12" s="70" t="s">
        <v>791</v>
      </c>
      <c r="G12" s="1073" t="s">
        <v>1730</v>
      </c>
      <c r="H12" s="70" t="s">
        <v>1731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1735</v>
      </c>
      <c r="B13" s="70">
        <v>5</v>
      </c>
      <c r="C13" s="70">
        <v>5</v>
      </c>
      <c r="D13" s="70">
        <v>1</v>
      </c>
      <c r="E13" s="70">
        <v>2008</v>
      </c>
      <c r="F13" s="70" t="s">
        <v>792</v>
      </c>
      <c r="G13" s="1073" t="s">
        <v>1730</v>
      </c>
      <c r="H13" s="70" t="s">
        <v>1731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1736</v>
      </c>
      <c r="B14" s="70">
        <v>6</v>
      </c>
      <c r="C14" s="70">
        <v>6</v>
      </c>
      <c r="D14" s="70">
        <v>1</v>
      </c>
      <c r="E14" s="70">
        <v>2009</v>
      </c>
      <c r="F14" s="70" t="s">
        <v>176</v>
      </c>
      <c r="G14" s="1073" t="s">
        <v>1730</v>
      </c>
      <c r="H14" s="70" t="s">
        <v>1731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5.4880000000000004</v>
      </c>
      <c r="AH14" s="73">
        <v>0</v>
      </c>
      <c r="AI14" s="73">
        <v>0</v>
      </c>
      <c r="AJ14" s="73">
        <v>0</v>
      </c>
      <c r="AK14" s="73">
        <v>0</v>
      </c>
      <c r="AL14" s="73">
        <v>0</v>
      </c>
      <c r="AM14" s="73">
        <v>0</v>
      </c>
      <c r="AN14" s="73">
        <v>9.35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5.4880000000000004</v>
      </c>
      <c r="EI14" s="73">
        <v>0</v>
      </c>
      <c r="EJ14" s="73">
        <v>0</v>
      </c>
      <c r="EK14" s="73">
        <v>0</v>
      </c>
      <c r="EL14" s="73">
        <v>0</v>
      </c>
      <c r="EM14" s="73">
        <v>0</v>
      </c>
      <c r="EN14" s="73">
        <v>0</v>
      </c>
      <c r="EO14" s="73">
        <v>9.35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14.837999999999999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14.837999999999999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1737</v>
      </c>
      <c r="B15" s="70">
        <v>7</v>
      </c>
      <c r="C15" s="70">
        <v>7</v>
      </c>
      <c r="D15" s="70">
        <v>1</v>
      </c>
      <c r="E15" s="70">
        <v>2010</v>
      </c>
      <c r="F15" s="70" t="s">
        <v>177</v>
      </c>
      <c r="G15" s="1073" t="s">
        <v>1730</v>
      </c>
      <c r="H15" s="70" t="s">
        <v>1731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5.8890000000000002</v>
      </c>
      <c r="AH15" s="73">
        <v>0</v>
      </c>
      <c r="AI15" s="73">
        <v>0</v>
      </c>
      <c r="AJ15" s="73">
        <v>0</v>
      </c>
      <c r="AK15" s="73">
        <v>0</v>
      </c>
      <c r="AL15" s="73">
        <v>0</v>
      </c>
      <c r="AM15" s="73">
        <v>0</v>
      </c>
      <c r="AN15" s="73">
        <v>10.199999999999999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5.8890000000000002</v>
      </c>
      <c r="EI15" s="73">
        <v>0</v>
      </c>
      <c r="EJ15" s="73">
        <v>0</v>
      </c>
      <c r="EK15" s="73">
        <v>0</v>
      </c>
      <c r="EL15" s="73">
        <v>0</v>
      </c>
      <c r="EM15" s="73">
        <v>0</v>
      </c>
      <c r="EN15" s="73">
        <v>0</v>
      </c>
      <c r="EO15" s="73">
        <v>10.199999999999999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16.088999999999999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16.088999999999999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1738</v>
      </c>
      <c r="B16" s="70">
        <v>8</v>
      </c>
      <c r="C16" s="70">
        <v>8</v>
      </c>
      <c r="D16" s="70">
        <v>1</v>
      </c>
      <c r="E16" s="70">
        <v>2011</v>
      </c>
      <c r="F16" s="70" t="s">
        <v>178</v>
      </c>
      <c r="G16" s="1073" t="s">
        <v>1730</v>
      </c>
      <c r="H16" s="70" t="s">
        <v>1731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2.621</v>
      </c>
      <c r="AH16" s="73">
        <v>0</v>
      </c>
      <c r="AI16" s="73">
        <v>0</v>
      </c>
      <c r="AJ16" s="73">
        <v>0</v>
      </c>
      <c r="AK16" s="73">
        <v>0</v>
      </c>
      <c r="AL16" s="73">
        <v>0</v>
      </c>
      <c r="AM16" s="73">
        <v>0</v>
      </c>
      <c r="AN16" s="73">
        <v>9.57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2.621</v>
      </c>
      <c r="EI16" s="73">
        <v>0</v>
      </c>
      <c r="EJ16" s="73">
        <v>0</v>
      </c>
      <c r="EK16" s="73">
        <v>0</v>
      </c>
      <c r="EL16" s="73">
        <v>0</v>
      </c>
      <c r="EM16" s="73">
        <v>0</v>
      </c>
      <c r="EN16" s="73">
        <v>0</v>
      </c>
      <c r="EO16" s="73">
        <v>9.57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12.191000000000001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12.191000000000001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1739</v>
      </c>
      <c r="B17" s="70">
        <v>9</v>
      </c>
      <c r="C17" s="70">
        <v>9</v>
      </c>
      <c r="D17" s="70">
        <v>1</v>
      </c>
      <c r="E17" s="70">
        <v>2012</v>
      </c>
      <c r="F17" s="70" t="s">
        <v>179</v>
      </c>
      <c r="G17" s="1073" t="s">
        <v>1730</v>
      </c>
      <c r="H17" s="70" t="s">
        <v>1731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5.3739999999999997</v>
      </c>
      <c r="AH17" s="73">
        <v>0</v>
      </c>
      <c r="AI17" s="73">
        <v>0</v>
      </c>
      <c r="AJ17" s="73">
        <v>0</v>
      </c>
      <c r="AK17" s="73">
        <v>0</v>
      </c>
      <c r="AL17" s="73">
        <v>0</v>
      </c>
      <c r="AM17" s="73">
        <v>0</v>
      </c>
      <c r="AN17" s="73">
        <v>11.87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5.3739999999999997</v>
      </c>
      <c r="EI17" s="73">
        <v>0</v>
      </c>
      <c r="EJ17" s="73">
        <v>0</v>
      </c>
      <c r="EK17" s="73">
        <v>0</v>
      </c>
      <c r="EL17" s="73">
        <v>0</v>
      </c>
      <c r="EM17" s="73">
        <v>0</v>
      </c>
      <c r="EN17" s="73">
        <v>0</v>
      </c>
      <c r="EO17" s="73">
        <v>11.87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17.244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17.244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1740</v>
      </c>
      <c r="B18" s="70">
        <v>10</v>
      </c>
      <c r="C18" s="70">
        <v>10</v>
      </c>
      <c r="D18" s="70">
        <v>1</v>
      </c>
      <c r="E18" s="70">
        <v>2013</v>
      </c>
      <c r="F18" s="70" t="s">
        <v>180</v>
      </c>
      <c r="G18" s="1073" t="s">
        <v>1730</v>
      </c>
      <c r="H18" s="70" t="s">
        <v>1731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5.7519999999999998</v>
      </c>
      <c r="AH18" s="73">
        <v>0</v>
      </c>
      <c r="AI18" s="73">
        <v>0</v>
      </c>
      <c r="AJ18" s="73">
        <v>0</v>
      </c>
      <c r="AK18" s="73">
        <v>0</v>
      </c>
      <c r="AL18" s="73">
        <v>0</v>
      </c>
      <c r="AM18" s="73">
        <v>0</v>
      </c>
      <c r="AN18" s="73">
        <v>13.824999999999999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5.7519999999999998</v>
      </c>
      <c r="EI18" s="73">
        <v>0</v>
      </c>
      <c r="EJ18" s="73">
        <v>0</v>
      </c>
      <c r="EK18" s="73">
        <v>0</v>
      </c>
      <c r="EL18" s="73">
        <v>0</v>
      </c>
      <c r="EM18" s="73">
        <v>0</v>
      </c>
      <c r="EN18" s="73">
        <v>0</v>
      </c>
      <c r="EO18" s="73">
        <v>13.824999999999999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19.577000000000002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19.577000000000002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1741</v>
      </c>
      <c r="B19" s="70">
        <v>11</v>
      </c>
      <c r="C19" s="70">
        <v>11</v>
      </c>
      <c r="D19" s="70">
        <v>1</v>
      </c>
      <c r="E19" s="70">
        <v>2014</v>
      </c>
      <c r="F19" s="70" t="s">
        <v>181</v>
      </c>
      <c r="G19" s="1073" t="s">
        <v>1730</v>
      </c>
      <c r="H19" s="70" t="s">
        <v>1731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5.657</v>
      </c>
      <c r="AH19" s="73">
        <v>0</v>
      </c>
      <c r="AI19" s="73">
        <v>0</v>
      </c>
      <c r="AJ19" s="73">
        <v>0</v>
      </c>
      <c r="AK19" s="73">
        <v>0</v>
      </c>
      <c r="AL19" s="73">
        <v>0</v>
      </c>
      <c r="AM19" s="73">
        <v>0</v>
      </c>
      <c r="AN19" s="73">
        <v>10.115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5.657</v>
      </c>
      <c r="EI19" s="73">
        <v>0</v>
      </c>
      <c r="EJ19" s="73">
        <v>0</v>
      </c>
      <c r="EK19" s="73">
        <v>0</v>
      </c>
      <c r="EL19" s="73">
        <v>0</v>
      </c>
      <c r="EM19" s="73">
        <v>0</v>
      </c>
      <c r="EN19" s="73">
        <v>0</v>
      </c>
      <c r="EO19" s="73">
        <v>10.115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15.772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15.772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1742</v>
      </c>
      <c r="B20" s="70">
        <v>12</v>
      </c>
      <c r="C20" s="70">
        <v>12</v>
      </c>
      <c r="D20" s="70">
        <v>1</v>
      </c>
      <c r="E20" s="70">
        <v>2015</v>
      </c>
      <c r="F20" s="70" t="s">
        <v>182</v>
      </c>
      <c r="G20" s="1073" t="s">
        <v>1730</v>
      </c>
      <c r="H20" s="70" t="s">
        <v>1731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5.7910000000000004</v>
      </c>
      <c r="AH20" s="73">
        <v>0</v>
      </c>
      <c r="AI20" s="73">
        <v>0</v>
      </c>
      <c r="AJ20" s="73">
        <v>0</v>
      </c>
      <c r="AK20" s="73">
        <v>0</v>
      </c>
      <c r="AL20" s="73">
        <v>0</v>
      </c>
      <c r="AM20" s="73">
        <v>0</v>
      </c>
      <c r="AN20" s="73">
        <v>8.7469999999999999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5.7910000000000004</v>
      </c>
      <c r="EI20" s="73">
        <v>0</v>
      </c>
      <c r="EJ20" s="73">
        <v>0</v>
      </c>
      <c r="EK20" s="73">
        <v>0</v>
      </c>
      <c r="EL20" s="73">
        <v>0</v>
      </c>
      <c r="EM20" s="73">
        <v>0</v>
      </c>
      <c r="EN20" s="73">
        <v>0</v>
      </c>
      <c r="EO20" s="73">
        <v>8.7469999999999999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14.538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14.538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1743</v>
      </c>
      <c r="B21" s="70">
        <v>13</v>
      </c>
      <c r="C21" s="70">
        <v>13</v>
      </c>
      <c r="D21" s="70">
        <v>1</v>
      </c>
      <c r="E21" s="70">
        <v>2016</v>
      </c>
      <c r="F21" s="70" t="s">
        <v>155</v>
      </c>
      <c r="G21" s="1073" t="s">
        <v>1730</v>
      </c>
      <c r="H21" s="70" t="s">
        <v>1731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5.8860000000000001</v>
      </c>
      <c r="AH21" s="73">
        <v>0</v>
      </c>
      <c r="AI21" s="73">
        <v>0</v>
      </c>
      <c r="AJ21" s="73">
        <v>0</v>
      </c>
      <c r="AK21" s="73">
        <v>0</v>
      </c>
      <c r="AL21" s="73">
        <v>0</v>
      </c>
      <c r="AM21" s="73">
        <v>0</v>
      </c>
      <c r="AN21" s="73">
        <v>9.1319999999999997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5.8860000000000001</v>
      </c>
      <c r="EI21" s="73">
        <v>0</v>
      </c>
      <c r="EJ21" s="73">
        <v>0</v>
      </c>
      <c r="EK21" s="73">
        <v>0</v>
      </c>
      <c r="EL21" s="73">
        <v>0</v>
      </c>
      <c r="EM21" s="73">
        <v>0</v>
      </c>
      <c r="EN21" s="73">
        <v>0</v>
      </c>
      <c r="EO21" s="73">
        <v>9.1319999999999997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15.018000000000001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15.018000000000001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1744</v>
      </c>
      <c r="B22" s="70">
        <v>14</v>
      </c>
      <c r="C22" s="70">
        <v>14</v>
      </c>
      <c r="D22" s="70">
        <v>1</v>
      </c>
      <c r="E22" s="70">
        <v>2017</v>
      </c>
      <c r="F22" s="70" t="s">
        <v>156</v>
      </c>
      <c r="G22" s="1073" t="s">
        <v>1730</v>
      </c>
      <c r="H22" s="70" t="s">
        <v>1731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6.63</v>
      </c>
      <c r="AH22" s="73">
        <v>0</v>
      </c>
      <c r="AI22" s="73">
        <v>0</v>
      </c>
      <c r="AJ22" s="73">
        <v>0</v>
      </c>
      <c r="AK22" s="73">
        <v>0</v>
      </c>
      <c r="AL22" s="73">
        <v>0</v>
      </c>
      <c r="AM22" s="73">
        <v>0</v>
      </c>
      <c r="AN22" s="73">
        <v>8.26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6.63</v>
      </c>
      <c r="EI22" s="73">
        <v>0</v>
      </c>
      <c r="EJ22" s="73">
        <v>0</v>
      </c>
      <c r="EK22" s="73">
        <v>0</v>
      </c>
      <c r="EL22" s="73">
        <v>0</v>
      </c>
      <c r="EM22" s="73">
        <v>0</v>
      </c>
      <c r="EN22" s="73">
        <v>0</v>
      </c>
      <c r="EO22" s="73">
        <v>8.26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14.89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14.89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1745</v>
      </c>
      <c r="B23" s="70">
        <v>15</v>
      </c>
      <c r="C23" s="70">
        <v>15</v>
      </c>
      <c r="D23" s="70">
        <v>1</v>
      </c>
      <c r="E23" s="70">
        <v>2018</v>
      </c>
      <c r="F23" s="70" t="s">
        <v>183</v>
      </c>
      <c r="G23" s="1073" t="s">
        <v>1730</v>
      </c>
      <c r="H23" s="70" t="s">
        <v>1731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6.1980000000000004</v>
      </c>
      <c r="AH23" s="73">
        <v>0</v>
      </c>
      <c r="AI23" s="73">
        <v>0</v>
      </c>
      <c r="AJ23" s="73">
        <v>0</v>
      </c>
      <c r="AK23" s="73">
        <v>0</v>
      </c>
      <c r="AL23" s="73">
        <v>0</v>
      </c>
      <c r="AM23" s="73">
        <v>0</v>
      </c>
      <c r="AN23" s="73">
        <v>7.7489999999999997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6.1980000000000004</v>
      </c>
      <c r="EI23" s="73">
        <v>0</v>
      </c>
      <c r="EJ23" s="73">
        <v>0</v>
      </c>
      <c r="EK23" s="73">
        <v>0</v>
      </c>
      <c r="EL23" s="73">
        <v>0</v>
      </c>
      <c r="EM23" s="73">
        <v>0</v>
      </c>
      <c r="EN23" s="73">
        <v>0</v>
      </c>
      <c r="EO23" s="73">
        <v>7.7489999999999997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13.946999999999999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13.946999999999999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1746</v>
      </c>
      <c r="B24" s="70">
        <v>16</v>
      </c>
      <c r="C24" s="70">
        <v>16</v>
      </c>
      <c r="D24" s="70">
        <v>1</v>
      </c>
      <c r="E24" s="70">
        <v>2019</v>
      </c>
      <c r="F24" s="70" t="s">
        <v>158</v>
      </c>
      <c r="G24" s="1073" t="s">
        <v>1730</v>
      </c>
      <c r="H24" s="70" t="s">
        <v>1731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5.5970000000000004</v>
      </c>
      <c r="AH24" s="73">
        <v>0</v>
      </c>
      <c r="AI24" s="73">
        <v>0</v>
      </c>
      <c r="AJ24" s="73">
        <v>0</v>
      </c>
      <c r="AK24" s="73">
        <v>0</v>
      </c>
      <c r="AL24" s="73">
        <v>0</v>
      </c>
      <c r="AM24" s="73">
        <v>0</v>
      </c>
      <c r="AN24" s="73">
        <v>7.1719999999999997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5.5970000000000004</v>
      </c>
      <c r="EI24" s="73">
        <v>0</v>
      </c>
      <c r="EJ24" s="73">
        <v>0</v>
      </c>
      <c r="EK24" s="73">
        <v>0</v>
      </c>
      <c r="EL24" s="73">
        <v>0</v>
      </c>
      <c r="EM24" s="73">
        <v>0</v>
      </c>
      <c r="EN24" s="73">
        <v>0</v>
      </c>
      <c r="EO24" s="73">
        <v>7.1719999999999997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12.769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12.769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1747</v>
      </c>
      <c r="B25" s="70">
        <v>17</v>
      </c>
      <c r="C25" s="70">
        <v>17</v>
      </c>
      <c r="D25" s="70">
        <v>1</v>
      </c>
      <c r="E25" s="70">
        <v>2020</v>
      </c>
      <c r="F25" s="70" t="s">
        <v>159</v>
      </c>
      <c r="G25" s="1073" t="s">
        <v>1730</v>
      </c>
      <c r="H25" s="70" t="s">
        <v>1731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4.585</v>
      </c>
      <c r="AH25" s="73">
        <v>0</v>
      </c>
      <c r="AI25" s="73">
        <v>0</v>
      </c>
      <c r="AJ25" s="73">
        <v>0</v>
      </c>
      <c r="AK25" s="73">
        <v>0</v>
      </c>
      <c r="AL25" s="73">
        <v>0</v>
      </c>
      <c r="AM25" s="73">
        <v>0</v>
      </c>
      <c r="AN25" s="73">
        <v>5.7969999999999997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4.585</v>
      </c>
      <c r="EI25" s="73">
        <v>0</v>
      </c>
      <c r="EJ25" s="73">
        <v>0</v>
      </c>
      <c r="EK25" s="73">
        <v>0</v>
      </c>
      <c r="EL25" s="73">
        <v>0</v>
      </c>
      <c r="EM25" s="73">
        <v>0</v>
      </c>
      <c r="EN25" s="73">
        <v>0</v>
      </c>
      <c r="EO25" s="73">
        <v>5.7969999999999997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10.382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10.382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1748</v>
      </c>
      <c r="B26" s="70">
        <v>18</v>
      </c>
      <c r="C26" s="70">
        <v>18</v>
      </c>
      <c r="D26" s="70">
        <v>1</v>
      </c>
      <c r="E26" s="70">
        <v>2021</v>
      </c>
      <c r="F26" s="70" t="s">
        <v>160</v>
      </c>
      <c r="G26" s="1073" t="s">
        <v>1730</v>
      </c>
      <c r="H26" s="70" t="s">
        <v>1731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4.3579999999999997</v>
      </c>
      <c r="AH26" s="73">
        <v>0</v>
      </c>
      <c r="AI26" s="73">
        <v>0</v>
      </c>
      <c r="AJ26" s="73">
        <v>0</v>
      </c>
      <c r="AK26" s="73">
        <v>0</v>
      </c>
      <c r="AL26" s="73">
        <v>0</v>
      </c>
      <c r="AM26" s="73">
        <v>0</v>
      </c>
      <c r="AN26" s="73">
        <v>5.8869999999999996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4.3579999999999997</v>
      </c>
      <c r="EI26" s="73">
        <v>0</v>
      </c>
      <c r="EJ26" s="73">
        <v>0</v>
      </c>
      <c r="EK26" s="73">
        <v>0</v>
      </c>
      <c r="EL26" s="73">
        <v>0</v>
      </c>
      <c r="EM26" s="73">
        <v>0</v>
      </c>
      <c r="EN26" s="73">
        <v>0</v>
      </c>
      <c r="EO26" s="73">
        <v>5.8869999999999996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10.244999999999999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10.244999999999999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1749</v>
      </c>
      <c r="B27" s="70">
        <v>19</v>
      </c>
      <c r="C27" s="70">
        <v>19</v>
      </c>
      <c r="D27" s="70">
        <v>1</v>
      </c>
      <c r="E27" s="70">
        <v>2022</v>
      </c>
      <c r="F27" s="70" t="s">
        <v>161</v>
      </c>
      <c r="G27" s="1073" t="s">
        <v>1730</v>
      </c>
      <c r="H27" s="70" t="s">
        <v>1731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1750</v>
      </c>
      <c r="B28" s="70">
        <v>20</v>
      </c>
      <c r="C28" s="70">
        <v>20</v>
      </c>
      <c r="D28" s="70">
        <v>1</v>
      </c>
      <c r="E28" s="70">
        <v>2023</v>
      </c>
      <c r="F28" s="70" t="s">
        <v>1539</v>
      </c>
      <c r="G28" s="1073" t="s">
        <v>1730</v>
      </c>
      <c r="H28" s="70" t="s">
        <v>1731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1751</v>
      </c>
      <c r="B29" s="70">
        <v>21</v>
      </c>
      <c r="C29" s="70">
        <v>21</v>
      </c>
      <c r="D29" s="70">
        <v>1</v>
      </c>
      <c r="E29" s="70">
        <v>2024</v>
      </c>
      <c r="F29" s="70" t="s">
        <v>1554</v>
      </c>
      <c r="G29" s="1073" t="s">
        <v>1730</v>
      </c>
      <c r="H29" s="70" t="s">
        <v>1731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1560</v>
      </c>
      <c r="G30" s="1073" t="s">
        <v>1730</v>
      </c>
      <c r="H30" s="70" t="s">
        <v>1731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1561</v>
      </c>
      <c r="G31" s="1073" t="s">
        <v>1730</v>
      </c>
      <c r="H31" s="70" t="s">
        <v>1731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1562</v>
      </c>
      <c r="G32" s="1073" t="s">
        <v>1730</v>
      </c>
      <c r="H32" s="70" t="s">
        <v>1731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1563</v>
      </c>
      <c r="G33" s="1073" t="s">
        <v>1730</v>
      </c>
      <c r="H33" s="70" t="s">
        <v>1731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1564</v>
      </c>
      <c r="G34" s="1073" t="s">
        <v>1730</v>
      </c>
      <c r="H34" s="70" t="s">
        <v>1731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1565</v>
      </c>
      <c r="G35" s="1073" t="s">
        <v>1730</v>
      </c>
      <c r="H35" s="70" t="s">
        <v>1731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2370</v>
      </c>
      <c r="B17" s="70">
        <v>9</v>
      </c>
      <c r="C17" s="70">
        <v>18</v>
      </c>
      <c r="D17" s="70">
        <v>9</v>
      </c>
      <c r="E17" s="70">
        <v>2024</v>
      </c>
      <c r="F17" s="70" t="s">
        <v>1554</v>
      </c>
      <c r="G17" s="1073" t="s">
        <v>2367</v>
      </c>
      <c r="H17" s="70" t="s">
        <v>2368</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2433</v>
      </c>
      <c r="B31" s="70">
        <v>23</v>
      </c>
      <c r="C31" s="70">
        <v>18</v>
      </c>
      <c r="D31" s="70">
        <v>23</v>
      </c>
      <c r="E31" s="70">
        <v>2024</v>
      </c>
      <c r="F31" s="70" t="s">
        <v>1554</v>
      </c>
      <c r="G31" s="1073" t="s">
        <v>2434</v>
      </c>
      <c r="H31" s="70" t="s">
        <v>2435</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2436</v>
      </c>
      <c r="B34" s="70">
        <v>26</v>
      </c>
      <c r="C34" s="70">
        <v>18</v>
      </c>
      <c r="D34" s="70">
        <v>26</v>
      </c>
      <c r="E34" s="70">
        <v>2024</v>
      </c>
      <c r="F34" s="70" t="s">
        <v>1554</v>
      </c>
      <c r="G34" s="1073" t="s">
        <v>2437</v>
      </c>
      <c r="H34" s="70" t="s">
        <v>2438</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1730</v>
      </c>
      <c r="H37" s="70" t="s">
        <v>1731</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1776</v>
      </c>
      <c r="H39" s="70" t="s">
        <v>1777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1977</v>
      </c>
      <c r="B41" s="70">
        <v>33</v>
      </c>
      <c r="C41" s="70">
        <v>18</v>
      </c>
      <c r="D41" s="70">
        <v>33</v>
      </c>
      <c r="E41" s="70">
        <v>2024</v>
      </c>
      <c r="F41" s="70" t="s">
        <v>1554</v>
      </c>
      <c r="G41" s="1073" t="s">
        <v>1956</v>
      </c>
      <c r="H41" s="70" t="s">
        <v>1957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2378</v>
      </c>
      <c r="B43" s="70">
        <v>35</v>
      </c>
      <c r="C43" s="70">
        <v>18</v>
      </c>
      <c r="D43" s="70">
        <v>35</v>
      </c>
      <c r="E43" s="70">
        <v>2024</v>
      </c>
      <c r="F43" s="70" t="s">
        <v>1554</v>
      </c>
      <c r="G43" s="1073" t="s">
        <v>2375</v>
      </c>
      <c r="H43" s="70" t="s">
        <v>2376</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2369</v>
      </c>
      <c r="B197" s="70">
        <v>189</v>
      </c>
      <c r="C197" s="70">
        <v>16</v>
      </c>
      <c r="D197" s="70">
        <v>9</v>
      </c>
      <c r="E197" s="70">
        <v>2022</v>
      </c>
      <c r="F197" s="70" t="s">
        <v>161</v>
      </c>
      <c r="G197" s="1073" t="s">
        <v>2367</v>
      </c>
      <c r="H197" s="70" t="s">
        <v>2368</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2439</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2440</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2437</v>
      </c>
      <c r="H214" s="70" t="s">
        <v>2438</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1749</v>
      </c>
      <c r="B217" s="70">
        <v>209</v>
      </c>
      <c r="C217" s="70">
        <v>16</v>
      </c>
      <c r="D217" s="70">
        <v>29</v>
      </c>
      <c r="E217" s="70">
        <v>2022</v>
      </c>
      <c r="F217" s="70" t="s">
        <v>161</v>
      </c>
      <c r="G217" s="1073" t="s">
        <v>1730</v>
      </c>
      <c r="H217" s="70" t="s">
        <v>1731</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1795</v>
      </c>
      <c r="B219" s="70">
        <v>211</v>
      </c>
      <c r="C219" s="70">
        <v>16</v>
      </c>
      <c r="D219" s="70">
        <v>31</v>
      </c>
      <c r="E219" s="70">
        <v>2022</v>
      </c>
      <c r="F219" s="70" t="s">
        <v>161</v>
      </c>
      <c r="G219" s="1073" t="s">
        <v>1776</v>
      </c>
      <c r="H219" s="70" t="s">
        <v>1777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1975</v>
      </c>
      <c r="B221" s="70">
        <v>213</v>
      </c>
      <c r="C221" s="70">
        <v>16</v>
      </c>
      <c r="D221" s="70">
        <v>33</v>
      </c>
      <c r="E221" s="70">
        <v>2022</v>
      </c>
      <c r="F221" s="70" t="s">
        <v>161</v>
      </c>
      <c r="G221" s="1073" t="s">
        <v>1956</v>
      </c>
      <c r="H221" s="70" t="s">
        <v>1957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2377</v>
      </c>
      <c r="B223" s="70">
        <v>215</v>
      </c>
      <c r="C223" s="70">
        <v>16</v>
      </c>
      <c r="D223" s="70">
        <v>35</v>
      </c>
      <c r="E223" s="70">
        <v>2022</v>
      </c>
      <c r="F223" s="70" t="s">
        <v>161</v>
      </c>
      <c r="G223" s="1073" t="s">
        <v>2375</v>
      </c>
      <c r="H223" s="70" t="s">
        <v>2376</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1730</v>
      </c>
      <c r="H6" s="77" t="s">
        <v>1731</v>
      </c>
      <c r="I6" s="77" t="s">
        <v>2408</v>
      </c>
      <c r="J6" s="77" t="s">
        <v>2409</v>
      </c>
      <c r="K6" s="1080">
        <v>39</v>
      </c>
      <c r="L6" s="1081">
        <v>7</v>
      </c>
      <c r="M6" s="1044"/>
      <c r="N6" s="988">
        <v>1</v>
      </c>
      <c r="O6" s="77" t="s">
        <v>1661</v>
      </c>
      <c r="P6" s="77" t="s">
        <v>1662</v>
      </c>
      <c r="Q6" s="77" t="s">
        <v>1501</v>
      </c>
      <c r="R6" s="16"/>
      <c r="S6" s="77">
        <v>1</v>
      </c>
      <c r="T6" s="77" t="s">
        <v>1730</v>
      </c>
      <c r="U6" s="77" t="s">
        <v>1731</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2331</v>
      </c>
      <c r="AE9" s="77" t="s">
        <v>2332</v>
      </c>
      <c r="AF9" s="77" t="s">
        <v>1501</v>
      </c>
    </row>
    <row r="10" spans="1:32" ht="12">
      <c r="A10" s="16"/>
      <c r="B10" s="16"/>
      <c r="C10" s="16"/>
      <c r="D10" s="16"/>
      <c r="F10" s="75" t="s">
        <v>1501</v>
      </c>
      <c r="G10" s="76" t="s">
        <v>1730</v>
      </c>
      <c r="H10" s="77" t="s">
        <v>1731</v>
      </c>
      <c r="I10" s="77" t="s">
        <v>2408</v>
      </c>
      <c r="J10" s="77" t="s">
        <v>2409</v>
      </c>
      <c r="K10" s="1079">
        <v>39</v>
      </c>
      <c r="L10" s="1045">
        <v>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2327</v>
      </c>
      <c r="AE11" s="77" t="s">
        <v>2328</v>
      </c>
      <c r="AF11" s="77" t="s">
        <v>1501</v>
      </c>
    </row>
    <row r="12" spans="1:32" ht="12">
      <c r="A12" s="16"/>
      <c r="B12" s="16"/>
      <c r="C12" s="16"/>
      <c r="D12" s="16"/>
      <c r="F12" s="75" t="s">
        <v>1505</v>
      </c>
      <c r="G12" s="76" t="s">
        <v>1730</v>
      </c>
      <c r="H12" s="77"/>
      <c r="I12" s="77" t="s">
        <v>1730</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2367</v>
      </c>
      <c r="AE14" s="77" t="s">
        <v>2368</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2437</v>
      </c>
      <c r="AE31" s="77" t="s">
        <v>2438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1730</v>
      </c>
      <c r="AE34" s="77" t="s">
        <v>1731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1776</v>
      </c>
      <c r="AE36" s="77" t="s">
        <v>1777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1956</v>
      </c>
      <c r="AE38" s="77" t="s">
        <v>1957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2375</v>
      </c>
      <c r="AE40" s="77" t="s">
        <v>2376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丸森町</v>
      </c>
      <c r="K4" s="70" t="str">
        <f>HLOOKUP(K3,比較地域マスタ!$E$5:$L$6,2,0)</f>
        <v>04341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丸森町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92.188313487046671</v>
      </c>
      <c r="BB5" s="29"/>
      <c r="BC5" s="17"/>
      <c r="BD5" s="1005">
        <f>SUM(BC6:BC8)</f>
        <v>77.317610366965525</v>
      </c>
      <c r="BE5" s="29"/>
      <c r="BF5" s="17"/>
      <c r="BG5" s="1005">
        <f>AK35</f>
        <v>40.206788112686269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85.896870024322567</v>
      </c>
      <c r="BA6" s="17"/>
      <c r="BB6" s="29"/>
      <c r="BC6" s="1005">
        <f>O32</f>
        <v>72.99206038689465</v>
      </c>
      <c r="BD6" s="17"/>
      <c r="BE6" s="29"/>
      <c r="BF6" s="1005">
        <f>AK36</f>
        <v>33.539299138581242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2.137108277046154</v>
      </c>
      <c r="BA7" s="17"/>
      <c r="BB7" s="29"/>
      <c r="BC7" s="1005">
        <f>O33</f>
        <v>1.458591269349734</v>
      </c>
      <c r="BD7" s="17"/>
      <c r="BE7" s="29"/>
      <c r="BF7" s="1005">
        <f t="shared" ref="BF7:BF8" si="0">AK37</f>
        <v>1.3207551015341263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4.1543351856779571</v>
      </c>
      <c r="BA8" s="17"/>
      <c r="BB8" s="29"/>
      <c r="BC8" s="1005">
        <f>O34</f>
        <v>2.8669587107211418</v>
      </c>
      <c r="BD8" s="17"/>
      <c r="BE8" s="29"/>
      <c r="BF8" s="1005">
        <f t="shared" si="0"/>
        <v>5.3467338725709048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165.80590081595864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9.5936769402777919</v>
      </c>
      <c r="BA9" s="1005">
        <f>AZ9</f>
        <v>9.5936769402777919</v>
      </c>
      <c r="BB9" s="29"/>
      <c r="BC9" s="1005">
        <f>O35</f>
        <v>12.657753093202279</v>
      </c>
      <c r="BD9" s="1005">
        <f>BC9</f>
        <v>12.657753093202279</v>
      </c>
      <c r="BE9" s="29"/>
      <c r="BF9" s="1005">
        <f>AK39</f>
        <v>8.4935582675256907</v>
      </c>
      <c r="BG9" s="1005">
        <f>AK39</f>
        <v>8.4935582675256907</v>
      </c>
      <c r="BH9" s="29"/>
    </row>
    <row r="10" spans="1:62" ht="17.100000000000001" customHeight="1" thickBot="1">
      <c r="B10" s="323"/>
      <c r="C10" s="324"/>
      <c r="D10" s="326"/>
      <c r="E10" s="326"/>
      <c r="F10" s="326"/>
      <c r="G10" s="325"/>
      <c r="H10" s="325"/>
      <c r="I10" s="326"/>
      <c r="J10" s="327"/>
      <c r="K10" s="334"/>
      <c r="L10" s="246" t="s">
        <v>114</v>
      </c>
      <c r="M10" s="246"/>
      <c r="N10" s="563"/>
      <c r="O10" s="906">
        <f>SUM(O11:O13)</f>
        <v>92.188313487046671</v>
      </c>
      <c r="P10" s="453">
        <f t="shared" ref="P10:P22" si="1">O10/$O$9</f>
        <v>0.55600140304640866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20.017516153366451</v>
      </c>
      <c r="BA10" s="1005">
        <f>AZ10</f>
        <v>20.017516153366451</v>
      </c>
      <c r="BB10" s="29"/>
      <c r="BC10" s="1005">
        <f>O36</f>
        <v>22.852809606989361</v>
      </c>
      <c r="BD10" s="1005">
        <f>BC10</f>
        <v>22.852809606989361</v>
      </c>
      <c r="BE10" s="29"/>
      <c r="BF10" s="1005">
        <f>AK40</f>
        <v>14.638226498553948</v>
      </c>
      <c r="BG10" s="1005">
        <f>AK40</f>
        <v>14.638226498553948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85.896870024322567</v>
      </c>
      <c r="P11" s="454">
        <f t="shared" si="1"/>
        <v>0.51805677362270985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42.627232597515302</v>
      </c>
      <c r="BB11" s="29"/>
      <c r="BC11" s="1005"/>
      <c r="BD11" s="1005">
        <f>SUM(BC12:BC14)</f>
        <v>37.857626805513725</v>
      </c>
      <c r="BE11" s="29"/>
      <c r="BF11" s="17"/>
      <c r="BG11" s="1005">
        <f>AK41</f>
        <v>29.640014761004565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2.137108277046154</v>
      </c>
      <c r="P12" s="454">
        <f t="shared" si="1"/>
        <v>1.2889217250586896E-2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41.618972977395984</v>
      </c>
      <c r="BA12" s="17"/>
      <c r="BB12" s="29"/>
      <c r="BC12" s="1005">
        <f>O38</f>
        <v>36.691347071721268</v>
      </c>
      <c r="BD12" s="17"/>
      <c r="BE12" s="29"/>
      <c r="BF12" s="1005">
        <f>AK42</f>
        <v>28.922273641158192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4.1543351856779571</v>
      </c>
      <c r="P13" s="454">
        <f t="shared" si="1"/>
        <v>2.5055412173111916E-2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1.0082596201193199</v>
      </c>
      <c r="BA13" s="17"/>
      <c r="BB13" s="29"/>
      <c r="BC13" s="1005">
        <f>O41</f>
        <v>1.16627973379246</v>
      </c>
      <c r="BD13" s="17"/>
      <c r="BE13" s="29"/>
      <c r="BF13" s="1005">
        <f>AK45</f>
        <v>0.71774111984637134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9.5936769402777919</v>
      </c>
      <c r="P14" s="453">
        <f t="shared" si="1"/>
        <v>5.7860889709387298E-2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20.017516153366451</v>
      </c>
      <c r="P15" s="453">
        <f t="shared" si="1"/>
        <v>0.12072861131513955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1.379161637752405</v>
      </c>
      <c r="BA15" s="1005">
        <f>AZ15</f>
        <v>1.379161637752405</v>
      </c>
      <c r="BB15" s="29"/>
      <c r="BC15" s="1005">
        <f>O43</f>
        <v>1.4379853013315449</v>
      </c>
      <c r="BD15" s="1005">
        <f>BC15</f>
        <v>1.4379853013315449</v>
      </c>
      <c r="BE15" s="29"/>
      <c r="BF15" s="1005">
        <f>AK47</f>
        <v>1.4228453743945051</v>
      </c>
      <c r="BG15" s="1005">
        <f>AK47</f>
        <v>1.4228453743945051</v>
      </c>
      <c r="BH15" s="29"/>
    </row>
    <row r="16" spans="1:62" ht="17.100000000000001" customHeight="1" thickBot="1">
      <c r="B16" s="323"/>
      <c r="C16" s="324"/>
      <c r="D16" s="326"/>
      <c r="E16" s="326"/>
      <c r="F16" s="326"/>
      <c r="G16" s="325"/>
      <c r="H16" s="325"/>
      <c r="I16" s="326"/>
      <c r="J16" s="327"/>
      <c r="K16" s="335"/>
      <c r="L16" s="246" t="s">
        <v>128</v>
      </c>
      <c r="M16" s="344"/>
      <c r="N16" s="345"/>
      <c r="O16" s="906">
        <f>SUM(O18:O21)</f>
        <v>42.627232597515302</v>
      </c>
      <c r="P16" s="453">
        <f t="shared" si="1"/>
        <v>0.25709116736943344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41.618972977395984</v>
      </c>
      <c r="P17" s="454">
        <f t="shared" si="1"/>
        <v>0.25101020393473356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19.135818432974979</v>
      </c>
      <c r="P18" s="454">
        <f t="shared" si="1"/>
        <v>0.11541096148450934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22.483154544421001</v>
      </c>
      <c r="P19" s="454">
        <f t="shared" si="1"/>
        <v>0.1355992424502242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1.0082596201193199</v>
      </c>
      <c r="P20" s="454">
        <f t="shared" si="1"/>
        <v>6.0809634346998829E-3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1.379161637752405</v>
      </c>
      <c r="P22" s="612">
        <f t="shared" si="1"/>
        <v>8.3179285596309861E-3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88.042299219095</v>
      </c>
      <c r="AZ22" s="1005">
        <f t="shared" si="3"/>
        <v>68.040357031470791</v>
      </c>
      <c r="BA22" s="1005">
        <f t="shared" si="3"/>
        <v>66.534066579910046</v>
      </c>
      <c r="BB22" s="1005">
        <f t="shared" si="3"/>
        <v>75.070932951076657</v>
      </c>
      <c r="BC22" s="1005">
        <f t="shared" si="3"/>
        <v>77.317610366965525</v>
      </c>
      <c r="BD22" s="1005">
        <f t="shared" si="3"/>
        <v>72.367520449822734</v>
      </c>
      <c r="BE22" s="1005">
        <f t="shared" si="3"/>
        <v>46.05934782501366</v>
      </c>
      <c r="BF22" s="1005">
        <f t="shared" si="3"/>
        <v>47.704134149364137</v>
      </c>
      <c r="BG22" s="1005">
        <f t="shared" si="3"/>
        <v>42.600755071955504</v>
      </c>
      <c r="BH22" s="1005">
        <f t="shared" si="3"/>
        <v>33.402484072754007</v>
      </c>
      <c r="BI22" s="1005">
        <f t="shared" si="3"/>
        <v>37.362947076391741</v>
      </c>
      <c r="BJ22" s="1005">
        <f t="shared" si="3"/>
        <v>32.613415573823112</v>
      </c>
      <c r="BK22" s="1005">
        <f t="shared" si="3"/>
        <v>40.592183914660048</v>
      </c>
      <c r="BL22" s="1005">
        <f t="shared" si="3"/>
        <v>40.206788112686269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11.218515254153621</v>
      </c>
      <c r="AZ23" s="1005">
        <f t="shared" ref="AZ23:BL23" si="4">Y39</f>
        <v>10.91287507890415</v>
      </c>
      <c r="BA23" s="1005">
        <f t="shared" si="4"/>
        <v>11.51417034040162</v>
      </c>
      <c r="BB23" s="1005">
        <f t="shared" si="4"/>
        <v>12.908307688901621</v>
      </c>
      <c r="BC23" s="1005">
        <f t="shared" si="4"/>
        <v>12.657753093202279</v>
      </c>
      <c r="BD23" s="1005">
        <f t="shared" si="4"/>
        <v>11.240143776191291</v>
      </c>
      <c r="BE23" s="1005">
        <f t="shared" si="4"/>
        <v>10.759186597000941</v>
      </c>
      <c r="BF23" s="1005">
        <f t="shared" si="4"/>
        <v>8.8574130767912997</v>
      </c>
      <c r="BG23" s="1005">
        <f t="shared" si="4"/>
        <v>8.6008901273880642</v>
      </c>
      <c r="BH23" s="1005">
        <f t="shared" si="4"/>
        <v>9.171126449120365</v>
      </c>
      <c r="BI23" s="1005">
        <f t="shared" si="4"/>
        <v>8.76892992679789</v>
      </c>
      <c r="BJ23" s="1005">
        <f t="shared" si="4"/>
        <v>8.1167245716511509</v>
      </c>
      <c r="BK23" s="1005">
        <f t="shared" si="4"/>
        <v>9.1970304866839268</v>
      </c>
      <c r="BL23" s="1005">
        <f t="shared" si="4"/>
        <v>8.4935582675256907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19.787967296170059</v>
      </c>
      <c r="AZ24" s="1005">
        <f t="shared" ref="AZ24:BL24" si="5">Y40</f>
        <v>18.299722000910069</v>
      </c>
      <c r="BA24" s="1005">
        <f t="shared" si="5"/>
        <v>21.874231940883469</v>
      </c>
      <c r="BB24" s="1005">
        <f t="shared" si="5"/>
        <v>23.154108521036651</v>
      </c>
      <c r="BC24" s="1005">
        <f t="shared" si="5"/>
        <v>22.852809606989361</v>
      </c>
      <c r="BD24" s="1005">
        <f t="shared" si="5"/>
        <v>19.868437145869599</v>
      </c>
      <c r="BE24" s="1005">
        <f t="shared" si="5"/>
        <v>16.968603867861709</v>
      </c>
      <c r="BF24" s="1005">
        <f t="shared" si="5"/>
        <v>16.88450683252265</v>
      </c>
      <c r="BG24" s="1005">
        <f t="shared" si="5"/>
        <v>18.302052066695111</v>
      </c>
      <c r="BH24" s="1005">
        <f t="shared" si="5"/>
        <v>17.066363437210139</v>
      </c>
      <c r="BI24" s="1005">
        <f t="shared" si="5"/>
        <v>14.828114249917915</v>
      </c>
      <c r="BJ24" s="1005">
        <f t="shared" si="5"/>
        <v>15.092750631731214</v>
      </c>
      <c r="BK24" s="1005">
        <f t="shared" si="5"/>
        <v>14.368973459128338</v>
      </c>
      <c r="BL24" s="1005">
        <f t="shared" si="5"/>
        <v>14.638226498553948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38.941422295345951</v>
      </c>
      <c r="AZ25" s="1005">
        <f t="shared" ref="AZ25:BL25" si="6">Y41</f>
        <v>39.181667228742043</v>
      </c>
      <c r="BA25" s="1005">
        <f t="shared" si="6"/>
        <v>38.2646333311286</v>
      </c>
      <c r="BB25" s="1005">
        <f t="shared" si="6"/>
        <v>38.252440134415664</v>
      </c>
      <c r="BC25" s="1005">
        <f t="shared" si="6"/>
        <v>37.857626805513725</v>
      </c>
      <c r="BD25" s="1005">
        <f t="shared" si="6"/>
        <v>36.816524033026695</v>
      </c>
      <c r="BE25" s="1005">
        <f t="shared" si="6"/>
        <v>36.367752560684892</v>
      </c>
      <c r="BF25" s="1005">
        <f t="shared" si="6"/>
        <v>35.296772752062608</v>
      </c>
      <c r="BG25" s="1005">
        <f t="shared" si="6"/>
        <v>34.346482015422644</v>
      </c>
      <c r="BH25" s="1005">
        <f t="shared" si="6"/>
        <v>33.537622174180704</v>
      </c>
      <c r="BI25" s="1005">
        <f t="shared" si="6"/>
        <v>32.615807012051299</v>
      </c>
      <c r="BJ25" s="1005">
        <f t="shared" si="6"/>
        <v>29.6580516751646</v>
      </c>
      <c r="BK25" s="1005">
        <f t="shared" si="6"/>
        <v>29.508751852309853</v>
      </c>
      <c r="BL25" s="1005">
        <f t="shared" si="6"/>
        <v>29.640014761004565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1.1051778069557801</v>
      </c>
      <c r="AZ26" s="1005">
        <f t="shared" si="7"/>
        <v>1.090992934368934</v>
      </c>
      <c r="BA26" s="1005">
        <f t="shared" si="7"/>
        <v>1.0927893206520669</v>
      </c>
      <c r="BB26" s="1005">
        <f t="shared" si="7"/>
        <v>1.1359212002396259</v>
      </c>
      <c r="BC26" s="1005">
        <f t="shared" si="7"/>
        <v>1.4379853013315449</v>
      </c>
      <c r="BD26" s="1005">
        <f t="shared" si="7"/>
        <v>1.7411776304939821</v>
      </c>
      <c r="BE26" s="1005">
        <f t="shared" si="7"/>
        <v>2.127390103117266</v>
      </c>
      <c r="BF26" s="1005">
        <f t="shared" si="7"/>
        <v>1.8693712446066004</v>
      </c>
      <c r="BG26" s="1005">
        <f t="shared" si="7"/>
        <v>1.5574250852409994</v>
      </c>
      <c r="BH26" s="1005">
        <f t="shared" si="7"/>
        <v>1.0780589063141435</v>
      </c>
      <c r="BI26" s="1005">
        <f t="shared" si="7"/>
        <v>1.1583789530595372</v>
      </c>
      <c r="BJ26" s="1005">
        <f t="shared" si="7"/>
        <v>1.606270685064487</v>
      </c>
      <c r="BK26" s="1005">
        <f t="shared" si="7"/>
        <v>1.182622600042196</v>
      </c>
      <c r="BL26" s="1005">
        <f t="shared" si="7"/>
        <v>1.4228453743945051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159.09538187172041</v>
      </c>
      <c r="AZ27" s="1005">
        <f t="shared" si="8"/>
        <v>137.52561427439596</v>
      </c>
      <c r="BA27" s="1005">
        <f t="shared" si="8"/>
        <v>139.27989151297581</v>
      </c>
      <c r="BB27" s="1005">
        <f t="shared" si="8"/>
        <v>150.52171049567022</v>
      </c>
      <c r="BC27" s="1005">
        <f t="shared" si="8"/>
        <v>152.12378517400242</v>
      </c>
      <c r="BD27" s="1005">
        <f t="shared" si="8"/>
        <v>142.0338030354043</v>
      </c>
      <c r="BE27" s="1005">
        <f t="shared" si="8"/>
        <v>112.28228095367847</v>
      </c>
      <c r="BF27" s="1005">
        <f t="shared" si="8"/>
        <v>110.61219805534729</v>
      </c>
      <c r="BG27" s="1005">
        <f t="shared" si="8"/>
        <v>105.40760436670232</v>
      </c>
      <c r="BH27" s="1005">
        <f t="shared" si="8"/>
        <v>94.255655039579352</v>
      </c>
      <c r="BI27" s="1005">
        <f t="shared" si="8"/>
        <v>94.734177218218392</v>
      </c>
      <c r="BJ27" s="1005">
        <f t="shared" si="8"/>
        <v>87.08721313743456</v>
      </c>
      <c r="BK27" s="1005">
        <f t="shared" si="8"/>
        <v>94.849562312824361</v>
      </c>
      <c r="BL27" s="1005">
        <f t="shared" si="8"/>
        <v>94.401433014164965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152.12378517400242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77.317610366965525</v>
      </c>
      <c r="P31" s="453">
        <f t="shared" ref="P31:P43" si="9">O31/$O$30</f>
        <v>0.50825457885187375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72.99206038689465</v>
      </c>
      <c r="P32" s="454">
        <f t="shared" si="9"/>
        <v>0.47982016949818057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1.458591269349734</v>
      </c>
      <c r="P33" s="454">
        <f t="shared" si="9"/>
        <v>9.5881868024869765E-3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2.8669587107211418</v>
      </c>
      <c r="P34" s="454">
        <f t="shared" si="9"/>
        <v>1.8846222551206267E-2</v>
      </c>
      <c r="Q34" s="328"/>
      <c r="R34" s="13"/>
      <c r="S34" s="323"/>
      <c r="T34" s="563" t="s">
        <v>112</v>
      </c>
      <c r="U34" s="332"/>
      <c r="V34" s="332"/>
      <c r="W34" s="332"/>
      <c r="X34" s="893">
        <f>X35+X39+X40+X41+X47</f>
        <v>159.09538187172041</v>
      </c>
      <c r="Y34" s="894">
        <f t="shared" ref="Y34:AK34" si="10">Y35+Y39+Y40+Y41+Y47</f>
        <v>137.52561427439596</v>
      </c>
      <c r="Z34" s="894">
        <f t="shared" si="10"/>
        <v>139.27989151297581</v>
      </c>
      <c r="AA34" s="894">
        <f t="shared" si="10"/>
        <v>150.52171049567022</v>
      </c>
      <c r="AB34" s="894">
        <f t="shared" si="10"/>
        <v>152.12378517400242</v>
      </c>
      <c r="AC34" s="894">
        <f t="shared" si="10"/>
        <v>142.0338030354043</v>
      </c>
      <c r="AD34" s="894">
        <f t="shared" si="10"/>
        <v>112.28228095367847</v>
      </c>
      <c r="AE34" s="894">
        <f t="shared" si="10"/>
        <v>110.61219805534729</v>
      </c>
      <c r="AF34" s="894">
        <f t="shared" si="10"/>
        <v>105.40760436670232</v>
      </c>
      <c r="AG34" s="894">
        <f t="shared" si="10"/>
        <v>94.255655039579352</v>
      </c>
      <c r="AH34" s="894">
        <f t="shared" si="10"/>
        <v>94.734177218218392</v>
      </c>
      <c r="AI34" s="894">
        <f t="shared" si="10"/>
        <v>87.08721313743456</v>
      </c>
      <c r="AJ34" s="894">
        <f t="shared" si="10"/>
        <v>94.849562312824361</v>
      </c>
      <c r="AK34" s="895">
        <f t="shared" si="10"/>
        <v>94.401433014164965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12.657753093202279</v>
      </c>
      <c r="P35" s="453">
        <f t="shared" si="9"/>
        <v>8.320692966405005E-2</v>
      </c>
      <c r="Q35" s="328"/>
      <c r="R35" s="13"/>
      <c r="S35" s="323"/>
      <c r="T35" s="334"/>
      <c r="U35" s="246" t="s">
        <v>114</v>
      </c>
      <c r="V35" s="344"/>
      <c r="W35" s="344"/>
      <c r="X35" s="896">
        <f>SUM(X36:X38)</f>
        <v>88.042299219095</v>
      </c>
      <c r="Y35" s="897">
        <f t="shared" ref="Y35:AK35" si="11">SUM(Y36:Y38)</f>
        <v>68.040357031470791</v>
      </c>
      <c r="Z35" s="897">
        <f t="shared" si="11"/>
        <v>66.534066579910046</v>
      </c>
      <c r="AA35" s="897">
        <f t="shared" si="11"/>
        <v>75.070932951076657</v>
      </c>
      <c r="AB35" s="897">
        <f t="shared" si="11"/>
        <v>77.317610366965525</v>
      </c>
      <c r="AC35" s="897">
        <f t="shared" si="11"/>
        <v>72.367520449822734</v>
      </c>
      <c r="AD35" s="897">
        <f t="shared" si="11"/>
        <v>46.05934782501366</v>
      </c>
      <c r="AE35" s="897">
        <f t="shared" si="11"/>
        <v>47.704134149364137</v>
      </c>
      <c r="AF35" s="897">
        <f t="shared" si="11"/>
        <v>42.600755071955504</v>
      </c>
      <c r="AG35" s="897">
        <f t="shared" si="11"/>
        <v>33.402484072754007</v>
      </c>
      <c r="AH35" s="897">
        <f t="shared" si="11"/>
        <v>37.362947076391741</v>
      </c>
      <c r="AI35" s="897">
        <f t="shared" si="11"/>
        <v>32.613415573823112</v>
      </c>
      <c r="AJ35" s="897">
        <f t="shared" si="11"/>
        <v>40.592183914660048</v>
      </c>
      <c r="AK35" s="898">
        <f t="shared" si="11"/>
        <v>40.206788112686269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22.852809606989361</v>
      </c>
      <c r="P36" s="453">
        <f t="shared" si="9"/>
        <v>0.15022509189374844</v>
      </c>
      <c r="Q36" s="328"/>
      <c r="R36" s="13"/>
      <c r="S36" s="356" t="s">
        <v>184</v>
      </c>
      <c r="T36" s="335"/>
      <c r="U36" s="346"/>
      <c r="V36" s="336" t="s">
        <v>184</v>
      </c>
      <c r="W36" s="357"/>
      <c r="X36" s="899">
        <f>VLOOKUP(年度マスタ!$K$4&amp;"_"&amp;X$33,データシート1!$A:$BT,MATCH("aa_"&amp;$S36,データシート1!$A$1:$BT$1,0),0)</f>
        <v>81.291297341648431</v>
      </c>
      <c r="Y36" s="900">
        <f>VLOOKUP(年度マスタ!$K$4&amp;"_"&amp;Y$33,データシート1!$A:$BT,MATCH("aa_"&amp;$S36,データシート1!$A$1:$BT$1,0),0)</f>
        <v>61.987412695057621</v>
      </c>
      <c r="Z36" s="900">
        <f>VLOOKUP(年度マスタ!$K$4&amp;"_"&amp;Z$33,データシート1!$A:$BT,MATCH("aa_"&amp;$S36,データシート1!$A$1:$BT$1,0),0)</f>
        <v>60.74387370435106</v>
      </c>
      <c r="AA36" s="900">
        <f>VLOOKUP(年度マスタ!$K$4&amp;"_"&amp;AA$33,データシート1!$A:$BT,MATCH("aa_"&amp;$S36,データシート1!$A$1:$BT$1,0),0)</f>
        <v>69.401245791088812</v>
      </c>
      <c r="AB36" s="900">
        <f>VLOOKUP(年度マスタ!$K$4&amp;"_"&amp;AB$33,データシート1!$A:$BT,MATCH("aa_"&amp;$S36,データシート1!$A$1:$BT$1,0),0)</f>
        <v>72.99206038689465</v>
      </c>
      <c r="AC36" s="900">
        <f>VLOOKUP(年度マスタ!$K$4&amp;"_"&amp;AC$33,データシート1!$A:$BT,MATCH("aa_"&amp;$S36,データシート1!$A$1:$BT$1,0),0)</f>
        <v>66.859890877299961</v>
      </c>
      <c r="AD36" s="900">
        <f>VLOOKUP(年度マスタ!$K$4&amp;"_"&amp;AD$33,データシート1!$A:$BT,MATCH("aa_"&amp;$S36,データシート1!$A$1:$BT$1,0),0)</f>
        <v>39.152724196142472</v>
      </c>
      <c r="AE36" s="900">
        <f>VLOOKUP(年度マスタ!$K$4&amp;"_"&amp;AE$33,データシート1!$A:$BT,MATCH("aa_"&amp;$S36,データシート1!$A$1:$BT$1,0),0)</f>
        <v>41.484905755776659</v>
      </c>
      <c r="AF36" s="900">
        <f>VLOOKUP(年度マスタ!$K$4&amp;"_"&amp;AF$33,データシート1!$A:$BT,MATCH("aa_"&amp;$S36,データシート1!$A$1:$BT$1,0),0)</f>
        <v>36.035850936739827</v>
      </c>
      <c r="AG36" s="900">
        <f>VLOOKUP(年度マスタ!$K$4&amp;"_"&amp;AG$33,データシート1!$A:$BT,MATCH("aa_"&amp;$S36,データシート1!$A$1:$BT$1,0),0)</f>
        <v>27.31926277780131</v>
      </c>
      <c r="AH36" s="900">
        <f>VLOOKUP(年度マスタ!$K$4&amp;"_"&amp;AH$33,データシート1!$A:$BT,MATCH("aa_"&amp;$S36,データシート1!$A$1:$BT$1,0),0)</f>
        <v>31.319208019105293</v>
      </c>
      <c r="AI36" s="900">
        <f>VLOOKUP(年度マスタ!$K$4&amp;"_"&amp;AI$33,データシート1!$A:$BT,MATCH("aa_"&amp;$S36,データシート1!$A$1:$BT$1,0),0)</f>
        <v>25.975503651515709</v>
      </c>
      <c r="AJ36" s="900">
        <f>VLOOKUP(年度マスタ!$K$4&amp;"_"&amp;AJ$33,データシート1!$A:$BT,MATCH("aa_"&amp;$S36,データシート1!$A$1:$BT$1,0),0)</f>
        <v>33.874009087003316</v>
      </c>
      <c r="AK36" s="901">
        <f>VLOOKUP(年度マスタ!$K$4&amp;"_"&amp;AK$33,データシート1!$A:$BT,MATCH("aa_"&amp;$S36,データシート1!$A$1:$BT$1,0),0)</f>
        <v>33.539299138581242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37.857626805513725</v>
      </c>
      <c r="P37" s="453">
        <f t="shared" si="9"/>
        <v>0.2488606680553693</v>
      </c>
      <c r="Q37" s="328"/>
      <c r="R37" s="13"/>
      <c r="S37" s="356" t="s">
        <v>187</v>
      </c>
      <c r="T37" s="335"/>
      <c r="U37" s="346"/>
      <c r="V37" s="336" t="s">
        <v>194</v>
      </c>
      <c r="W37" s="357"/>
      <c r="X37" s="899">
        <f>VLOOKUP(年度マスタ!$K$4&amp;"_"&amp;X$33,データシート1!$A:$BT,MATCH("aa_"&amp;$S37,データシート1!$A$1:$BT$1,0),0)</f>
        <v>1.2252079699871421</v>
      </c>
      <c r="Y37" s="900">
        <f>VLOOKUP(年度マスタ!$K$4&amp;"_"&amp;Y$33,データシート1!$A:$BT,MATCH("aa_"&amp;$S37,データシート1!$A$1:$BT$1,0),0)</f>
        <v>1.242655213878882</v>
      </c>
      <c r="Z37" s="900">
        <f>VLOOKUP(年度マスタ!$K$4&amp;"_"&amp;Z$33,データシート1!$A:$BT,MATCH("aa_"&amp;$S37,データシート1!$A$1:$BT$1,0),0)</f>
        <v>1.725974148616729</v>
      </c>
      <c r="AA37" s="900">
        <f>VLOOKUP(年度マスタ!$K$4&amp;"_"&amp;AA$33,データシート1!$A:$BT,MATCH("aa_"&amp;$S37,データシート1!$A$1:$BT$1,0),0)</f>
        <v>1.616304108597256</v>
      </c>
      <c r="AB37" s="900">
        <f>VLOOKUP(年度マスタ!$K$4&amp;"_"&amp;AB$33,データシート1!$A:$BT,MATCH("aa_"&amp;$S37,データシート1!$A$1:$BT$1,0),0)</f>
        <v>1.458591269349734</v>
      </c>
      <c r="AC37" s="900">
        <f>VLOOKUP(年度マスタ!$K$4&amp;"_"&amp;AC$33,データシート1!$A:$BT,MATCH("aa_"&amp;$S37,データシート1!$A$1:$BT$1,0),0)</f>
        <v>1.2353603568904941</v>
      </c>
      <c r="AD37" s="900">
        <f>VLOOKUP(年度マスタ!$K$4&amp;"_"&amp;AD$33,データシート1!$A:$BT,MATCH("aa_"&amp;$S37,データシート1!$A$1:$BT$1,0),0)</f>
        <v>1.3817240240494371</v>
      </c>
      <c r="AE37" s="900">
        <f>VLOOKUP(年度マスタ!$K$4&amp;"_"&amp;AE$33,データシート1!$A:$BT,MATCH("aa_"&amp;$S37,データシート1!$A$1:$BT$1,0),0)</f>
        <v>1.3964316518587883</v>
      </c>
      <c r="AF37" s="900">
        <f>VLOOKUP(年度マスタ!$K$4&amp;"_"&amp;AF$33,データシート1!$A:$BT,MATCH("aa_"&amp;$S37,データシート1!$A$1:$BT$1,0),0)</f>
        <v>1.4284901991382912</v>
      </c>
      <c r="AG37" s="900">
        <f>VLOOKUP(年度マスタ!$K$4&amp;"_"&amp;AG$33,データシート1!$A:$BT,MATCH("aa_"&amp;$S37,データシート1!$A$1:$BT$1,0),0)</f>
        <v>1.3252946853803305</v>
      </c>
      <c r="AH37" s="900">
        <f>VLOOKUP(年度マスタ!$K$4&amp;"_"&amp;AH$33,データシート1!$A:$BT,MATCH("aa_"&amp;$S37,データシート1!$A$1:$BT$1,0),0)</f>
        <v>1.2340974985045161</v>
      </c>
      <c r="AI37" s="900">
        <f>VLOOKUP(年度マスタ!$K$4&amp;"_"&amp;AI$33,データシート1!$A:$BT,MATCH("aa_"&amp;$S37,データシート1!$A$1:$BT$1,0),0)</f>
        <v>1.3515609089584881</v>
      </c>
      <c r="AJ37" s="900">
        <f>VLOOKUP(年度マスタ!$K$4&amp;"_"&amp;AJ$33,データシート1!$A:$BT,MATCH("aa_"&amp;$S37,データシート1!$A$1:$BT$1,0),0)</f>
        <v>1.4460278653264382</v>
      </c>
      <c r="AK37" s="901">
        <f>VLOOKUP(年度マスタ!$K$4&amp;"_"&amp;AK$33,データシート1!$A:$BT,MATCH("aa_"&amp;$S37,データシート1!$A$1:$BT$1,0),0)</f>
        <v>1.3207551015341263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36.691347071721268</v>
      </c>
      <c r="P38" s="454">
        <f t="shared" si="9"/>
        <v>0.24119401860631409</v>
      </c>
      <c r="Q38" s="328"/>
      <c r="R38" s="13"/>
      <c r="S38" s="356" t="s">
        <v>188</v>
      </c>
      <c r="T38" s="335"/>
      <c r="U38" s="348"/>
      <c r="V38" s="358" t="s">
        <v>197</v>
      </c>
      <c r="W38" s="358"/>
      <c r="X38" s="899">
        <f>VLOOKUP(年度マスタ!$K$4&amp;"_"&amp;X$33,データシート1!$A:$BT,MATCH("aa_"&amp;$S38,データシート1!$A$1:$BT$1,0),0)</f>
        <v>5.525793907459434</v>
      </c>
      <c r="Y38" s="900">
        <f>VLOOKUP(年度マスタ!$K$4&amp;"_"&amp;Y$33,データシート1!$A:$BT,MATCH("aa_"&amp;$S38,データシート1!$A$1:$BT$1,0),0)</f>
        <v>4.8102891225342788</v>
      </c>
      <c r="Z38" s="900">
        <f>VLOOKUP(年度マスタ!$K$4&amp;"_"&amp;Z$33,データシート1!$A:$BT,MATCH("aa_"&amp;$S38,データシート1!$A$1:$BT$1,0),0)</f>
        <v>4.0642187269422507</v>
      </c>
      <c r="AA38" s="900">
        <f>VLOOKUP(年度マスタ!$K$4&amp;"_"&amp;AA$33,データシート1!$A:$BT,MATCH("aa_"&amp;$S38,データシート1!$A$1:$BT$1,0),0)</f>
        <v>4.0533830513905817</v>
      </c>
      <c r="AB38" s="900">
        <f>VLOOKUP(年度マスタ!$K$4&amp;"_"&amp;AB$33,データシート1!$A:$BT,MATCH("aa_"&amp;$S38,データシート1!$A$1:$BT$1,0),0)</f>
        <v>2.8669587107211418</v>
      </c>
      <c r="AC38" s="900">
        <f>VLOOKUP(年度マスタ!$K$4&amp;"_"&amp;AC$33,データシート1!$A:$BT,MATCH("aa_"&amp;$S38,データシート1!$A$1:$BT$1,0),0)</f>
        <v>4.2722692156322717</v>
      </c>
      <c r="AD38" s="900">
        <f>VLOOKUP(年度マスタ!$K$4&amp;"_"&amp;AD$33,データシート1!$A:$BT,MATCH("aa_"&amp;$S38,データシート1!$A$1:$BT$1,0),0)</f>
        <v>5.5248996048217451</v>
      </c>
      <c r="AE38" s="900">
        <f>VLOOKUP(年度マスタ!$K$4&amp;"_"&amp;AE$33,データシート1!$A:$BT,MATCH("aa_"&amp;$S38,データシート1!$A$1:$BT$1,0),0)</f>
        <v>4.8227967417286886</v>
      </c>
      <c r="AF38" s="900">
        <f>VLOOKUP(年度マスタ!$K$4&amp;"_"&amp;AF$33,データシート1!$A:$BT,MATCH("aa_"&amp;$S38,データシート1!$A$1:$BT$1,0),0)</f>
        <v>5.1364139360773882</v>
      </c>
      <c r="AG38" s="900">
        <f>VLOOKUP(年度マスタ!$K$4&amp;"_"&amp;AG$33,データシート1!$A:$BT,MATCH("aa_"&amp;$S38,データシート1!$A$1:$BT$1,0),0)</f>
        <v>4.7579266095723627</v>
      </c>
      <c r="AH38" s="900">
        <f>VLOOKUP(年度マスタ!$K$4&amp;"_"&amp;AH$33,データシート1!$A:$BT,MATCH("aa_"&amp;$S38,データシート1!$A$1:$BT$1,0),0)</f>
        <v>4.8096415587819346</v>
      </c>
      <c r="AI38" s="900">
        <f>VLOOKUP(年度マスタ!$K$4&amp;"_"&amp;AI$33,データシート1!$A:$BT,MATCH("aa_"&amp;$S38,データシート1!$A$1:$BT$1,0),0)</f>
        <v>5.286351013348912</v>
      </c>
      <c r="AJ38" s="900">
        <f>VLOOKUP(年度マスタ!$K$4&amp;"_"&amp;AJ$33,データシート1!$A:$BT,MATCH("aa_"&amp;$S38,データシート1!$A$1:$BT$1,0),0)</f>
        <v>5.2721469623302957</v>
      </c>
      <c r="AK38" s="901">
        <f>VLOOKUP(年度マスタ!$K$4&amp;"_"&amp;AK$33,データシート1!$A:$BT,MATCH("aa_"&amp;$S38,データシート1!$A$1:$BT$1,0),0)</f>
        <v>5.3467338725709048</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17.039585410884513</v>
      </c>
      <c r="P39" s="454">
        <f t="shared" si="9"/>
        <v>0.11201131625402479</v>
      </c>
      <c r="Q39" s="328"/>
      <c r="R39" s="13"/>
      <c r="S39" s="356" t="s">
        <v>189</v>
      </c>
      <c r="T39" s="335"/>
      <c r="U39" s="343" t="s">
        <v>199</v>
      </c>
      <c r="V39" s="344"/>
      <c r="W39" s="344"/>
      <c r="X39" s="896">
        <f>VLOOKUP(年度マスタ!$K$4&amp;"_"&amp;X$33,データシート1!$A:$BT,MATCH("aa_"&amp;$S39,データシート1!$A$1:$BT$1,0),0)</f>
        <v>11.218515254153621</v>
      </c>
      <c r="Y39" s="897">
        <f>VLOOKUP(年度マスタ!$K$4&amp;"_"&amp;Y$33,データシート1!$A:$BT,MATCH("aa_"&amp;$S39,データシート1!$A$1:$BT$1,0),0)</f>
        <v>10.91287507890415</v>
      </c>
      <c r="Z39" s="897">
        <f>VLOOKUP(年度マスタ!$K$4&amp;"_"&amp;Z$33,データシート1!$A:$BT,MATCH("aa_"&amp;$S39,データシート1!$A$1:$BT$1,0),0)</f>
        <v>11.51417034040162</v>
      </c>
      <c r="AA39" s="897">
        <f>VLOOKUP(年度マスタ!$K$4&amp;"_"&amp;AA$33,データシート1!$A:$BT,MATCH("aa_"&amp;$S39,データシート1!$A$1:$BT$1,0),0)</f>
        <v>12.908307688901621</v>
      </c>
      <c r="AB39" s="897">
        <f>VLOOKUP(年度マスタ!$K$4&amp;"_"&amp;AB$33,データシート1!$A:$BT,MATCH("aa_"&amp;$S39,データシート1!$A$1:$BT$1,0),0)</f>
        <v>12.657753093202279</v>
      </c>
      <c r="AC39" s="897">
        <f>VLOOKUP(年度マスタ!$K$4&amp;"_"&amp;AC$33,データシート1!$A:$BT,MATCH("aa_"&amp;$S39,データシート1!$A$1:$BT$1,0),0)</f>
        <v>11.240143776191291</v>
      </c>
      <c r="AD39" s="897">
        <f>VLOOKUP(年度マスタ!$K$4&amp;"_"&amp;AD$33,データシート1!$A:$BT,MATCH("aa_"&amp;$S39,データシート1!$A$1:$BT$1,0),0)</f>
        <v>10.759186597000941</v>
      </c>
      <c r="AE39" s="897">
        <f>VLOOKUP(年度マスタ!$K$4&amp;"_"&amp;AE$33,データシート1!$A:$BT,MATCH("aa_"&amp;$S39,データシート1!$A$1:$BT$1,0),0)</f>
        <v>8.8574130767912997</v>
      </c>
      <c r="AF39" s="897">
        <f>VLOOKUP(年度マスタ!$K$4&amp;"_"&amp;AF$33,データシート1!$A:$BT,MATCH("aa_"&amp;$S39,データシート1!$A$1:$BT$1,0),0)</f>
        <v>8.6008901273880642</v>
      </c>
      <c r="AG39" s="897">
        <f>VLOOKUP(年度マスタ!$K$4&amp;"_"&amp;AG$33,データシート1!$A:$BT,MATCH("aa_"&amp;$S39,データシート1!$A$1:$BT$1,0),0)</f>
        <v>9.171126449120365</v>
      </c>
      <c r="AH39" s="897">
        <f>VLOOKUP(年度マスタ!$K$4&amp;"_"&amp;AH$33,データシート1!$A:$BT,MATCH("aa_"&amp;$S39,データシート1!$A$1:$BT$1,0),0)</f>
        <v>8.76892992679789</v>
      </c>
      <c r="AI39" s="897">
        <f>VLOOKUP(年度マスタ!$K$4&amp;"_"&amp;AI$33,データシート1!$A:$BT,MATCH("aa_"&amp;$S39,データシート1!$A$1:$BT$1,0),0)</f>
        <v>8.1167245716511509</v>
      </c>
      <c r="AJ39" s="897">
        <f>VLOOKUP(年度マスタ!$K$4&amp;"_"&amp;AJ$33,データシート1!$A:$BT,MATCH("aa_"&amp;$S39,データシート1!$A$1:$BT$1,0),0)</f>
        <v>9.1970304866839268</v>
      </c>
      <c r="AK39" s="898">
        <f>VLOOKUP(年度マスタ!$K$4&amp;"_"&amp;AK$33,データシート1!$A:$BT,MATCH("aa_"&amp;$S39,データシート1!$A$1:$BT$1,0),0)</f>
        <v>8.4935582675256907</v>
      </c>
      <c r="AL39" s="330"/>
      <c r="AW39" s="17" t="str">
        <f>年度マスタ!K4</f>
        <v>04341</v>
      </c>
      <c r="AX39" s="17" t="s">
        <v>200</v>
      </c>
      <c r="AY39" s="17">
        <f>VLOOKUP($AW39&amp;"_"&amp;$AY$34,データシート1!$A:$BT,MATCH($AY$31&amp;"_"&amp;AY$36,データシート1!$A$1:$BT$1,0),0)</f>
        <v>33.539299138581242</v>
      </c>
      <c r="AZ39" s="17">
        <f>VLOOKUP($AW39&amp;"_"&amp;$AY$34,データシート1!$A:$BT,MATCH($AY$31&amp;"_"&amp;AZ$36,データシート1!$A$1:$BT$1,0),0)</f>
        <v>1.3207551015341263</v>
      </c>
      <c r="BA39" s="17">
        <f>VLOOKUP($AW39&amp;"_"&amp;$AY$34,データシート1!$A:$BT,MATCH($AY$31&amp;"_"&amp;BA$36,データシート1!$A$1:$BT$1,0),0)</f>
        <v>5.3467338725709048</v>
      </c>
      <c r="BB39" s="17">
        <f>VLOOKUP($AW39&amp;"_"&amp;$AY$34,データシート1!$A:$BT,MATCH($AY$31&amp;"_"&amp;BB$36,データシート1!$A$1:$BT$1,0),0)</f>
        <v>8.4935582675256907</v>
      </c>
      <c r="BC39" s="17">
        <f>VLOOKUP($AW39&amp;"_"&amp;$AY$34,データシート1!$A:$BT,MATCH($AY$31&amp;"_"&amp;BC$36,データシート1!$A$1:$BT$1,0),0)</f>
        <v>14.638226498553948</v>
      </c>
      <c r="BD39" s="17">
        <f>VLOOKUP($AW39&amp;"_"&amp;$AY$34,データシート1!$A:$BT,MATCH($AY$31&amp;"_"&amp;BD$36,データシート1!$A$1:$BT$1,0),0)</f>
        <v>12.212235746850395</v>
      </c>
      <c r="BE39" s="17">
        <f>VLOOKUP($AW39&amp;"_"&amp;$AY$34,データシート1!$A:$BT,MATCH($AY$31&amp;"_"&amp;BE$36,データシート1!$A$1:$BT$1,0),0)</f>
        <v>16.710037894307799</v>
      </c>
      <c r="BF39" s="17">
        <f>VLOOKUP($AW39&amp;"_"&amp;$AY$34,データシート1!$A:$BT,MATCH($AY$31&amp;"_"&amp;BF$36,データシート1!$A$1:$BT$1,0),0)</f>
        <v>0.71774111984637134</v>
      </c>
      <c r="BG39" s="17">
        <f>VLOOKUP($AW39&amp;"_"&amp;$AY$34,データシート1!$A:$BT,MATCH($AY$31&amp;"_"&amp;BG$36,データシート1!$A$1:$BT$1,0),0)</f>
        <v>0</v>
      </c>
      <c r="BH39" s="17">
        <f>VLOOKUP($AW39&amp;"_"&amp;$AY$34,データシート1!$A:$BT,MATCH($AY$31&amp;"_"&amp;BH$36,データシート1!$A$1:$BT$1,0),0)</f>
        <v>1.4228453743945051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19.651761660836758</v>
      </c>
      <c r="P40" s="454">
        <f t="shared" si="9"/>
        <v>0.12918270235228932</v>
      </c>
      <c r="Q40" s="328"/>
      <c r="R40" s="13"/>
      <c r="S40" s="356" t="s">
        <v>165</v>
      </c>
      <c r="T40" s="335"/>
      <c r="U40" s="343" t="s">
        <v>165</v>
      </c>
      <c r="V40" s="344"/>
      <c r="W40" s="344"/>
      <c r="X40" s="896">
        <f>VLOOKUP(年度マスタ!$K$4&amp;"_"&amp;X$33,データシート1!$A:$BT,MATCH("aa_"&amp;$S40,データシート1!$A$1:$BT$1,0),0)</f>
        <v>19.787967296170059</v>
      </c>
      <c r="Y40" s="897">
        <f>VLOOKUP(年度マスタ!$K$4&amp;"_"&amp;Y$33,データシート1!$A:$BT,MATCH("aa_"&amp;$S40,データシート1!$A$1:$BT$1,0),0)</f>
        <v>18.299722000910069</v>
      </c>
      <c r="Z40" s="897">
        <f>VLOOKUP(年度マスタ!$K$4&amp;"_"&amp;Z$33,データシート1!$A:$BT,MATCH("aa_"&amp;$S40,データシート1!$A$1:$BT$1,0),0)</f>
        <v>21.874231940883469</v>
      </c>
      <c r="AA40" s="897">
        <f>VLOOKUP(年度マスタ!$K$4&amp;"_"&amp;AA$33,データシート1!$A:$BT,MATCH("aa_"&amp;$S40,データシート1!$A$1:$BT$1,0),0)</f>
        <v>23.154108521036651</v>
      </c>
      <c r="AB40" s="897">
        <f>VLOOKUP(年度マスタ!$K$4&amp;"_"&amp;AB$33,データシート1!$A:$BT,MATCH("aa_"&amp;$S40,データシート1!$A$1:$BT$1,0),0)</f>
        <v>22.852809606989361</v>
      </c>
      <c r="AC40" s="897">
        <f>VLOOKUP(年度マスタ!$K$4&amp;"_"&amp;AC$33,データシート1!$A:$BT,MATCH("aa_"&amp;$S40,データシート1!$A$1:$BT$1,0),0)</f>
        <v>19.868437145869599</v>
      </c>
      <c r="AD40" s="897">
        <f>VLOOKUP(年度マスタ!$K$4&amp;"_"&amp;AD$33,データシート1!$A:$BT,MATCH("aa_"&amp;$S40,データシート1!$A$1:$BT$1,0),0)</f>
        <v>16.968603867861709</v>
      </c>
      <c r="AE40" s="897">
        <f>VLOOKUP(年度マスタ!$K$4&amp;"_"&amp;AE$33,データシート1!$A:$BT,MATCH("aa_"&amp;$S40,データシート1!$A$1:$BT$1,0),0)</f>
        <v>16.88450683252265</v>
      </c>
      <c r="AF40" s="897">
        <f>VLOOKUP(年度マスタ!$K$4&amp;"_"&amp;AF$33,データシート1!$A:$BT,MATCH("aa_"&amp;$S40,データシート1!$A$1:$BT$1,0),0)</f>
        <v>18.302052066695111</v>
      </c>
      <c r="AG40" s="897">
        <f>VLOOKUP(年度マスタ!$K$4&amp;"_"&amp;AG$33,データシート1!$A:$BT,MATCH("aa_"&amp;$S40,データシート1!$A$1:$BT$1,0),0)</f>
        <v>17.066363437210139</v>
      </c>
      <c r="AH40" s="897">
        <f>VLOOKUP(年度マスタ!$K$4&amp;"_"&amp;AH$33,データシート1!$A:$BT,MATCH("aa_"&amp;$S40,データシート1!$A$1:$BT$1,0),0)</f>
        <v>14.828114249917915</v>
      </c>
      <c r="AI40" s="897">
        <f>VLOOKUP(年度マスタ!$K$4&amp;"_"&amp;AI$33,データシート1!$A:$BT,MATCH("aa_"&amp;$S40,データシート1!$A$1:$BT$1,0),0)</f>
        <v>15.092750631731214</v>
      </c>
      <c r="AJ40" s="897">
        <f>VLOOKUP(年度マスタ!$K$4&amp;"_"&amp;AJ$33,データシート1!$A:$BT,MATCH("aa_"&amp;$S40,データシート1!$A$1:$BT$1,0),0)</f>
        <v>14.368973459128338</v>
      </c>
      <c r="AK40" s="898">
        <f>VLOOKUP(年度マスタ!$K$4&amp;"_"&amp;AK$33,データシート1!$A:$BT,MATCH("aa_"&amp;$S40,データシート1!$A$1:$BT$1,0),0)</f>
        <v>14.638226498553948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1.16627973379246</v>
      </c>
      <c r="P41" s="454">
        <f t="shared" si="9"/>
        <v>7.6666494490552177E-3</v>
      </c>
      <c r="Q41" s="328"/>
      <c r="R41" s="13"/>
      <c r="S41" s="356" t="s">
        <v>201</v>
      </c>
      <c r="T41" s="335"/>
      <c r="U41" s="246" t="s">
        <v>128</v>
      </c>
      <c r="V41" s="344"/>
      <c r="W41" s="344"/>
      <c r="X41" s="896">
        <f>X42+X45+X46</f>
        <v>38.941422295345951</v>
      </c>
      <c r="Y41" s="897">
        <f t="shared" ref="Y41:AH41" si="12">Y42+Y45+Y46</f>
        <v>39.181667228742043</v>
      </c>
      <c r="Z41" s="897">
        <f t="shared" si="12"/>
        <v>38.2646333311286</v>
      </c>
      <c r="AA41" s="897">
        <f t="shared" si="12"/>
        <v>38.252440134415664</v>
      </c>
      <c r="AB41" s="897">
        <f t="shared" si="12"/>
        <v>37.857626805513725</v>
      </c>
      <c r="AC41" s="897">
        <f t="shared" si="12"/>
        <v>36.816524033026695</v>
      </c>
      <c r="AD41" s="897">
        <f t="shared" si="12"/>
        <v>36.367752560684892</v>
      </c>
      <c r="AE41" s="897">
        <f t="shared" si="12"/>
        <v>35.296772752062608</v>
      </c>
      <c r="AF41" s="897">
        <f t="shared" si="12"/>
        <v>34.346482015422644</v>
      </c>
      <c r="AG41" s="897">
        <f t="shared" si="12"/>
        <v>33.537622174180704</v>
      </c>
      <c r="AH41" s="897">
        <f t="shared" si="12"/>
        <v>32.615807012051299</v>
      </c>
      <c r="AI41" s="897">
        <f>AI42+AI45+AI46</f>
        <v>29.6580516751646</v>
      </c>
      <c r="AJ41" s="897">
        <f>AJ42+AJ45+AJ46</f>
        <v>29.508751852309853</v>
      </c>
      <c r="AK41" s="898">
        <f>AK42+AK45+AK46</f>
        <v>29.640014761004565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38.006740748814671</v>
      </c>
      <c r="Y42" s="900">
        <f t="shared" ref="Y42:AK42" si="13">SUM(Y43:Y44)</f>
        <v>38.224731129365907</v>
      </c>
      <c r="Z42" s="900">
        <f t="shared" si="13"/>
        <v>37.182433169474592</v>
      </c>
      <c r="AA42" s="900">
        <f t="shared" si="13"/>
        <v>37.090223242750241</v>
      </c>
      <c r="AB42" s="900">
        <f t="shared" si="13"/>
        <v>36.691347071721268</v>
      </c>
      <c r="AC42" s="900">
        <f t="shared" si="13"/>
        <v>35.714766535763715</v>
      </c>
      <c r="AD42" s="900">
        <f t="shared" si="13"/>
        <v>35.314559246241942</v>
      </c>
      <c r="AE42" s="900">
        <f t="shared" si="13"/>
        <v>34.290690147348606</v>
      </c>
      <c r="AF42" s="900">
        <f t="shared" si="13"/>
        <v>33.395093106361756</v>
      </c>
      <c r="AG42" s="900">
        <f t="shared" si="13"/>
        <v>32.672727321874504</v>
      </c>
      <c r="AH42" s="900">
        <f t="shared" si="13"/>
        <v>31.795554773872791</v>
      </c>
      <c r="AI42" s="900">
        <f t="shared" si="13"/>
        <v>28.897222500424938</v>
      </c>
      <c r="AJ42" s="900">
        <f t="shared" si="13"/>
        <v>28.77692784819039</v>
      </c>
      <c r="AK42" s="901">
        <f t="shared" si="13"/>
        <v>28.922273641158192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1.4379853013315449</v>
      </c>
      <c r="P43" s="612">
        <f t="shared" si="9"/>
        <v>9.4527315349585E-3</v>
      </c>
      <c r="Q43" s="328"/>
      <c r="R43" s="13"/>
      <c r="S43" s="356" t="s">
        <v>190</v>
      </c>
      <c r="T43" s="359"/>
      <c r="U43" s="346"/>
      <c r="V43" s="360"/>
      <c r="W43" s="347" t="s">
        <v>190</v>
      </c>
      <c r="X43" s="899">
        <f>VLOOKUP(年度マスタ!$K$4&amp;"_"&amp;X$33,データシート1!$A:$BT,MATCH("aa_"&amp;$S43,データシート1!$A$1:$BT$1,0),0)</f>
        <v>17.864616563866321</v>
      </c>
      <c r="Y43" s="900">
        <f>VLOOKUP(年度マスタ!$K$4&amp;"_"&amp;Y$33,データシート1!$A:$BT,MATCH("aa_"&amp;$S43,データシート1!$A$1:$BT$1,0),0)</f>
        <v>17.846964044735351</v>
      </c>
      <c r="Z43" s="900">
        <f>VLOOKUP(年度マスタ!$K$4&amp;"_"&amp;Z$33,データシート1!$A:$BT,MATCH("aa_"&amp;$S43,データシート1!$A$1:$BT$1,0),0)</f>
        <v>17.675612765517048</v>
      </c>
      <c r="AA43" s="900">
        <f>VLOOKUP(年度マスタ!$K$4&amp;"_"&amp;AA$33,データシート1!$A:$BT,MATCH("aa_"&amp;$S43,データシート1!$A$1:$BT$1,0),0)</f>
        <v>17.691389628767059</v>
      </c>
      <c r="AB43" s="900">
        <f>VLOOKUP(年度マスタ!$K$4&amp;"_"&amp;AB$33,データシート1!$A:$BT,MATCH("aa_"&amp;$S43,データシート1!$A$1:$BT$1,0),0)</f>
        <v>17.039585410884513</v>
      </c>
      <c r="AC43" s="900">
        <f>VLOOKUP(年度マスタ!$K$4&amp;"_"&amp;AC$33,データシート1!$A:$BT,MATCH("aa_"&amp;$S43,データシート1!$A$1:$BT$1,0),0)</f>
        <v>16.221967130256338</v>
      </c>
      <c r="AD43" s="900">
        <f>VLOOKUP(年度マスタ!$K$4&amp;"_"&amp;AD$33,データシート1!$A:$BT,MATCH("aa_"&amp;$S43,データシート1!$A$1:$BT$1,0),0)</f>
        <v>16.017421830603059</v>
      </c>
      <c r="AE43" s="900">
        <f>VLOOKUP(年度マスタ!$K$4&amp;"_"&amp;AE$33,データシート1!$A:$BT,MATCH("aa_"&amp;$S43,データシート1!$A$1:$BT$1,0),0)</f>
        <v>15.715796193434478</v>
      </c>
      <c r="AF43" s="900">
        <f>VLOOKUP(年度マスタ!$K$4&amp;"_"&amp;AF$33,データシート1!$A:$BT,MATCH("aa_"&amp;$S43,データシート1!$A$1:$BT$1,0),0)</f>
        <v>15.372379402694325</v>
      </c>
      <c r="AG43" s="900">
        <f>VLOOKUP(年度マスタ!$K$4&amp;"_"&amp;AG$33,データシート1!$A:$BT,MATCH("aa_"&amp;$S43,データシート1!$A$1:$BT$1,0),0)</f>
        <v>14.891554495418017</v>
      </c>
      <c r="AH43" s="900">
        <f>VLOOKUP(年度マスタ!$K$4&amp;"_"&amp;AH$33,データシート1!$A:$BT,MATCH("aa_"&amp;$S43,データシート1!$A$1:$BT$1,0),0)</f>
        <v>14.202952391920281</v>
      </c>
      <c r="AI43" s="900">
        <f>VLOOKUP(年度マスタ!$K$4&amp;"_"&amp;AI$33,データシート1!$A:$BT,MATCH("aa_"&amp;$S43,データシート1!$A$1:$BT$1,0),0)</f>
        <v>12.291255711437882</v>
      </c>
      <c r="AJ43" s="900">
        <f>VLOOKUP(年度マスタ!$K$4&amp;"_"&amp;AJ$33,データシート1!$A:$BT,MATCH("aa_"&amp;$S43,データシート1!$A$1:$BT$1,0),0)</f>
        <v>11.779628828035364</v>
      </c>
      <c r="AK43" s="901">
        <f>VLOOKUP(年度マスタ!$K$4&amp;"_"&amp;AK$33,データシート1!$A:$BT,MATCH("aa_"&amp;$S43,データシート1!$A$1:$BT$1,0),0)</f>
        <v>12.212235746850395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20.142124184948351</v>
      </c>
      <c r="Y44" s="900">
        <f>VLOOKUP(年度マスタ!$K$4&amp;"_"&amp;Y$33,データシート1!$A:$BT,MATCH("aa_"&amp;$S44,データシート1!$A$1:$BT$1,0),0)</f>
        <v>20.377767084630559</v>
      </c>
      <c r="Z44" s="900">
        <f>VLOOKUP(年度マスタ!$K$4&amp;"_"&amp;Z$33,データシート1!$A:$BT,MATCH("aa_"&amp;$S44,データシート1!$A$1:$BT$1,0),0)</f>
        <v>19.506820403957548</v>
      </c>
      <c r="AA44" s="900">
        <f>VLOOKUP(年度マスタ!$K$4&amp;"_"&amp;AA$33,データシート1!$A:$BT,MATCH("aa_"&amp;$S44,データシート1!$A$1:$BT$1,0),0)</f>
        <v>19.398833613983186</v>
      </c>
      <c r="AB44" s="900">
        <f>VLOOKUP(年度マスタ!$K$4&amp;"_"&amp;AB$33,データシート1!$A:$BT,MATCH("aa_"&amp;$S44,データシート1!$A$1:$BT$1,0),0)</f>
        <v>19.651761660836758</v>
      </c>
      <c r="AC44" s="900">
        <f>VLOOKUP(年度マスタ!$K$4&amp;"_"&amp;AC$33,データシート1!$A:$BT,MATCH("aa_"&amp;$S44,データシート1!$A$1:$BT$1,0),0)</f>
        <v>19.492799405507373</v>
      </c>
      <c r="AD44" s="900">
        <f>VLOOKUP(年度マスタ!$K$4&amp;"_"&amp;AD$33,データシート1!$A:$BT,MATCH("aa_"&amp;$S44,データシート1!$A$1:$BT$1,0),0)</f>
        <v>19.297137415638886</v>
      </c>
      <c r="AE44" s="900">
        <f>VLOOKUP(年度マスタ!$K$4&amp;"_"&amp;AE$33,データシート1!$A:$BT,MATCH("aa_"&amp;$S44,データシート1!$A$1:$BT$1,0),0)</f>
        <v>18.574893953914128</v>
      </c>
      <c r="AF44" s="900">
        <f>VLOOKUP(年度マスタ!$K$4&amp;"_"&amp;AF$33,データシート1!$A:$BT,MATCH("aa_"&amp;$S44,データシート1!$A$1:$BT$1,0),0)</f>
        <v>18.022713703667428</v>
      </c>
      <c r="AG44" s="900">
        <f>VLOOKUP(年度マスタ!$K$4&amp;"_"&amp;AG$33,データシート1!$A:$BT,MATCH("aa_"&amp;$S44,データシート1!$A$1:$BT$1,0),0)</f>
        <v>17.781172826456483</v>
      </c>
      <c r="AH44" s="900">
        <f>VLOOKUP(年度マスタ!$K$4&amp;"_"&amp;AH$33,データシート1!$A:$BT,MATCH("aa_"&amp;$S44,データシート1!$A$1:$BT$1,0),0)</f>
        <v>17.59260238195251</v>
      </c>
      <c r="AI44" s="900">
        <f>VLOOKUP(年度マスタ!$K$4&amp;"_"&amp;AI$33,データシート1!$A:$BT,MATCH("aa_"&amp;$S44,データシート1!$A$1:$BT$1,0),0)</f>
        <v>16.605966788987057</v>
      </c>
      <c r="AJ44" s="900">
        <f>VLOOKUP(年度マスタ!$K$4&amp;"_"&amp;AJ$33,データシート1!$A:$BT,MATCH("aa_"&amp;$S44,データシート1!$A$1:$BT$1,0),0)</f>
        <v>16.997299020155026</v>
      </c>
      <c r="AK44" s="901">
        <f>VLOOKUP(年度マスタ!$K$4&amp;"_"&amp;AK$33,データシート1!$A:$BT,MATCH("aa_"&amp;$S44,データシート1!$A$1:$BT$1,0),0)</f>
        <v>16.710037894307799</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0.934681546531279</v>
      </c>
      <c r="Y45" s="900">
        <f>VLOOKUP(年度マスタ!$K$4&amp;"_"&amp;Y$33,データシート1!$A:$BT,MATCH("aa_"&amp;$S45,データシート1!$A$1:$BT$1,0),0)</f>
        <v>0.95693609937613999</v>
      </c>
      <c r="Z45" s="900">
        <f>VLOOKUP(年度マスタ!$K$4&amp;"_"&amp;Z$33,データシート1!$A:$BT,MATCH("aa_"&amp;$S45,データシート1!$A$1:$BT$1,0),0)</f>
        <v>1.08220016165401</v>
      </c>
      <c r="AA45" s="900">
        <f>VLOOKUP(年度マスタ!$K$4&amp;"_"&amp;AA$33,データシート1!$A:$BT,MATCH("aa_"&amp;$S45,データシート1!$A$1:$BT$1,0),0)</f>
        <v>1.1622168916654201</v>
      </c>
      <c r="AB45" s="900">
        <f>VLOOKUP(年度マスタ!$K$4&amp;"_"&amp;AB$33,データシート1!$A:$BT,MATCH("aa_"&amp;$S45,データシート1!$A$1:$BT$1,0),0)</f>
        <v>1.16627973379246</v>
      </c>
      <c r="AC45" s="900">
        <f>VLOOKUP(年度マスタ!$K$4&amp;"_"&amp;AC$33,データシート1!$A:$BT,MATCH("aa_"&amp;$S45,データシート1!$A$1:$BT$1,0),0)</f>
        <v>1.10175749726298</v>
      </c>
      <c r="AD45" s="900">
        <f>VLOOKUP(年度マスタ!$K$4&amp;"_"&amp;AD$33,データシート1!$A:$BT,MATCH("aa_"&amp;$S45,データシート1!$A$1:$BT$1,0),0)</f>
        <v>1.0531933144429499</v>
      </c>
      <c r="AE45" s="900">
        <f>VLOOKUP(年度マスタ!$K$4&amp;"_"&amp;AE$33,データシート1!$A:$BT,MATCH("aa_"&amp;$S45,データシート1!$A$1:$BT$1,0),0)</f>
        <v>1.0060826047140037</v>
      </c>
      <c r="AF45" s="900">
        <f>VLOOKUP(年度マスタ!$K$4&amp;"_"&amp;AF$33,データシート1!$A:$BT,MATCH("aa_"&amp;$S45,データシート1!$A$1:$BT$1,0),0)</f>
        <v>0.95138890906088802</v>
      </c>
      <c r="AG45" s="900">
        <f>VLOOKUP(年度マスタ!$K$4&amp;"_"&amp;AG$33,データシート1!$A:$BT,MATCH("aa_"&amp;$S45,データシート1!$A$1:$BT$1,0),0)</f>
        <v>0.864894852306198</v>
      </c>
      <c r="AH45" s="900">
        <f>VLOOKUP(年度マスタ!$K$4&amp;"_"&amp;AH$33,データシート1!$A:$BT,MATCH("aa_"&amp;$S45,データシート1!$A$1:$BT$1,0),0)</f>
        <v>0.82025223817850701</v>
      </c>
      <c r="AI45" s="900">
        <f>VLOOKUP(年度マスタ!$K$4&amp;"_"&amp;AI$33,データシート1!$A:$BT,MATCH("aa_"&amp;$S45,データシート1!$A$1:$BT$1,0),0)</f>
        <v>0.76082917473966205</v>
      </c>
      <c r="AJ45" s="900">
        <f>VLOOKUP(年度マスタ!$K$4&amp;"_"&amp;AJ$33,データシート1!$A:$BT,MATCH("aa_"&amp;$S45,データシート1!$A$1:$BT$1,0),0)</f>
        <v>0.73182400411946302</v>
      </c>
      <c r="AK45" s="901">
        <f>VLOOKUP(年度マスタ!$K$4&amp;"_"&amp;AK$33,データシート1!$A:$BT,MATCH("aa_"&amp;$S45,データシート1!$A$1:$BT$1,0),0)</f>
        <v>0.71774111984637134</v>
      </c>
      <c r="AL45" s="330"/>
      <c r="AW45" s="17" t="str">
        <f>AW48</f>
        <v>丸森町</v>
      </c>
      <c r="AX45" s="1010">
        <f t="shared" ref="AX45:BB45" si="15">AX48/$BC48</f>
        <v>0.42591290014266231</v>
      </c>
      <c r="AY45" s="1010">
        <f t="shared" si="15"/>
        <v>8.9972768382141285E-2</v>
      </c>
      <c r="AZ45" s="1010">
        <f t="shared" si="15"/>
        <v>0.15506360476919326</v>
      </c>
      <c r="BA45" s="1010">
        <f t="shared" si="15"/>
        <v>0.31397844094757621</v>
      </c>
      <c r="BB45" s="1010">
        <f t="shared" si="15"/>
        <v>1.5072285758427064E-2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1.1051778069557801</v>
      </c>
      <c r="Y47" s="903">
        <f>VLOOKUP(年度マスタ!$K$4&amp;"_"&amp;Y$33,データシート1!$A:$BT,MATCH("aa_"&amp;$S47,データシート1!$A$1:$BT$1,0),0)</f>
        <v>1.090992934368934</v>
      </c>
      <c r="Z47" s="903">
        <f>VLOOKUP(年度マスタ!$K$4&amp;"_"&amp;Z$33,データシート1!$A:$BT,MATCH("aa_"&amp;$S47,データシート1!$A$1:$BT$1,0),0)</f>
        <v>1.0927893206520669</v>
      </c>
      <c r="AA47" s="903">
        <f>VLOOKUP(年度マスタ!$K$4&amp;"_"&amp;AA$33,データシート1!$A:$BT,MATCH("aa_"&amp;$S47,データシート1!$A$1:$BT$1,0),0)</f>
        <v>1.1359212002396259</v>
      </c>
      <c r="AB47" s="903">
        <f>VLOOKUP(年度マスタ!$K$4&amp;"_"&amp;AB$33,データシート1!$A:$BT,MATCH("aa_"&amp;$S47,データシート1!$A$1:$BT$1,0),0)</f>
        <v>1.4379853013315449</v>
      </c>
      <c r="AC47" s="903">
        <f>VLOOKUP(年度マスタ!$K$4&amp;"_"&amp;AC$33,データシート1!$A:$BT,MATCH("aa_"&amp;$S47,データシート1!$A$1:$BT$1,0),0)</f>
        <v>1.7411776304939821</v>
      </c>
      <c r="AD47" s="903">
        <f>VLOOKUP(年度マスタ!$K$4&amp;"_"&amp;AD$33,データシート1!$A:$BT,MATCH("aa_"&amp;$S47,データシート1!$A$1:$BT$1,0),0)</f>
        <v>2.127390103117266</v>
      </c>
      <c r="AE47" s="903">
        <f>VLOOKUP(年度マスタ!$K$4&amp;"_"&amp;AE$33,データシート1!$A:$BT,MATCH("aa_"&amp;$S47,データシート1!$A$1:$BT$1,0),0)</f>
        <v>1.8693712446066004</v>
      </c>
      <c r="AF47" s="903">
        <f>VLOOKUP(年度マスタ!$K$4&amp;"_"&amp;AF$33,データシート1!$A:$BT,MATCH("aa_"&amp;$S47,データシート1!$A$1:$BT$1,0),0)</f>
        <v>1.5574250852409994</v>
      </c>
      <c r="AG47" s="903">
        <f>VLOOKUP(年度マスタ!$K$4&amp;"_"&amp;AG$33,データシート1!$A:$BT,MATCH("aa_"&amp;$S47,データシート1!$A$1:$BT$1,0),0)</f>
        <v>1.0780589063141435</v>
      </c>
      <c r="AH47" s="903">
        <f>VLOOKUP(年度マスタ!$K$4&amp;"_"&amp;AH$33,データシート1!$A:$BT,MATCH("aa_"&amp;$S47,データシート1!$A$1:$BT$1,0),0)</f>
        <v>1.1583789530595372</v>
      </c>
      <c r="AI47" s="903">
        <f>VLOOKUP(年度マスタ!$K$4&amp;"_"&amp;AI$33,データシート1!$A:$BT,MATCH("aa_"&amp;$S47,データシート1!$A$1:$BT$1,0),0)</f>
        <v>1.606270685064487</v>
      </c>
      <c r="AJ47" s="903">
        <f>VLOOKUP(年度マスタ!$K$4&amp;"_"&amp;AJ$33,データシート1!$A:$BT,MATCH("aa_"&amp;$S47,データシート1!$A$1:$BT$1,0),0)</f>
        <v>1.182622600042196</v>
      </c>
      <c r="AK47" s="904">
        <f>VLOOKUP(年度マスタ!$K$4&amp;"_"&amp;AK$33,データシート1!$A:$BT,MATCH("aa_"&amp;$S47,データシート1!$A$1:$BT$1,0),0)</f>
        <v>1.4228453743945051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丸森町</v>
      </c>
      <c r="AX48" s="1011">
        <f>SUM(AY39:BA39)</f>
        <v>40.206788112686269</v>
      </c>
      <c r="AY48" s="1011">
        <f>BB39</f>
        <v>8.4935582675256907</v>
      </c>
      <c r="AZ48" s="1011">
        <f>BC39</f>
        <v>14.638226498553948</v>
      </c>
      <c r="BA48" s="1011">
        <f>SUM(BD39:BG39)</f>
        <v>29.640014761004565</v>
      </c>
      <c r="BB48" s="1011">
        <f>BH39</f>
        <v>1.4228453743945051</v>
      </c>
      <c r="BC48" s="1011">
        <f>SUM(AX48:BB48)</f>
        <v>94.401433014164965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94.401433014164965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40.206788112686269</v>
      </c>
      <c r="P52" s="453">
        <f t="shared" ref="P52:P64" si="18">O52/$O$51</f>
        <v>0.42591290014266231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33.539299138581242</v>
      </c>
      <c r="P53" s="454">
        <f t="shared" si="18"/>
        <v>0.35528379249866537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1.3207551015341263</v>
      </c>
      <c r="P54" s="454">
        <f t="shared" si="18"/>
        <v>1.3990837420189868E-2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5.3467338725709048</v>
      </c>
      <c r="P55" s="454">
        <f t="shared" si="18"/>
        <v>5.6638270223807151E-2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8.4935582675256907</v>
      </c>
      <c r="P56" s="453">
        <f t="shared" si="18"/>
        <v>8.9972768382141285E-2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14.638226498553948</v>
      </c>
      <c r="P57" s="453">
        <f t="shared" si="18"/>
        <v>0.15506360476919326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29.640014761004565</v>
      </c>
      <c r="P58" s="453">
        <f t="shared" si="18"/>
        <v>0.31397844094757621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28.922273641158192</v>
      </c>
      <c r="P59" s="454">
        <f t="shared" si="18"/>
        <v>0.30637536653514991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12.212235746850395</v>
      </c>
      <c r="P60" s="454">
        <f t="shared" si="18"/>
        <v>0.12936494030782292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16.710037894307799</v>
      </c>
      <c r="P61" s="454">
        <f t="shared" si="18"/>
        <v>0.17701042622732699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0.71774111984637134</v>
      </c>
      <c r="P62" s="454">
        <f t="shared" si="18"/>
        <v>7.603074412426282E-3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1.4228453743945051</v>
      </c>
      <c r="P64" s="612">
        <f t="shared" si="18"/>
        <v>1.5072285758427064E-2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丸森町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419.00029999999998</v>
      </c>
      <c r="AI7" s="78">
        <f>VLOOKUP(年度マスタ!$K$4&amp;"_"&amp;$AG7,データシート1!$A:$BT,MATCH("ab_"&amp;AI$2,データシート1!$A$1:$BT$1,0),0)</f>
        <v>678</v>
      </c>
      <c r="AJ7" s="78">
        <f>VLOOKUP(年度マスタ!$K$4&amp;"_"&amp;$AG7,データシート1!$A:$BT,MATCH("ab_"&amp;AJ$2,データシート1!$A$1:$BT$1,0),0)</f>
        <v>72</v>
      </c>
      <c r="AK7" s="78">
        <f>VLOOKUP(年度マスタ!$K$4&amp;"_"&amp;$AG7,データシート1!$A:$BT,MATCH("ab_"&amp;AK$2,データシート1!$A$1:$BT$1,0),0)</f>
        <v>2344</v>
      </c>
      <c r="AL7" s="78">
        <f>VLOOKUP(年度マスタ!$K$4&amp;"_"&amp;$AG7,データシート1!$A:$BT,MATCH("ab_"&amp;AL$2,データシート1!$A$1:$BT$1,0),0)</f>
        <v>5067</v>
      </c>
      <c r="AM7" s="78">
        <f>VLOOKUP(年度マスタ!$K$4&amp;"_"&amp;$AG7,データシート1!$A:$BT,MATCH("ab_"&amp;AM$2,データシート1!$A$1:$BT$1,0),0)</f>
        <v>9031</v>
      </c>
      <c r="AN7" s="78">
        <f>VLOOKUP(年度マスタ!$K$4&amp;"_"&amp;$AG7,データシート1!$A:$BT,MATCH("ab_"&amp;AN$2,データシート1!$A$1:$BT$1,0),0)</f>
        <v>4054</v>
      </c>
      <c r="AO7" s="78">
        <f>VLOOKUP(年度マスタ!$K$4&amp;"_"&amp;$AG7,データシート1!$A:$BT,MATCH("ab_"&amp;AO$2,データシート1!$A$1:$BT$1,0),0)</f>
        <v>16033</v>
      </c>
      <c r="AP7" s="78">
        <f>VLOOKUP(年度マスタ!$K$4&amp;"_"&amp;$AG7,データシート1!$A:$BT,MATCH("ab_"&amp;AP$2,データシート1!$A$1:$BT$1,0),0)</f>
        <v>0</v>
      </c>
      <c r="AQ7" s="954">
        <f>VLOOKUP(年度マスタ!$K$4&amp;"_"&amp;$AG7,データシート1!$A:$BT,MATCH("ab_"&amp;AQ$2,データシート1!$A$1:$BT$1,0),0)</f>
        <v>1.1051778069557801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416.72980000000001</v>
      </c>
      <c r="AI8" s="78">
        <f>VLOOKUP(年度マスタ!$K$4&amp;"_"&amp;$AG8,データシート1!$A:$BT,MATCH("ab_"&amp;AI$2,データシート1!$A$1:$BT$1,0),0)</f>
        <v>678</v>
      </c>
      <c r="AJ8" s="78">
        <f>VLOOKUP(年度マスタ!$K$4&amp;"_"&amp;$AG8,データシート1!$A:$BT,MATCH("ab_"&amp;AJ$2,データシート1!$A$1:$BT$1,0),0)</f>
        <v>72</v>
      </c>
      <c r="AK8" s="78">
        <f>VLOOKUP(年度マスタ!$K$4&amp;"_"&amp;$AG8,データシート1!$A:$BT,MATCH("ab_"&amp;AK$2,データシート1!$A$1:$BT$1,0),0)</f>
        <v>2344</v>
      </c>
      <c r="AL8" s="78">
        <f>VLOOKUP(年度マスタ!$K$4&amp;"_"&amp;$AG8,データシート1!$A:$BT,MATCH("ab_"&amp;AL$2,データシート1!$A$1:$BT$1,0),0)</f>
        <v>5048</v>
      </c>
      <c r="AM8" s="78">
        <f>VLOOKUP(年度マスタ!$K$4&amp;"_"&amp;$AG8,データシート1!$A:$BT,MATCH("ab_"&amp;AM$2,データシート1!$A$1:$BT$1,0),0)</f>
        <v>9064</v>
      </c>
      <c r="AN8" s="78">
        <f>VLOOKUP(年度マスタ!$K$4&amp;"_"&amp;$AG8,データシート1!$A:$BT,MATCH("ab_"&amp;AN$2,データシート1!$A$1:$BT$1,0),0)</f>
        <v>3999</v>
      </c>
      <c r="AO8" s="78">
        <f>VLOOKUP(年度マスタ!$K$4&amp;"_"&amp;$AG8,データシート1!$A:$BT,MATCH("ab_"&amp;AO$2,データシート1!$A$1:$BT$1,0),0)</f>
        <v>15729</v>
      </c>
      <c r="AP8" s="78">
        <f>VLOOKUP(年度マスタ!$K$4&amp;"_"&amp;$AG8,データシート1!$A:$BT,MATCH("ab_"&amp;AP$2,データシート1!$A$1:$BT$1,0),0)</f>
        <v>0</v>
      </c>
      <c r="AQ8" s="954">
        <f>VLOOKUP(年度マスタ!$K$4&amp;"_"&amp;$AG8,データシート1!$A:$BT,MATCH("ab_"&amp;AQ$2,データシート1!$A$1:$BT$1,0),0)</f>
        <v>1.090992934368934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466.45979999999997</v>
      </c>
      <c r="AI9" s="78">
        <f>VLOOKUP(年度マスタ!$K$4&amp;"_"&amp;$AG9,データシート1!$A:$BT,MATCH("ab_"&amp;AI$2,データシート1!$A$1:$BT$1,0),0)</f>
        <v>678</v>
      </c>
      <c r="AJ9" s="78">
        <f>VLOOKUP(年度マスタ!$K$4&amp;"_"&amp;$AG9,データシート1!$A:$BT,MATCH("ab_"&amp;AJ$2,データシート1!$A$1:$BT$1,0),0)</f>
        <v>72</v>
      </c>
      <c r="AK9" s="78">
        <f>VLOOKUP(年度マスタ!$K$4&amp;"_"&amp;$AG9,データシート1!$A:$BT,MATCH("ab_"&amp;AK$2,データシート1!$A$1:$BT$1,0),0)</f>
        <v>2344</v>
      </c>
      <c r="AL9" s="78">
        <f>VLOOKUP(年度マスタ!$K$4&amp;"_"&amp;$AG9,データシート1!$A:$BT,MATCH("ab_"&amp;AL$2,データシート1!$A$1:$BT$1,0),0)</f>
        <v>5025</v>
      </c>
      <c r="AM9" s="78">
        <f>VLOOKUP(年度マスタ!$K$4&amp;"_"&amp;$AG9,データシート1!$A:$BT,MATCH("ab_"&amp;AM$2,データシート1!$A$1:$BT$1,0),0)</f>
        <v>9172</v>
      </c>
      <c r="AN9" s="78">
        <f>VLOOKUP(年度マスタ!$K$4&amp;"_"&amp;$AG9,データシート1!$A:$BT,MATCH("ab_"&amp;AN$2,データシート1!$A$1:$BT$1,0),0)</f>
        <v>3942</v>
      </c>
      <c r="AO9" s="78">
        <f>VLOOKUP(年度マスタ!$K$4&amp;"_"&amp;$AG9,データシート1!$A:$BT,MATCH("ab_"&amp;AO$2,データシート1!$A$1:$BT$1,0),0)</f>
        <v>15421</v>
      </c>
      <c r="AP9" s="78">
        <f>VLOOKUP(年度マスタ!$K$4&amp;"_"&amp;$AG9,データシート1!$A:$BT,MATCH("ab_"&amp;AP$2,データシート1!$A$1:$BT$1,0),0)</f>
        <v>0</v>
      </c>
      <c r="AQ9" s="954">
        <f>VLOOKUP(年度マスタ!$K$4&amp;"_"&amp;$AG9,データシート1!$A:$BT,MATCH("ab_"&amp;AQ$2,データシート1!$A$1:$BT$1,0),0)</f>
        <v>1.0927893206520669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433.7835</v>
      </c>
      <c r="AI10" s="78">
        <f>VLOOKUP(年度マスタ!$K$4&amp;"_"&amp;$AG10,データシート1!$A:$BT,MATCH("ab_"&amp;AI$2,データシート1!$A$1:$BT$1,0),0)</f>
        <v>678</v>
      </c>
      <c r="AJ10" s="78">
        <f>VLOOKUP(年度マスタ!$K$4&amp;"_"&amp;$AG10,データシート1!$A:$BT,MATCH("ab_"&amp;AJ$2,データシート1!$A$1:$BT$1,0),0)</f>
        <v>72</v>
      </c>
      <c r="AK10" s="78">
        <f>VLOOKUP(年度マスタ!$K$4&amp;"_"&amp;$AG10,データシート1!$A:$BT,MATCH("ab_"&amp;AK$2,データシート1!$A$1:$BT$1,0),0)</f>
        <v>2344</v>
      </c>
      <c r="AL10" s="78">
        <f>VLOOKUP(年度マスタ!$K$4&amp;"_"&amp;$AG10,データシート1!$A:$BT,MATCH("ab_"&amp;AL$2,データシート1!$A$1:$BT$1,0),0)</f>
        <v>5065</v>
      </c>
      <c r="AM10" s="78">
        <f>VLOOKUP(年度マスタ!$K$4&amp;"_"&amp;$AG10,データシート1!$A:$BT,MATCH("ab_"&amp;AM$2,データシート1!$A$1:$BT$1,0),0)</f>
        <v>9253</v>
      </c>
      <c r="AN10" s="78">
        <f>VLOOKUP(年度マスタ!$K$4&amp;"_"&amp;$AG10,データシート1!$A:$BT,MATCH("ab_"&amp;AN$2,データシート1!$A$1:$BT$1,0),0)</f>
        <v>3898</v>
      </c>
      <c r="AO10" s="78">
        <f>VLOOKUP(年度マスタ!$K$4&amp;"_"&amp;$AG10,データシート1!$A:$BT,MATCH("ab_"&amp;AO$2,データシート1!$A$1:$BT$1,0),0)</f>
        <v>15243</v>
      </c>
      <c r="AP10" s="78">
        <f>VLOOKUP(年度マスタ!$K$4&amp;"_"&amp;$AG10,データシート1!$A:$BT,MATCH("ab_"&amp;AP$2,データシート1!$A$1:$BT$1,0),0)</f>
        <v>0</v>
      </c>
      <c r="AQ10" s="954">
        <f>VLOOKUP(年度マスタ!$K$4&amp;"_"&amp;$AG10,データシート1!$A:$BT,MATCH("ab_"&amp;AQ$2,データシート1!$A$1:$BT$1,0),0)</f>
        <v>1.1359212002396259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469.52839999999998</v>
      </c>
      <c r="AI11" s="78">
        <f>VLOOKUP(年度マスタ!$K$4&amp;"_"&amp;$AG11,データシート1!$A:$BT,MATCH("ab_"&amp;AI$2,データシート1!$A$1:$BT$1,0),0)</f>
        <v>678</v>
      </c>
      <c r="AJ11" s="78">
        <f>VLOOKUP(年度マスタ!$K$4&amp;"_"&amp;$AG11,データシート1!$A:$BT,MATCH("ab_"&amp;AJ$2,データシート1!$A$1:$BT$1,0),0)</f>
        <v>72</v>
      </c>
      <c r="AK11" s="78">
        <f>VLOOKUP(年度マスタ!$K$4&amp;"_"&amp;$AG11,データシート1!$A:$BT,MATCH("ab_"&amp;AK$2,データシート1!$A$1:$BT$1,0),0)</f>
        <v>2344</v>
      </c>
      <c r="AL11" s="78">
        <f>VLOOKUP(年度マスタ!$K$4&amp;"_"&amp;$AG11,データシート1!$A:$BT,MATCH("ab_"&amp;AL$2,データシート1!$A$1:$BT$1,0),0)</f>
        <v>5089</v>
      </c>
      <c r="AM11" s="78">
        <f>VLOOKUP(年度マスタ!$K$4&amp;"_"&amp;$AG11,データシート1!$A:$BT,MATCH("ab_"&amp;AM$2,データシート1!$A$1:$BT$1,0),0)</f>
        <v>9310</v>
      </c>
      <c r="AN11" s="78">
        <f>VLOOKUP(年度マスタ!$K$4&amp;"_"&amp;$AG11,データシート1!$A:$BT,MATCH("ab_"&amp;AN$2,データシート1!$A$1:$BT$1,0),0)</f>
        <v>3934</v>
      </c>
      <c r="AO11" s="78">
        <f>VLOOKUP(年度マスタ!$K$4&amp;"_"&amp;$AG11,データシート1!$A:$BT,MATCH("ab_"&amp;AO$2,データシート1!$A$1:$BT$1,0),0)</f>
        <v>15077</v>
      </c>
      <c r="AP11" s="78">
        <f>VLOOKUP(年度マスタ!$K$4&amp;"_"&amp;$AG11,データシート1!$A:$BT,MATCH("ab_"&amp;AP$2,データシート1!$A$1:$BT$1,0),0)</f>
        <v>0</v>
      </c>
      <c r="AQ11" s="954">
        <f>VLOOKUP(年度マスタ!$K$4&amp;"_"&amp;$AG11,データシート1!$A:$BT,MATCH("ab_"&amp;AQ$2,データシート1!$A$1:$BT$1,0),0)</f>
        <v>1.4379853013315449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475.1318</v>
      </c>
      <c r="AI12" s="78">
        <f>VLOOKUP(年度マスタ!$K$4&amp;"_"&amp;$AG12,データシート1!$A:$BT,MATCH("ab_"&amp;AI$2,データシート1!$A$1:$BT$1,0),0)</f>
        <v>581</v>
      </c>
      <c r="AJ12" s="78">
        <f>VLOOKUP(年度マスタ!$K$4&amp;"_"&amp;$AG12,データシート1!$A:$BT,MATCH("ab_"&amp;AJ$2,データシート1!$A$1:$BT$1,0),0)</f>
        <v>86</v>
      </c>
      <c r="AK12" s="78">
        <f>VLOOKUP(年度マスタ!$K$4&amp;"_"&amp;$AG12,データシート1!$A:$BT,MATCH("ab_"&amp;AK$2,データシート1!$A$1:$BT$1,0),0)</f>
        <v>2130</v>
      </c>
      <c r="AL12" s="78">
        <f>VLOOKUP(年度マスタ!$K$4&amp;"_"&amp;$AG12,データシート1!$A:$BT,MATCH("ab_"&amp;AL$2,データシート1!$A$1:$BT$1,0),0)</f>
        <v>5121</v>
      </c>
      <c r="AM12" s="78">
        <f>VLOOKUP(年度マスタ!$K$4&amp;"_"&amp;$AG12,データシート1!$A:$BT,MATCH("ab_"&amp;AM$2,データシート1!$A$1:$BT$1,0),0)</f>
        <v>9335</v>
      </c>
      <c r="AN12" s="78">
        <f>VLOOKUP(年度マスタ!$K$4&amp;"_"&amp;$AG12,データシート1!$A:$BT,MATCH("ab_"&amp;AN$2,データシート1!$A$1:$BT$1,0),0)</f>
        <v>3882</v>
      </c>
      <c r="AO12" s="78">
        <f>VLOOKUP(年度マスタ!$K$4&amp;"_"&amp;$AG12,データシート1!$A:$BT,MATCH("ab_"&amp;AO$2,データシート1!$A$1:$BT$1,0),0)</f>
        <v>14845</v>
      </c>
      <c r="AP12" s="78">
        <f>VLOOKUP(年度マスタ!$K$4&amp;"_"&amp;$AG12,データシート1!$A:$BT,MATCH("ab_"&amp;AP$2,データシート1!$A$1:$BT$1,0),0)</f>
        <v>0</v>
      </c>
      <c r="AQ12" s="954">
        <f>VLOOKUP(年度マスタ!$K$4&amp;"_"&amp;$AG12,データシート1!$A:$BT,MATCH("ab_"&amp;AQ$2,データシート1!$A$1:$BT$1,0),0)</f>
        <v>1.7411776304939821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301.96159999999998</v>
      </c>
      <c r="AI13" s="78">
        <f>VLOOKUP(年度マスタ!$K$4&amp;"_"&amp;$AG13,データシート1!$A:$BT,MATCH("ab_"&amp;AI$2,データシート1!$A$1:$BT$1,0),0)</f>
        <v>581</v>
      </c>
      <c r="AJ13" s="78">
        <f>VLOOKUP(年度マスタ!$K$4&amp;"_"&amp;$AG13,データシート1!$A:$BT,MATCH("ab_"&amp;AJ$2,データシート1!$A$1:$BT$1,0),0)</f>
        <v>86</v>
      </c>
      <c r="AK13" s="78">
        <f>VLOOKUP(年度マスタ!$K$4&amp;"_"&amp;$AG13,データシート1!$A:$BT,MATCH("ab_"&amp;AK$2,データシート1!$A$1:$BT$1,0),0)</f>
        <v>2130</v>
      </c>
      <c r="AL13" s="78">
        <f>VLOOKUP(年度マスタ!$K$4&amp;"_"&amp;$AG13,データシート1!$A:$BT,MATCH("ab_"&amp;AL$2,データシート1!$A$1:$BT$1,0),0)</f>
        <v>5088</v>
      </c>
      <c r="AM13" s="78">
        <f>VLOOKUP(年度マスタ!$K$4&amp;"_"&amp;$AG13,データシート1!$A:$BT,MATCH("ab_"&amp;AM$2,データシート1!$A$1:$BT$1,0),0)</f>
        <v>9306</v>
      </c>
      <c r="AN13" s="78">
        <f>VLOOKUP(年度マスタ!$K$4&amp;"_"&amp;$AG13,データシート1!$A:$BT,MATCH("ab_"&amp;AN$2,データシート1!$A$1:$BT$1,0),0)</f>
        <v>3840</v>
      </c>
      <c r="AO13" s="78">
        <f>VLOOKUP(年度マスタ!$K$4&amp;"_"&amp;$AG13,データシート1!$A:$BT,MATCH("ab_"&amp;AO$2,データシート1!$A$1:$BT$1,0),0)</f>
        <v>14496</v>
      </c>
      <c r="AP13" s="78">
        <f>VLOOKUP(年度マスタ!$K$4&amp;"_"&amp;$AG13,データシート1!$A:$BT,MATCH("ab_"&amp;AP$2,データシート1!$A$1:$BT$1,0),0)</f>
        <v>0</v>
      </c>
      <c r="AQ13" s="954">
        <f>VLOOKUP(年度マスタ!$K$4&amp;"_"&amp;$AG13,データシート1!$A:$BT,MATCH("ab_"&amp;AQ$2,データシート1!$A$1:$BT$1,0),0)</f>
        <v>2.127390103117266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315.82729999999998</v>
      </c>
      <c r="AI14" s="78">
        <f>VLOOKUP(年度マスタ!$K$4&amp;"_"&amp;$AG14,データシート1!$A:$BT,MATCH("ab_"&amp;AI$2,データシート1!$A$1:$BT$1,0),0)</f>
        <v>581</v>
      </c>
      <c r="AJ14" s="78">
        <f>VLOOKUP(年度マスタ!$K$4&amp;"_"&amp;$AG14,データシート1!$A:$BT,MATCH("ab_"&amp;AJ$2,データシート1!$A$1:$BT$1,0),0)</f>
        <v>86</v>
      </c>
      <c r="AK14" s="78">
        <f>VLOOKUP(年度マスタ!$K$4&amp;"_"&amp;$AG14,データシート1!$A:$BT,MATCH("ab_"&amp;AK$2,データシート1!$A$1:$BT$1,0),0)</f>
        <v>2130</v>
      </c>
      <c r="AL14" s="78">
        <f>VLOOKUP(年度マスタ!$K$4&amp;"_"&amp;$AG14,データシート1!$A:$BT,MATCH("ab_"&amp;AL$2,データシート1!$A$1:$BT$1,0),0)</f>
        <v>5089</v>
      </c>
      <c r="AM14" s="78">
        <f>VLOOKUP(年度マスタ!$K$4&amp;"_"&amp;$AG14,データシート1!$A:$BT,MATCH("ab_"&amp;AM$2,データシート1!$A$1:$BT$1,0),0)</f>
        <v>9243</v>
      </c>
      <c r="AN14" s="78">
        <f>VLOOKUP(年度マスタ!$K$4&amp;"_"&amp;$AG14,データシート1!$A:$BT,MATCH("ab_"&amp;AN$2,データシート1!$A$1:$BT$1,0),0)</f>
        <v>3823</v>
      </c>
      <c r="AO14" s="78">
        <f>VLOOKUP(年度マスタ!$K$4&amp;"_"&amp;$AG14,データシート1!$A:$BT,MATCH("ab_"&amp;AO$2,データシート1!$A$1:$BT$1,0),0)</f>
        <v>14244</v>
      </c>
      <c r="AP14" s="78">
        <f>VLOOKUP(年度マスタ!$K$4&amp;"_"&amp;$AG14,データシート1!$A:$BT,MATCH("ab_"&amp;AP$2,データシート1!$A$1:$BT$1,0),0)</f>
        <v>0</v>
      </c>
      <c r="AQ14" s="954">
        <f>VLOOKUP(年度マスタ!$K$4&amp;"_"&amp;$AG14,データシート1!$A:$BT,MATCH("ab_"&amp;AQ$2,データシート1!$A$1:$BT$1,0),0)</f>
        <v>1.8693712446066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298.77010000000001</v>
      </c>
      <c r="AI15" s="78">
        <f>VLOOKUP(年度マスタ!$K$4&amp;"_"&amp;$AG15,データシート1!$A:$BT,MATCH("ab_"&amp;AI$2,データシート1!$A$1:$BT$1,0),0)</f>
        <v>581</v>
      </c>
      <c r="AJ15" s="78">
        <f>VLOOKUP(年度マスタ!$K$4&amp;"_"&amp;$AG15,データシート1!$A:$BT,MATCH("ab_"&amp;AJ$2,データシート1!$A$1:$BT$1,0),0)</f>
        <v>86</v>
      </c>
      <c r="AK15" s="78">
        <f>VLOOKUP(年度マスタ!$K$4&amp;"_"&amp;$AG15,データシート1!$A:$BT,MATCH("ab_"&amp;AK$2,データシート1!$A$1:$BT$1,0),0)</f>
        <v>2130</v>
      </c>
      <c r="AL15" s="78">
        <f>VLOOKUP(年度マスタ!$K$4&amp;"_"&amp;$AG15,データシート1!$A:$BT,MATCH("ab_"&amp;AL$2,データシート1!$A$1:$BT$1,0),0)</f>
        <v>5100</v>
      </c>
      <c r="AM15" s="78">
        <f>VLOOKUP(年度マスタ!$K$4&amp;"_"&amp;$AG15,データシート1!$A:$BT,MATCH("ab_"&amp;AM$2,データシート1!$A$1:$BT$1,0),0)</f>
        <v>9191</v>
      </c>
      <c r="AN15" s="78">
        <f>VLOOKUP(年度マスタ!$K$4&amp;"_"&amp;$AG15,データシート1!$A:$BT,MATCH("ab_"&amp;AN$2,データシート1!$A$1:$BT$1,0),0)</f>
        <v>3733</v>
      </c>
      <c r="AO15" s="78">
        <f>VLOOKUP(年度マスタ!$K$4&amp;"_"&amp;$AG15,データシート1!$A:$BT,MATCH("ab_"&amp;AO$2,データシート1!$A$1:$BT$1,0),0)</f>
        <v>13929</v>
      </c>
      <c r="AP15" s="78">
        <f>VLOOKUP(年度マスタ!$K$4&amp;"_"&amp;$AG15,データシート1!$A:$BT,MATCH("ab_"&amp;AP$2,データシート1!$A$1:$BT$1,0),0)</f>
        <v>0</v>
      </c>
      <c r="AQ15" s="954">
        <f>VLOOKUP(年度マスタ!$K$4&amp;"_"&amp;$AG15,データシート1!$A:$BT,MATCH("ab_"&amp;AQ$2,データシート1!$A$1:$BT$1,0),0)</f>
        <v>1.557425085240999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241.04769999999999</v>
      </c>
      <c r="AI16" s="78">
        <f>VLOOKUP(年度マスタ!$K$4&amp;"_"&amp;$AG16,データシート1!$A:$BT,MATCH("ab_"&amp;AI$2,データシート1!$A$1:$BT$1,0),0)</f>
        <v>581</v>
      </c>
      <c r="AJ16" s="78">
        <f>VLOOKUP(年度マスタ!$K$4&amp;"_"&amp;$AG16,データシート1!$A:$BT,MATCH("ab_"&amp;AJ$2,データシート1!$A$1:$BT$1,0),0)</f>
        <v>86</v>
      </c>
      <c r="AK16" s="78">
        <f>VLOOKUP(年度マスタ!$K$4&amp;"_"&amp;$AG16,データシート1!$A:$BT,MATCH("ab_"&amp;AK$2,データシート1!$A$1:$BT$1,0),0)</f>
        <v>2130</v>
      </c>
      <c r="AL16" s="78">
        <f>VLOOKUP(年度マスタ!$K$4&amp;"_"&amp;$AG16,データシート1!$A:$BT,MATCH("ab_"&amp;AL$2,データシート1!$A$1:$BT$1,0),0)</f>
        <v>5096</v>
      </c>
      <c r="AM16" s="78">
        <f>VLOOKUP(年度マスタ!$K$4&amp;"_"&amp;$AG16,データシート1!$A:$BT,MATCH("ab_"&amp;AM$2,データシート1!$A$1:$BT$1,0),0)</f>
        <v>9074</v>
      </c>
      <c r="AN16" s="78">
        <f>VLOOKUP(年度マスタ!$K$4&amp;"_"&amp;$AG16,データシート1!$A:$BT,MATCH("ab_"&amp;AN$2,データシート1!$A$1:$BT$1,0),0)</f>
        <v>3720</v>
      </c>
      <c r="AO16" s="78">
        <f>VLOOKUP(年度マスタ!$K$4&amp;"_"&amp;$AG16,データシート1!$A:$BT,MATCH("ab_"&amp;AO$2,データシート1!$A$1:$BT$1,0),0)</f>
        <v>13646</v>
      </c>
      <c r="AP16" s="78">
        <f>VLOOKUP(年度マスタ!$K$4&amp;"_"&amp;$AG16,データシート1!$A:$BT,MATCH("ab_"&amp;AP$2,データシート1!$A$1:$BT$1,0),0)</f>
        <v>0</v>
      </c>
      <c r="AQ16" s="954">
        <f>VLOOKUP(年度マスタ!$K$4&amp;"_"&amp;$AG16,データシート1!$A:$BT,MATCH("ab_"&amp;AQ$2,データシート1!$A$1:$BT$1,0),0)</f>
        <v>1.078058906314143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284.27870000000001</v>
      </c>
      <c r="AI17" s="151">
        <f>VLOOKUP(年度マスタ!$K$4&amp;"_"&amp;$AG17,データシート1!$A:$BT,MATCH("ab_"&amp;AI$2,データシート1!$A$1:$BT$1,0),0)</f>
        <v>581</v>
      </c>
      <c r="AJ17" s="151">
        <f>VLOOKUP(年度マスタ!$K$4&amp;"_"&amp;$AG17,データシート1!$A:$BT,MATCH("ab_"&amp;AJ$2,データシート1!$A$1:$BT$1,0),0)</f>
        <v>86</v>
      </c>
      <c r="AK17" s="151">
        <f>VLOOKUP(年度マスタ!$K$4&amp;"_"&amp;$AG17,データシート1!$A:$BT,MATCH("ab_"&amp;AK$2,データシート1!$A$1:$BT$1,0),0)</f>
        <v>2130</v>
      </c>
      <c r="AL17" s="151">
        <f>VLOOKUP(年度マスタ!$K$4&amp;"_"&amp;$AG17,データシート1!$A:$BT,MATCH("ab_"&amp;AL$2,データシート1!$A$1:$BT$1,0),0)</f>
        <v>5071</v>
      </c>
      <c r="AM17" s="151">
        <f>VLOOKUP(年度マスタ!$K$4&amp;"_"&amp;$AG17,データシート1!$A:$BT,MATCH("ab_"&amp;AM$2,データシート1!$A$1:$BT$1,0),0)</f>
        <v>8892</v>
      </c>
      <c r="AN17" s="151">
        <f>VLOOKUP(年度マスタ!$K$4&amp;"_"&amp;$AG17,データシート1!$A:$BT,MATCH("ab_"&amp;AN$2,データシート1!$A$1:$BT$1,0),0)</f>
        <v>3653</v>
      </c>
      <c r="AO17" s="151">
        <f>VLOOKUP(年度マスタ!$K$4&amp;"_"&amp;$AG17,データシート1!$A:$BT,MATCH("ab_"&amp;AO$2,データシート1!$A$1:$BT$1,0),0)</f>
        <v>13292</v>
      </c>
      <c r="AP17" s="151">
        <f>VLOOKUP(年度マスタ!$K$4&amp;"_"&amp;$AG17,データシート1!$A:$BT,MATCH("ab_"&amp;AP$2,データシート1!$A$1:$BT$1,0),0)</f>
        <v>0</v>
      </c>
      <c r="AQ17" s="955">
        <f>VLOOKUP(年度マスタ!$K$4&amp;"_"&amp;$AG17,データシート1!$A:$BT,MATCH("ab_"&amp;AQ$2,データシート1!$A$1:$BT$1,0),0)</f>
        <v>1.158378953059537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253.41589999999999</v>
      </c>
      <c r="AI18" s="78">
        <f>VLOOKUP(年度マスタ!$K$4&amp;"_"&amp;$AG18,データシート1!$A:$BT,MATCH("ab_"&amp;AI$2,データシート1!$A$1:$BT$1,0),0)</f>
        <v>611</v>
      </c>
      <c r="AJ18" s="78">
        <f>VLOOKUP(年度マスタ!$K$4&amp;"_"&amp;$AG18,データシート1!$A:$BT,MATCH("ab_"&amp;AJ$2,データシート1!$A$1:$BT$1,0),0)</f>
        <v>130</v>
      </c>
      <c r="AK18" s="78">
        <f>VLOOKUP(年度マスタ!$K$4&amp;"_"&amp;$AG18,データシート1!$A:$BT,MATCH("ab_"&amp;AK$2,データシート1!$A$1:$BT$1,0),0)</f>
        <v>2314</v>
      </c>
      <c r="AL18" s="78">
        <f>VLOOKUP(年度マスタ!$K$4&amp;"_"&amp;$AG18,データシート1!$A:$BT,MATCH("ab_"&amp;AL$2,データシート1!$A$1:$BT$1,0),0)</f>
        <v>5016</v>
      </c>
      <c r="AM18" s="78">
        <f>VLOOKUP(年度マスタ!$K$4&amp;"_"&amp;$AG18,データシート1!$A:$BT,MATCH("ab_"&amp;AM$2,データシート1!$A$1:$BT$1,0),0)</f>
        <v>8783</v>
      </c>
      <c r="AN18" s="78">
        <f>VLOOKUP(年度マスタ!$K$4&amp;"_"&amp;$AG18,データシート1!$A:$BT,MATCH("ab_"&amp;AN$2,データシート1!$A$1:$BT$1,0),0)</f>
        <v>3665</v>
      </c>
      <c r="AO18" s="78">
        <f>VLOOKUP(年度マスタ!$K$4&amp;"_"&amp;$AG18,データシート1!$A:$BT,MATCH("ab_"&amp;AO$2,データシート1!$A$1:$BT$1,0),0)</f>
        <v>12904</v>
      </c>
      <c r="AP18" s="78">
        <f>VLOOKUP(年度マスタ!$K$4&amp;"_"&amp;$AG18,データシート1!$A:$BT,MATCH("ab_"&amp;AP$2,データシート1!$A$1:$BT$1,0),0)</f>
        <v>0</v>
      </c>
      <c r="AQ18" s="954">
        <f>VLOOKUP(年度マスタ!$K$4&amp;"_"&amp;$AG18,データシート1!$A:$BT,MATCH("ab_"&amp;AQ$2,データシート1!$A$1:$BT$1,0),0)</f>
        <v>1.606270685064487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348.35070000000002</v>
      </c>
      <c r="AI19" s="78">
        <f>VLOOKUP(年度マスタ!$K$4&amp;"_"&amp;$AG19,データシート1!$A:$BT,MATCH("ab_"&amp;AI$2,データシート1!$A$1:$BT$1,0),0)</f>
        <v>611</v>
      </c>
      <c r="AJ19" s="78">
        <f>VLOOKUP(年度マスタ!$K$4&amp;"_"&amp;$AG19,データシート1!$A:$BT,MATCH("ab_"&amp;AJ$2,データシート1!$A$1:$BT$1,0),0)</f>
        <v>130</v>
      </c>
      <c r="AK19" s="78">
        <f>VLOOKUP(年度マスタ!$K$4&amp;"_"&amp;$AG19,データシート1!$A:$BT,MATCH("ab_"&amp;AK$2,データシート1!$A$1:$BT$1,0),0)</f>
        <v>2314</v>
      </c>
      <c r="AL19" s="78">
        <f>VLOOKUP(年度マスタ!$K$4&amp;"_"&amp;$AG19,データシート1!$A:$BT,MATCH("ab_"&amp;AL$2,データシート1!$A$1:$BT$1,0),0)</f>
        <v>4975</v>
      </c>
      <c r="AM19" s="78">
        <f>VLOOKUP(年度マスタ!$K$4&amp;"_"&amp;$AG19,データシート1!$A:$BT,MATCH("ab_"&amp;AM$2,データシート1!$A$1:$BT$1,0),0)</f>
        <v>8667</v>
      </c>
      <c r="AN19" s="78">
        <f>VLOOKUP(年度マスタ!$K$4&amp;"_"&amp;$AG19,データシート1!$A:$BT,MATCH("ab_"&amp;AN$2,データシート1!$A$1:$BT$1,0),0)</f>
        <v>3658</v>
      </c>
      <c r="AO19" s="78">
        <f>VLOOKUP(年度マスタ!$K$4&amp;"_"&amp;$AG19,データシート1!$A:$BT,MATCH("ab_"&amp;AO$2,データシート1!$A$1:$BT$1,0),0)</f>
        <v>12534</v>
      </c>
      <c r="AP19" s="78">
        <f>VLOOKUP(年度マスタ!$K$4&amp;"_"&amp;$AG19,データシート1!$A:$BT,MATCH("ab_"&amp;AP$2,データシート1!$A$1:$BT$1,0),0)</f>
        <v>0</v>
      </c>
      <c r="AQ19" s="954">
        <f>VLOOKUP(年度マスタ!$K$4&amp;"_"&amp;$AG19,データシート1!$A:$BT,MATCH("ab_"&amp;AQ$2,データシート1!$A$1:$BT$1,0),0)</f>
        <v>1.182622600042196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388.31349999999998</v>
      </c>
      <c r="AI20" s="78">
        <f>VLOOKUP(年度マスタ!$K$4&amp;"_"&amp;$AG20,データシート1!$A:$BT,MATCH("ab_"&amp;AI$2,データシート1!$A$1:$BT$1,0),0)</f>
        <v>611</v>
      </c>
      <c r="AJ20" s="78">
        <f>VLOOKUP(年度マスタ!$K$4&amp;"_"&amp;$AG20,データシート1!$A:$BT,MATCH("ab_"&amp;AJ$2,データシート1!$A$1:$BT$1,0),0)</f>
        <v>130</v>
      </c>
      <c r="AK20" s="78">
        <f>VLOOKUP(年度マスタ!$K$4&amp;"_"&amp;$AG20,データシート1!$A:$BT,MATCH("ab_"&amp;AK$2,データシート1!$A$1:$BT$1,0),0)</f>
        <v>2314</v>
      </c>
      <c r="AL20" s="78">
        <f>VLOOKUP(年度マスタ!$K$4&amp;"_"&amp;$AG20,データシート1!$A:$BT,MATCH("ab_"&amp;AL$2,データシート1!$A$1:$BT$1,0),0)</f>
        <v>4923</v>
      </c>
      <c r="AM20" s="78">
        <f>VLOOKUP(年度マスタ!$K$4&amp;"_"&amp;$AG20,データシート1!$A:$BT,MATCH("ab_"&amp;AM$2,データシート1!$A$1:$BT$1,0),0)</f>
        <v>8537</v>
      </c>
      <c r="AN20" s="78">
        <f>VLOOKUP(年度マスタ!$K$4&amp;"_"&amp;$AG20,データシート1!$A:$BT,MATCH("ab_"&amp;AN$2,データシート1!$A$1:$BT$1,0),0)</f>
        <v>3651</v>
      </c>
      <c r="AO20" s="78">
        <f>VLOOKUP(年度マスタ!$K$4&amp;"_"&amp;$AG20,データシート1!$A:$BT,MATCH("ab_"&amp;AO$2,データシート1!$A$1:$BT$1,0),0)</f>
        <v>12192</v>
      </c>
      <c r="AP20" s="78">
        <f>VLOOKUP(年度マスタ!$K$4&amp;"_"&amp;$AG20,データシート1!$A:$BT,MATCH("ab_"&amp;AP$2,データシート1!$A$1:$BT$1,0),0)</f>
        <v>0</v>
      </c>
      <c r="AQ20" s="954">
        <f>VLOOKUP(年度マスタ!$K$4&amp;"_"&amp;$AG20,データシート1!$A:$BT,MATCH("ab_"&amp;AQ$2,データシート1!$A$1:$BT$1,0),0)</f>
        <v>1.4228453743945051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丸森町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10.244999999999999</v>
      </c>
      <c r="BE13" s="70" t="str">
        <f>年度マスタ!K4</f>
        <v>04341</v>
      </c>
      <c r="BF13" s="70" t="str">
        <f>年度マスタ!K4</f>
        <v>04341</v>
      </c>
      <c r="BG13" s="70" t="str">
        <f>年度マスタ!K4</f>
        <v>04341</v>
      </c>
      <c r="BH13" s="278" t="s">
        <v>195</v>
      </c>
      <c r="BI13" s="278" t="s">
        <v>195</v>
      </c>
      <c r="BJ13" s="278" t="s">
        <v>195</v>
      </c>
      <c r="BK13" s="278" t="str">
        <f>年度マスタ!K4</f>
        <v>04341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10.244999999999999</v>
      </c>
      <c r="AY14" s="70"/>
      <c r="BE14" s="70" t="str">
        <f>AP2</f>
        <v>丸森町</v>
      </c>
      <c r="BF14" s="70" t="str">
        <f>AP2</f>
        <v>丸森町</v>
      </c>
      <c r="BG14" s="70" t="str">
        <f>AP2</f>
        <v>丸森町</v>
      </c>
      <c r="BH14" s="70" t="s">
        <v>205</v>
      </c>
      <c r="BI14" s="70" t="s">
        <v>205</v>
      </c>
      <c r="BJ14" s="70" t="s">
        <v>205</v>
      </c>
      <c r="BK14" s="70" t="str">
        <f>AP2</f>
        <v>丸森町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12.191000000000001</v>
      </c>
      <c r="G21" s="877">
        <f t="shared" ref="G21:O21" si="5">SUM(G22,G26,G27,G28)</f>
        <v>17.244</v>
      </c>
      <c r="H21" s="877">
        <f t="shared" si="5"/>
        <v>19.577000000000002</v>
      </c>
      <c r="I21" s="877">
        <f t="shared" si="5"/>
        <v>15.772</v>
      </c>
      <c r="J21" s="877">
        <f t="shared" si="5"/>
        <v>14.538</v>
      </c>
      <c r="K21" s="877">
        <f t="shared" si="5"/>
        <v>15.018000000000001</v>
      </c>
      <c r="L21" s="877">
        <f t="shared" si="5"/>
        <v>14.89</v>
      </c>
      <c r="M21" s="877">
        <f t="shared" si="5"/>
        <v>13.946999999999999</v>
      </c>
      <c r="N21" s="877">
        <f t="shared" si="5"/>
        <v>12.769</v>
      </c>
      <c r="O21" s="877">
        <f t="shared" si="5"/>
        <v>10.382</v>
      </c>
      <c r="P21" s="878">
        <f>SUM(P22,P26,P27,P28)</f>
        <v>10.244999999999999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12.191000000000001</v>
      </c>
      <c r="G22" s="879">
        <f t="shared" ref="G22:P22" si="6">SUM(G23:G25)</f>
        <v>17.244</v>
      </c>
      <c r="H22" s="879">
        <f t="shared" si="6"/>
        <v>19.577000000000002</v>
      </c>
      <c r="I22" s="879">
        <f t="shared" si="6"/>
        <v>15.772</v>
      </c>
      <c r="J22" s="879">
        <f t="shared" si="6"/>
        <v>14.538</v>
      </c>
      <c r="K22" s="879">
        <f t="shared" si="6"/>
        <v>15.018000000000001</v>
      </c>
      <c r="L22" s="879">
        <f t="shared" si="6"/>
        <v>14.89</v>
      </c>
      <c r="M22" s="879">
        <f t="shared" si="6"/>
        <v>13.946999999999999</v>
      </c>
      <c r="N22" s="879">
        <f t="shared" si="6"/>
        <v>12.769</v>
      </c>
      <c r="O22" s="879">
        <f t="shared" si="6"/>
        <v>10.382</v>
      </c>
      <c r="P22" s="880">
        <f t="shared" si="6"/>
        <v>10.244999999999999</v>
      </c>
      <c r="Z22" s="273"/>
      <c r="AB22" s="272"/>
      <c r="AC22" s="521" t="s">
        <v>286</v>
      </c>
      <c r="AP22" s="16" t="s">
        <v>287</v>
      </c>
      <c r="AQ22" s="273"/>
      <c r="AV22" s="70" t="str">
        <f>AW22</f>
        <v>エネルギー起源CO2</v>
      </c>
      <c r="AW22" s="70" t="str">
        <f>D56</f>
        <v>エネルギー起源CO2</v>
      </c>
      <c r="AX22" s="165">
        <f>P56</f>
        <v>10.244999999999999</v>
      </c>
      <c r="AY22" s="165">
        <f>AX22</f>
        <v>10.244999999999999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12.191000000000001</v>
      </c>
      <c r="G23" s="881">
        <f>IFERROR(VLOOKUP(年度マスタ!$K$4&amp;"_"&amp;G$20,データシート1!$A:$BU,MATCH("ba_"&amp;$E23,データシート1!$A$1:$BU$1,0),0),0)</f>
        <v>17.244</v>
      </c>
      <c r="H23" s="881">
        <f>IFERROR(VLOOKUP(年度マスタ!$K$4&amp;"_"&amp;H$20,データシート1!$A:$BU,MATCH("ba_"&amp;$E23,データシート1!$A$1:$BU$1,0),0),0)</f>
        <v>19.577000000000002</v>
      </c>
      <c r="I23" s="881">
        <f>IFERROR(VLOOKUP(年度マスタ!$K$4&amp;"_"&amp;I$20,データシート1!$A:$BU,MATCH("ba_"&amp;$E23,データシート1!$A$1:$BU$1,0),0),0)</f>
        <v>15.772</v>
      </c>
      <c r="J23" s="881">
        <f>IFERROR(VLOOKUP(年度マスタ!$K$4&amp;"_"&amp;J$20,データシート1!$A:$BU,MATCH("ba_"&amp;$E23,データシート1!$A$1:$BU$1,0),0),0)</f>
        <v>14.538</v>
      </c>
      <c r="K23" s="881">
        <f>IFERROR(VLOOKUP(年度マスタ!$K$4&amp;"_"&amp;K$20,データシート1!$A:$BU,MATCH("ba_"&amp;$E23,データシート1!$A$1:$BU$1,0),0),0)</f>
        <v>15.018000000000001</v>
      </c>
      <c r="L23" s="881">
        <f>IFERROR(VLOOKUP(年度マスタ!$K$4&amp;"_"&amp;L$20,データシート1!$A:$BU,MATCH("ba_"&amp;$E23,データシート1!$A$1:$BU$1,0),0),0)</f>
        <v>14.89</v>
      </c>
      <c r="M23" s="881">
        <f>IFERROR(VLOOKUP(年度マスタ!$K$4&amp;"_"&amp;M$20,データシート1!$A:$BU,MATCH("ba_"&amp;$E23,データシート1!$A$1:$BU$1,0),0),0)</f>
        <v>13.946999999999999</v>
      </c>
      <c r="N23" s="881">
        <f>IFERROR(VLOOKUP(年度マスタ!$K$4&amp;"_"&amp;N$20,データシート1!$A:$BU,MATCH("ba_"&amp;$E23,データシート1!$A$1:$BU$1,0),0),0)</f>
        <v>12.769</v>
      </c>
      <c r="O23" s="881">
        <f>IFERROR(VLOOKUP(年度マスタ!$K$4&amp;"_"&amp;O$20,データシート1!$A:$BU,MATCH("ba_"&amp;$E23,データシート1!$A$1:$BU$1,0),0),0)</f>
        <v>10.382</v>
      </c>
      <c r="P23" s="882">
        <f>IFERROR(VLOOKUP(年度マスタ!$K$4&amp;"_"&amp;P$20,データシート1!$A:$BU,MATCH("ba_"&amp;$E23,データシート1!$A$1:$BU$1,0),0),0)</f>
        <v>10.244999999999999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78.048236920311666</v>
      </c>
      <c r="AG24" s="877">
        <f t="shared" ref="AG24:AP24" si="11">AG25+AG29</f>
        <v>87.979240639978272</v>
      </c>
      <c r="AH24" s="877">
        <f t="shared" si="11"/>
        <v>89.975363460167799</v>
      </c>
      <c r="AI24" s="877">
        <f t="shared" si="11"/>
        <v>83.607664226014023</v>
      </c>
      <c r="AJ24" s="877">
        <f t="shared" si="11"/>
        <v>56.818534422014601</v>
      </c>
      <c r="AK24" s="877">
        <f t="shared" si="11"/>
        <v>56.56154722615544</v>
      </c>
      <c r="AL24" s="877">
        <f t="shared" si="11"/>
        <v>51.201645199343567</v>
      </c>
      <c r="AM24" s="877">
        <f t="shared" si="11"/>
        <v>42.573610521874372</v>
      </c>
      <c r="AN24" s="877">
        <f t="shared" si="11"/>
        <v>46.131877003189629</v>
      </c>
      <c r="AO24" s="877">
        <f t="shared" si="11"/>
        <v>40.730140145474266</v>
      </c>
      <c r="AP24" s="878">
        <f t="shared" si="11"/>
        <v>49.789214401343976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66.534066579910046</v>
      </c>
      <c r="AG25" s="879">
        <f>①CO2排出量の現状把握!AA35</f>
        <v>75.070932951076657</v>
      </c>
      <c r="AH25" s="879">
        <f>①CO2排出量の現状把握!AB35</f>
        <v>77.317610366965525</v>
      </c>
      <c r="AI25" s="879">
        <f>①CO2排出量の現状把握!AC35</f>
        <v>72.367520449822734</v>
      </c>
      <c r="AJ25" s="879">
        <f>①CO2排出量の現状把握!AD35</f>
        <v>46.05934782501366</v>
      </c>
      <c r="AK25" s="879">
        <f>①CO2排出量の現状把握!AE35</f>
        <v>47.704134149364137</v>
      </c>
      <c r="AL25" s="879">
        <f>①CO2排出量の現状把握!AF35</f>
        <v>42.600755071955504</v>
      </c>
      <c r="AM25" s="879">
        <f>①CO2排出量の現状把握!AG35</f>
        <v>33.402484072754007</v>
      </c>
      <c r="AN25" s="879">
        <f>①CO2排出量の現状把握!AH35</f>
        <v>37.362947076391741</v>
      </c>
      <c r="AO25" s="879">
        <f>①CO2排出量の現状把握!AI35</f>
        <v>32.613415573823112</v>
      </c>
      <c r="AP25" s="880">
        <f>①CO2排出量の現状把握!AJ35</f>
        <v>40.592183914660048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60.74387370435106</v>
      </c>
      <c r="AG26" s="881">
        <f>①CO2排出量の現状把握!AA36</f>
        <v>69.401245791088812</v>
      </c>
      <c r="AH26" s="881">
        <f>①CO2排出量の現状把握!AB36</f>
        <v>72.99206038689465</v>
      </c>
      <c r="AI26" s="881">
        <f>①CO2排出量の現状把握!AC36</f>
        <v>66.859890877299961</v>
      </c>
      <c r="AJ26" s="881">
        <f>①CO2排出量の現状把握!AD36</f>
        <v>39.152724196142472</v>
      </c>
      <c r="AK26" s="881">
        <f>①CO2排出量の現状把握!AE36</f>
        <v>41.484905755776659</v>
      </c>
      <c r="AL26" s="881">
        <f>①CO2排出量の現状把握!AF36</f>
        <v>36.035850936739827</v>
      </c>
      <c r="AM26" s="881">
        <f>①CO2排出量の現状把握!AG36</f>
        <v>27.31926277780131</v>
      </c>
      <c r="AN26" s="881">
        <f>①CO2排出量の現状把握!AH36</f>
        <v>31.319208019105293</v>
      </c>
      <c r="AO26" s="881">
        <f>①CO2排出量の現状把握!AI36</f>
        <v>25.975503651515709</v>
      </c>
      <c r="AP26" s="882">
        <f>①CO2排出量の現状把握!AJ36</f>
        <v>33.874009087003316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1.725974148616729</v>
      </c>
      <c r="AG27" s="881">
        <f>①CO2排出量の現状把握!AA37</f>
        <v>1.616304108597256</v>
      </c>
      <c r="AH27" s="881">
        <f>①CO2排出量の現状把握!AB37</f>
        <v>1.458591269349734</v>
      </c>
      <c r="AI27" s="881">
        <f>①CO2排出量の現状把握!AC37</f>
        <v>1.2353603568904941</v>
      </c>
      <c r="AJ27" s="881">
        <f>①CO2排出量の現状把握!AD37</f>
        <v>1.3817240240494371</v>
      </c>
      <c r="AK27" s="881">
        <f>①CO2排出量の現状把握!AE37</f>
        <v>1.3964316518587883</v>
      </c>
      <c r="AL27" s="881">
        <f>①CO2排出量の現状把握!AF37</f>
        <v>1.4284901991382912</v>
      </c>
      <c r="AM27" s="881">
        <f>①CO2排出量の現状把握!AG37</f>
        <v>1.3252946853803305</v>
      </c>
      <c r="AN27" s="881">
        <f>①CO2排出量の現状把握!AH37</f>
        <v>1.2340974985045161</v>
      </c>
      <c r="AO27" s="881">
        <f>①CO2排出量の現状把握!AI37</f>
        <v>1.3515609089584881</v>
      </c>
      <c r="AP27" s="882">
        <f>①CO2排出量の現状把握!AJ37</f>
        <v>1.4460278653264382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4.0642187269422507</v>
      </c>
      <c r="AG28" s="881">
        <f>①CO2排出量の現状把握!AA38</f>
        <v>4.0533830513905817</v>
      </c>
      <c r="AH28" s="881">
        <f>①CO2排出量の現状把握!AB38</f>
        <v>2.8669587107211418</v>
      </c>
      <c r="AI28" s="881">
        <f>①CO2排出量の現状把握!AC38</f>
        <v>4.2722692156322717</v>
      </c>
      <c r="AJ28" s="881">
        <f>①CO2排出量の現状把握!AD38</f>
        <v>5.5248996048217451</v>
      </c>
      <c r="AK28" s="881">
        <f>①CO2排出量の現状把握!AE38</f>
        <v>4.8227967417286886</v>
      </c>
      <c r="AL28" s="881">
        <f>①CO2排出量の現状把握!AF38</f>
        <v>5.1364139360773882</v>
      </c>
      <c r="AM28" s="881">
        <f>①CO2排出量の現状把握!AG38</f>
        <v>4.7579266095723627</v>
      </c>
      <c r="AN28" s="881">
        <f>①CO2排出量の現状把握!AH38</f>
        <v>4.8096415587819346</v>
      </c>
      <c r="AO28" s="881">
        <f>①CO2排出量の現状把握!AI38</f>
        <v>5.286351013348912</v>
      </c>
      <c r="AP28" s="882">
        <f>①CO2排出量の現状把握!AJ38</f>
        <v>5.2721469623302957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11.51417034040162</v>
      </c>
      <c r="AG29" s="883">
        <f>①CO2排出量の現状把握!AA39</f>
        <v>12.908307688901621</v>
      </c>
      <c r="AH29" s="883">
        <f>①CO2排出量の現状把握!AB39</f>
        <v>12.657753093202279</v>
      </c>
      <c r="AI29" s="883">
        <f>①CO2排出量の現状把握!AC39</f>
        <v>11.240143776191291</v>
      </c>
      <c r="AJ29" s="883">
        <f>①CO2排出量の現状把握!AD39</f>
        <v>10.759186597000941</v>
      </c>
      <c r="AK29" s="883">
        <f>①CO2排出量の現状把握!AE39</f>
        <v>8.8574130767912997</v>
      </c>
      <c r="AL29" s="883">
        <f>①CO2排出量の現状把握!AF39</f>
        <v>8.6008901273880642</v>
      </c>
      <c r="AM29" s="883">
        <f>①CO2排出量の現状把握!AG39</f>
        <v>9.171126449120365</v>
      </c>
      <c r="AN29" s="883">
        <f>①CO2排出量の現状把握!AH39</f>
        <v>8.76892992679789</v>
      </c>
      <c r="AO29" s="883">
        <f>①CO2排出量の現状把握!AI39</f>
        <v>8.1167245716511509</v>
      </c>
      <c r="AP29" s="884">
        <f>①CO2排出量の現状把握!AJ39</f>
        <v>9.1970304866839268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4.3579999999999997</v>
      </c>
      <c r="BG31" s="952">
        <f t="shared" si="2"/>
        <v>4.3579999999999997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0.51464657666489211</v>
      </c>
    </row>
    <row r="32" spans="2:63" ht="15.95" customHeight="1" thickTop="1" thickBot="1">
      <c r="B32" s="285"/>
      <c r="Z32" s="273"/>
      <c r="AB32" s="272"/>
      <c r="AC32" s="1114" t="s">
        <v>290</v>
      </c>
      <c r="AD32" s="1114"/>
      <c r="AE32" s="1115"/>
      <c r="AF32" s="461">
        <f t="shared" ref="AF32:AP32" si="16">IFERROR(IF(SUM(F23:F26)/AF24&gt;1,1,SUM(F23:F26)/AF24),0)</f>
        <v>0.15619827533640743</v>
      </c>
      <c r="AG32" s="461">
        <f t="shared" si="16"/>
        <v>0.19600078239552601</v>
      </c>
      <c r="AH32" s="461">
        <f t="shared" si="16"/>
        <v>0.21758178291401695</v>
      </c>
      <c r="AI32" s="461">
        <f t="shared" si="16"/>
        <v>0.18864299279267077</v>
      </c>
      <c r="AJ32" s="461">
        <f t="shared" si="16"/>
        <v>0.25586721213222963</v>
      </c>
      <c r="AK32" s="461">
        <f t="shared" si="16"/>
        <v>0.26551607472744859</v>
      </c>
      <c r="AL32" s="461">
        <f t="shared" si="16"/>
        <v>0.29081096792942307</v>
      </c>
      <c r="AM32" s="461">
        <f t="shared" si="16"/>
        <v>0.32759730333028753</v>
      </c>
      <c r="AN32" s="461">
        <f t="shared" si="16"/>
        <v>0.27679341985406603</v>
      </c>
      <c r="AO32" s="461">
        <f t="shared" si="16"/>
        <v>0.25489723244062046</v>
      </c>
      <c r="AP32" s="461">
        <f t="shared" si="16"/>
        <v>0.20576745632932608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0.18322944360176943</v>
      </c>
      <c r="AG33" s="458">
        <f t="shared" ref="AG33:AP33" si="17">IFERROR(IF(G22/AG25&gt;1,1,G22/AG25),0)</f>
        <v>0.22970275341106824</v>
      </c>
      <c r="AH33" s="458">
        <f t="shared" si="17"/>
        <v>0.25320234170564082</v>
      </c>
      <c r="AI33" s="458">
        <f t="shared" si="17"/>
        <v>0.21794307587111247</v>
      </c>
      <c r="AJ33" s="458">
        <f t="shared" si="17"/>
        <v>0.31563625380090127</v>
      </c>
      <c r="AK33" s="458">
        <f t="shared" si="17"/>
        <v>0.31481548230134221</v>
      </c>
      <c r="AL33" s="458">
        <f t="shared" si="17"/>
        <v>0.3495243212203587</v>
      </c>
      <c r="AM33" s="458">
        <f t="shared" si="17"/>
        <v>0.4175437961327072</v>
      </c>
      <c r="AN33" s="458">
        <f>IFERROR(IF(N22/AN25&gt;1,1,N22/AN25),0)</f>
        <v>0.34175569646293391</v>
      </c>
      <c r="AO33" s="458">
        <f t="shared" si="17"/>
        <v>0.31833525613100844</v>
      </c>
      <c r="AP33" s="458">
        <f t="shared" si="17"/>
        <v>0.25238848990088392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0.20069513609446946</v>
      </c>
      <c r="AG34" s="459">
        <f t="shared" ref="AG34:AP36" si="18">IFERROR(IF(G23/AG26&gt;1,1,G23/AG26),0)</f>
        <v>0.2484681622561615</v>
      </c>
      <c r="AH34" s="459">
        <f t="shared" si="18"/>
        <v>0.26820725290164504</v>
      </c>
      <c r="AI34" s="459">
        <f t="shared" si="18"/>
        <v>0.23589628689260778</v>
      </c>
      <c r="AJ34" s="459">
        <f t="shared" si="18"/>
        <v>0.3713151587401512</v>
      </c>
      <c r="AK34" s="459">
        <f t="shared" si="18"/>
        <v>0.36201118759704032</v>
      </c>
      <c r="AL34" s="459">
        <f t="shared" si="18"/>
        <v>0.4131996224021206</v>
      </c>
      <c r="AM34" s="459">
        <f t="shared" si="18"/>
        <v>0.51051890065396821</v>
      </c>
      <c r="AN34" s="459">
        <f t="shared" si="18"/>
        <v>0.40770507326400701</v>
      </c>
      <c r="AO34" s="459">
        <f t="shared" si="18"/>
        <v>0.39968426172919247</v>
      </c>
      <c r="AP34" s="459">
        <f t="shared" si="18"/>
        <v>0.30244427146743524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5.8869999999999996</v>
      </c>
      <c r="BG38" s="952">
        <f t="shared" si="2"/>
        <v>5.8869999999999996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0.42774316788833411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12.191000000000001</v>
      </c>
      <c r="G55" s="885">
        <f t="shared" ref="G55:P55" si="32">SUM(G56,G57,G60,G61,G62,G63,G64,G65,)</f>
        <v>17.244</v>
      </c>
      <c r="H55" s="885">
        <f t="shared" si="32"/>
        <v>19.577000000000002</v>
      </c>
      <c r="I55" s="885">
        <f t="shared" si="32"/>
        <v>15.772</v>
      </c>
      <c r="J55" s="885">
        <f t="shared" si="32"/>
        <v>14.538</v>
      </c>
      <c r="K55" s="885">
        <f t="shared" si="32"/>
        <v>15.018000000000001</v>
      </c>
      <c r="L55" s="885">
        <f t="shared" si="32"/>
        <v>14.89</v>
      </c>
      <c r="M55" s="885">
        <f t="shared" si="32"/>
        <v>13.946999999999999</v>
      </c>
      <c r="N55" s="885">
        <f t="shared" si="32"/>
        <v>12.769</v>
      </c>
      <c r="O55" s="885">
        <f t="shared" si="32"/>
        <v>10.382</v>
      </c>
      <c r="P55" s="886">
        <f t="shared" si="32"/>
        <v>10.244999999999999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12.191000000000001</v>
      </c>
      <c r="G56" s="887">
        <f>IFERROR(VLOOKUP(年度マスタ!$K$4&amp;"_"&amp;G$54,データシート1!$A:$CE,MATCH("bc_"&amp;$C56,データシート1!$A$1:$CE$1,0),0),0)</f>
        <v>17.244</v>
      </c>
      <c r="H56" s="887">
        <f>IFERROR(VLOOKUP(年度マスタ!$K$4&amp;"_"&amp;H$54,データシート1!$A:$CE,MATCH("bc_"&amp;$C56,データシート1!$A$1:$CE$1,0),0),0)</f>
        <v>19.577000000000002</v>
      </c>
      <c r="I56" s="887">
        <f>IFERROR(VLOOKUP(年度マスタ!$K$4&amp;"_"&amp;I$54,データシート1!$A:$CE,MATCH("bc_"&amp;$C56,データシート1!$A$1:$CE$1,0),0),0)</f>
        <v>15.772</v>
      </c>
      <c r="J56" s="887">
        <f>IFERROR(VLOOKUP(年度マスタ!$K$4&amp;"_"&amp;J$54,データシート1!$A:$CE,MATCH("bc_"&amp;$C56,データシート1!$A$1:$CE$1,0),0),0)</f>
        <v>14.538</v>
      </c>
      <c r="K56" s="887">
        <f>IFERROR(VLOOKUP(年度マスタ!$K$4&amp;"_"&amp;K$54,データシート1!$A:$CE,MATCH("bc_"&amp;$C56,データシート1!$A$1:$CE$1,0),0),0)</f>
        <v>15.018000000000001</v>
      </c>
      <c r="L56" s="887">
        <f>IFERROR(VLOOKUP(年度マスタ!$K$4&amp;"_"&amp;L$54,データシート1!$A:$CE,MATCH("bc_"&amp;$C56,データシート1!$A$1:$CE$1,0),0),0)</f>
        <v>14.89</v>
      </c>
      <c r="M56" s="887">
        <f>IFERROR(VLOOKUP(年度マスタ!$K$4&amp;"_"&amp;M$54,データシート1!$A:$CE,MATCH("bc_"&amp;$C56,データシート1!$A$1:$CE$1,0),0),0)</f>
        <v>13.946999999999999</v>
      </c>
      <c r="N56" s="887">
        <f>IFERROR(VLOOKUP(年度マスタ!$K$4&amp;"_"&amp;N$54,データシート1!$A:$CE,MATCH("bc_"&amp;$C56,データシート1!$A$1:$CE$1,0),0),0)</f>
        <v>12.769</v>
      </c>
      <c r="O56" s="887">
        <f>IFERROR(VLOOKUP(年度マスタ!$K$4&amp;"_"&amp;O$54,データシート1!$A:$CE,MATCH("bc_"&amp;$C56,データシート1!$A$1:$CE$1,0),0),0)</f>
        <v>10.382</v>
      </c>
      <c r="P56" s="888">
        <f>IFERROR(VLOOKUP(年度マスタ!$K$4&amp;"_"&amp;P$54,データシート1!$A:$CE,MATCH("bc_"&amp;$C56,データシート1!$A$1:$CE$1,0),0),0)</f>
        <v>10.244999999999999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丸森町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1410.6</v>
      </c>
      <c r="K6" s="619">
        <f>VLOOKUP(年度マスタ!$K$4&amp;"_"&amp;K$5,データシート1!$A:$BT,MATCH("cb_"&amp;$G6,データシート1!$A$1:$BT$1,0),0)</f>
        <v>1533.7</v>
      </c>
      <c r="L6" s="619">
        <f>VLOOKUP(年度マスタ!$K$4&amp;"_"&amp;L$5,データシート1!$A:$BT,MATCH("cb_"&amp;$G6,データシート1!$A$1:$BT$1,0),0)</f>
        <v>1644.6</v>
      </c>
      <c r="M6" s="619">
        <f>VLOOKUP(年度マスタ!$K$4&amp;"_"&amp;M$5,データシート1!$A:$BT,MATCH("cb_"&amp;$G6,データシート1!$A$1:$BT$1,0),0)</f>
        <v>1783.9999999999995</v>
      </c>
      <c r="N6" s="619">
        <f>VLOOKUP(年度マスタ!$K$4&amp;"_"&amp;N$5,データシート1!$A:$BT,MATCH("cb_"&amp;$G6,データシート1!$A$1:$BT$1,0),0)</f>
        <v>1918.799999999999</v>
      </c>
      <c r="O6" s="619">
        <f>VLOOKUP(年度マスタ!$K$4&amp;"_"&amp;O$5,データシート1!$A:$BT,MATCH("cb_"&amp;$G6,データシート1!$A$1:$BT$1,0),0)</f>
        <v>1981.599999999999</v>
      </c>
      <c r="P6" s="619">
        <f>VLOOKUP(年度マスタ!$K$4&amp;"_"&amp;P$5,データシート1!$A:$BT,MATCH("cb_"&amp;$G6,データシート1!$A$1:$BT$1,0),0)</f>
        <v>2106.7999999999988</v>
      </c>
      <c r="Q6" s="619">
        <f>VLOOKUP(年度マスタ!$K$4&amp;"_"&amp;Q$5,データシート1!$A:$BT,MATCH("cb_"&amp;$G6,データシート1!$A$1:$BT$1,0),0)</f>
        <v>2168.4999999999986</v>
      </c>
      <c r="R6" s="633">
        <f>VLOOKUP(年度マスタ!$K$4&amp;"_"&amp;R$5,データシート1!$A:$BT,MATCH("cb_"&amp;$G6,データシート1!$A$1:$BT$1,0),0)</f>
        <v>2424.400000000001</v>
      </c>
      <c r="S6" s="568"/>
      <c r="T6" s="190"/>
      <c r="U6" s="581"/>
      <c r="V6" s="195"/>
      <c r="W6" s="195"/>
      <c r="X6" s="195"/>
      <c r="Y6" s="196" t="s">
        <v>372</v>
      </c>
      <c r="Z6" s="663" t="s">
        <v>373</v>
      </c>
      <c r="AA6" s="663"/>
      <c r="AB6" s="663"/>
      <c r="AC6" s="664">
        <f>SUM(AC7:AC8)</f>
        <v>490851</v>
      </c>
      <c r="AD6" s="664">
        <f>SUM(AD7:AD8)</f>
        <v>634241.75199999998</v>
      </c>
      <c r="AE6" s="665">
        <f>$AD6*3600/100000000</f>
        <v>22.832703071999997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16677.8</v>
      </c>
      <c r="K7" s="617">
        <f>VLOOKUP(年度マスタ!$K$4&amp;"_"&amp;K$5,データシート1!$A:$BT,MATCH("cb_"&amp;$G7,データシート1!$A$1:$BT$1,0),0)</f>
        <v>16910.900000000001</v>
      </c>
      <c r="L7" s="617">
        <f>VLOOKUP(年度マスタ!$K$4&amp;"_"&amp;L$5,データシート1!$A:$BT,MATCH("cb_"&amp;$G7,データシート1!$A$1:$BT$1,0),0)</f>
        <v>17184.5</v>
      </c>
      <c r="M7" s="617">
        <f>VLOOKUP(年度マスタ!$K$4&amp;"_"&amp;M$5,データシート1!$A:$BT,MATCH("cb_"&amp;$G7,データシート1!$A$1:$BT$1,0),0)</f>
        <v>23943.8</v>
      </c>
      <c r="N7" s="617">
        <f>VLOOKUP(年度マスタ!$K$4&amp;"_"&amp;N$5,データシート1!$A:$BT,MATCH("cb_"&amp;$G7,データシート1!$A$1:$BT$1,0),0)</f>
        <v>29300.6</v>
      </c>
      <c r="O7" s="617">
        <f>VLOOKUP(年度マスタ!$K$4&amp;"_"&amp;O$5,データシート1!$A:$BT,MATCH("cb_"&amp;$G7,データシート1!$A$1:$BT$1,0),0)</f>
        <v>69694.100000000064</v>
      </c>
      <c r="P7" s="617">
        <f>VLOOKUP(年度マスタ!$K$4&amp;"_"&amp;P$5,データシート1!$A:$BT,MATCH("cb_"&amp;$G7,データシート1!$A$1:$BT$1,0),0)</f>
        <v>70189.600000000064</v>
      </c>
      <c r="Q7" s="617">
        <f>VLOOKUP(年度マスタ!$K$4&amp;"_"&amp;Q$5,データシート1!$A:$BT,MATCH("cb_"&amp;$G7,データシート1!$A$1:$BT$1,0),0)</f>
        <v>70387.600000000064</v>
      </c>
      <c r="R7" s="634">
        <f>VLOOKUP(年度マスタ!$K$4&amp;"_"&amp;R$5,データシート1!$A:$BT,MATCH("cb_"&amp;$G7,データシート1!$A$1:$BT$1,0),0)</f>
        <v>70431.600000000064</v>
      </c>
      <c r="S7" s="568"/>
      <c r="T7" s="190"/>
      <c r="U7" s="581"/>
      <c r="V7" s="195"/>
      <c r="W7" s="195"/>
      <c r="X7" s="195"/>
      <c r="Y7" s="196" t="s">
        <v>375</v>
      </c>
      <c r="Z7" s="212" t="s">
        <v>376</v>
      </c>
      <c r="AA7" s="212"/>
      <c r="AB7" s="212"/>
      <c r="AC7" s="1022">
        <f>VLOOKUP(年度マスタ!$K$4&amp;"_"&amp;年度マスタ!$K$9,データシート3!A:AB,MATCH("ea_"&amp;$Y7&amp;"_設備",データシート3!$A$1:$AB$1,0),0)</f>
        <v>129342.99999999999</v>
      </c>
      <c r="AD7" s="1022">
        <f>VLOOKUP(年度マスタ!$K$4&amp;"_"&amp;年度マスタ!$K$9,データシート3!A:AB,MATCH("ea_"&amp;$Y7&amp;"_年間発電",データシート3!$A$1:$AB$1,0),0)/10^3</f>
        <v>167752.89199999999</v>
      </c>
      <c r="AE7" s="554">
        <f t="shared" ref="AE7:AE16" si="0">$AD7*3600/100000000</f>
        <v>6.0391041119999995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361508</v>
      </c>
      <c r="AD8" s="1022">
        <f>VLOOKUP(年度マスタ!$K$4&amp;"_"&amp;年度マスタ!$K$9,データシート3!A:AB,MATCH("ea_"&amp;$Y8&amp;"_年間発電",データシート3!$A$1:$AB$1,0),0)/10^3</f>
        <v>466488.86</v>
      </c>
      <c r="AE8" s="554">
        <f t="shared" si="0"/>
        <v>16.793598960000001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339300</v>
      </c>
      <c r="AD9" s="666">
        <f>VLOOKUP(年度マスタ!$K$4&amp;"_"&amp;年度マスタ!$K$9,データシート3!A:AB,MATCH("ea_"&amp;$Y9&amp;"_年間発電",データシート3!$A$1:$AB$1,0),0)/10^3</f>
        <v>1101986.2439999999</v>
      </c>
      <c r="AE9" s="667">
        <f t="shared" si="0"/>
        <v>39.671504784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5727</v>
      </c>
      <c r="AD10" s="666">
        <f>SUM(AD11:AD12)</f>
        <v>33948.535000000011</v>
      </c>
      <c r="AE10" s="667">
        <f t="shared" si="0"/>
        <v>1.2221472600000005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5727</v>
      </c>
      <c r="AD11" s="1022">
        <f>VLOOKUP(年度マスタ!$K$4&amp;"_"&amp;年度マスタ!$K$9,データシート3!A:AB,MATCH("ea_"&amp;$Y11&amp;"_年間発電",データシート3!$A$1:$AB$1,0),0)/10^3</f>
        <v>33948.535000000011</v>
      </c>
      <c r="AE11" s="554">
        <f t="shared" si="0"/>
        <v>1.2221472600000005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18088.399999999998</v>
      </c>
      <c r="K12" s="651">
        <f t="shared" ref="K12:Q12" si="1">SUM(K6:K11)</f>
        <v>18444.600000000002</v>
      </c>
      <c r="L12" s="651">
        <f t="shared" si="1"/>
        <v>18829.099999999999</v>
      </c>
      <c r="M12" s="651">
        <f t="shared" si="1"/>
        <v>25727.8</v>
      </c>
      <c r="N12" s="651">
        <f t="shared" si="1"/>
        <v>31219.399999999998</v>
      </c>
      <c r="O12" s="651">
        <f t="shared" si="1"/>
        <v>71675.70000000007</v>
      </c>
      <c r="P12" s="651">
        <f t="shared" si="1"/>
        <v>72296.400000000067</v>
      </c>
      <c r="Q12" s="651">
        <f t="shared" si="1"/>
        <v>72556.100000000064</v>
      </c>
      <c r="R12" s="652">
        <f t="shared" ref="R12" si="2">SUM(R6:R11)</f>
        <v>72856.000000000058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0.52634966000000005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7.66724709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1692.8892719999999</v>
      </c>
      <c r="K19" s="615">
        <f>K6*別紙!$C5/100*別紙!$E5/10^3</f>
        <v>1840.6240439999999</v>
      </c>
      <c r="L19" s="615">
        <f>L6*別紙!$C5/100*別紙!$E5/10^3</f>
        <v>1973.7173519999997</v>
      </c>
      <c r="M19" s="615">
        <f>M6*別紙!$C5/100*別紙!$E5/10^3</f>
        <v>2141.0140799999995</v>
      </c>
      <c r="N19" s="615">
        <f>N6*別紙!$C5/100*別紙!$E5/10^3</f>
        <v>2302.7902559999989</v>
      </c>
      <c r="O19" s="615">
        <f>O6*別紙!$C5/100*別紙!$E5/10^3</f>
        <v>2378.1577919999986</v>
      </c>
      <c r="P19" s="615">
        <f>P6*別紙!$C5/100*別紙!$E5/10^3</f>
        <v>2528.4128159999982</v>
      </c>
      <c r="Q19" s="615">
        <f>Q6*別紙!$C5/100*別紙!$E5/10^3</f>
        <v>2602.4602199999977</v>
      </c>
      <c r="R19" s="639">
        <f>R6*別紙!$C5/100*別紙!$E5/10^3</f>
        <v>2909.5709280000015</v>
      </c>
      <c r="S19" s="572"/>
      <c r="T19" s="191"/>
      <c r="U19" s="588"/>
      <c r="W19" s="201"/>
      <c r="X19" s="201"/>
      <c r="Y19" s="173"/>
      <c r="Z19" s="628" t="s">
        <v>389</v>
      </c>
      <c r="AA19" s="671"/>
      <c r="AB19" s="672"/>
      <c r="AC19" s="673">
        <f>SUM($AC$6,$AC$9,$AC$10,$AC$13)</f>
        <v>835878</v>
      </c>
      <c r="AD19" s="673">
        <f>SUM($AD$6,$AD$9,$AD$10,$AD$13)</f>
        <v>1770176.5309999997</v>
      </c>
      <c r="AE19" s="674">
        <f>SUM($AE$6,$AE$9,$AE$10,$AE$13,$AE$17,$AE$18)</f>
        <v>71.919951865999991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22060.726727999998</v>
      </c>
      <c r="K20" s="617">
        <f>K7*別紙!$C6/100*別紙!$E6/10^3</f>
        <v>22369.062083999997</v>
      </c>
      <c r="L20" s="617">
        <f>L7*別紙!$C6/100*別紙!$E6/10^3</f>
        <v>22730.969219999999</v>
      </c>
      <c r="M20" s="617">
        <f>M7*別紙!$C6/100*別紙!$E6/10^3</f>
        <v>31671.900888</v>
      </c>
      <c r="N20" s="617">
        <f>N7*別紙!$C6/100*別紙!$E6/10^3</f>
        <v>38757.661655999997</v>
      </c>
      <c r="O20" s="617">
        <f>O7*別紙!$C6/100*別紙!$E6/10^3</f>
        <v>92188.567716000063</v>
      </c>
      <c r="P20" s="617">
        <f>P7*別紙!$C6/100*別紙!$E6/10^3</f>
        <v>92843.995296000081</v>
      </c>
      <c r="Q20" s="617">
        <f>Q7*別紙!$C6/100*別紙!$E6/10^3</f>
        <v>93105.901776000072</v>
      </c>
      <c r="R20" s="634">
        <f>R7*別紙!$C6/100*別紙!$E6/10^3</f>
        <v>93164.103216000076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23753.615999999998</v>
      </c>
      <c r="K25" s="657">
        <f t="shared" si="3"/>
        <v>24209.686127999998</v>
      </c>
      <c r="L25" s="657">
        <f t="shared" si="3"/>
        <v>24704.686571999999</v>
      </c>
      <c r="M25" s="657">
        <f t="shared" si="3"/>
        <v>33812.914967999997</v>
      </c>
      <c r="N25" s="657">
        <f t="shared" si="3"/>
        <v>41060.451911999997</v>
      </c>
      <c r="O25" s="657">
        <f t="shared" si="3"/>
        <v>94566.725508000061</v>
      </c>
      <c r="P25" s="657">
        <f t="shared" si="3"/>
        <v>95372.408112000077</v>
      </c>
      <c r="Q25" s="657">
        <f t="shared" si="3"/>
        <v>95708.361996000065</v>
      </c>
      <c r="R25" s="658">
        <f t="shared" ref="R25" si="4">SUM(R19:R24)</f>
        <v>96073.674144000077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61113.509639064774</v>
      </c>
      <c r="K26" s="654">
        <f>(VLOOKUP(年度マスタ!$K$4&amp;"_"&amp;K$18,データシート1!$A:$BT,MATCH("da_合計",データシート1!$A$1:$BT$1,0),0))/10^3</f>
        <v>59308.962658468023</v>
      </c>
      <c r="L26" s="654">
        <f>(VLOOKUP(年度マスタ!$K$4&amp;"_"&amp;L$18,データシート1!$A:$BT,MATCH("da_合計",データシート1!$A$1:$BT$1,0),0))/10^3</f>
        <v>60722.881330510696</v>
      </c>
      <c r="M26" s="654">
        <f>(VLOOKUP(年度マスタ!$K$4&amp;"_"&amp;M$18,データシート1!$A:$BT,MATCH("da_合計",データシート1!$A$1:$BT$1,0),0))/10^3</f>
        <v>53251.569208797169</v>
      </c>
      <c r="N26" s="654">
        <f>(VLOOKUP(年度マスタ!$K$4&amp;"_"&amp;N$18,データシート1!$A:$BT,MATCH("da_合計",データシート1!$A$1:$BT$1,0),0))/10^3</f>
        <v>53783.553573021447</v>
      </c>
      <c r="O26" s="654">
        <f>(VLOOKUP(年度マスタ!$K$4&amp;"_"&amp;O$18,データシート1!$A:$BT,MATCH("da_合計",データシート1!$A$1:$BT$1,0),0))/10^3</f>
        <v>52028.625742352422</v>
      </c>
      <c r="P26" s="654">
        <f>(VLOOKUP(年度マスタ!$K$4&amp;"_"&amp;P$18,データシート1!$A:$BT,MATCH("da_合計",データシート1!$A$1:$BT$1,0),0))/10^3</f>
        <v>58013.449677246565</v>
      </c>
      <c r="Q26" s="654">
        <f>(VLOOKUP(年度マスタ!$K$4&amp;"_"&amp;Q$18,データシート1!$A:$BT,MATCH("da_合計",データシート1!$A$1:$BT$1,0),0))/10^3</f>
        <v>59856.140605912013</v>
      </c>
      <c r="R26" s="655">
        <f>Q26</f>
        <v>59856.140605912013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0.388680279373389</v>
      </c>
      <c r="K27" s="839">
        <f t="shared" ref="K27:P27" si="5">K25/K26</f>
        <v>0.40819608104447908</v>
      </c>
      <c r="L27" s="839">
        <f t="shared" si="5"/>
        <v>0.40684312125332123</v>
      </c>
      <c r="M27" s="839">
        <f t="shared" si="5"/>
        <v>0.63496560703067695</v>
      </c>
      <c r="N27" s="839">
        <f t="shared" si="5"/>
        <v>0.76343880580989487</v>
      </c>
      <c r="O27" s="839">
        <f t="shared" si="5"/>
        <v>1.8175903006990382</v>
      </c>
      <c r="P27" s="839">
        <f t="shared" si="5"/>
        <v>1.6439706420252072</v>
      </c>
      <c r="Q27" s="839">
        <f>Q25/Q26</f>
        <v>1.5989731550875654</v>
      </c>
      <c r="R27" s="840">
        <f>R25/R26</f>
        <v>1.6050763241910528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1.6050763241910528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29.573850119316894</v>
      </c>
      <c r="AA52" s="173"/>
      <c r="AB52" s="678" t="s">
        <v>413</v>
      </c>
      <c r="AC52" s="679">
        <f>$AD6</f>
        <v>634241.75199999998</v>
      </c>
      <c r="AD52" s="680">
        <f>R19+R20</f>
        <v>96073.674144000077</v>
      </c>
      <c r="AE52" s="681">
        <f t="shared" ref="AE52:AE54" si="6">IFERROR(AD52/AC52,"-")</f>
        <v>0.15147800320783689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1710320.3903940876</v>
      </c>
      <c r="Z53" s="1130"/>
      <c r="AA53" s="173"/>
      <c r="AB53" s="678" t="s">
        <v>377</v>
      </c>
      <c r="AC53" s="679">
        <f>$AD9</f>
        <v>1101986.2439999999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33948.535000000011</v>
      </c>
      <c r="AD54" s="679">
        <f>R22</f>
        <v>0</v>
      </c>
      <c r="AE54" s="681">
        <f t="shared" si="6"/>
        <v>0</v>
      </c>
      <c r="AF54" s="473"/>
      <c r="AG54" s="41"/>
      <c r="AH54" s="420"/>
      <c r="AI54" s="442" t="s">
        <v>440</v>
      </c>
      <c r="AJ54" s="443">
        <f>VLOOKUP(年度マスタ!$K$4&amp;"_"&amp;AJ$53,データシート1!$A$1:$BT$2000,MATCH("ca_太陽光発電（10kW未満）",データシート1!$A$1:$BT$1,0),0)</f>
        <v>324</v>
      </c>
      <c r="AK54" s="443">
        <f>VLOOKUP(年度マスタ!$K$4&amp;"_"&amp;AK$53,データシート1!$A$1:$BT$2000,MATCH("ca_太陽光発電（10kW未満）",データシート1!$A$1:$BT$1,0),0)</f>
        <v>350</v>
      </c>
      <c r="AL54" s="443">
        <f>VLOOKUP(年度マスタ!$K$4&amp;"_"&amp;AL$53,データシート1!$A$1:$BT$2000,MATCH("ca_太陽光発電（10kW未満）",データシート1!$A$1:$BT$1,0),0)</f>
        <v>370</v>
      </c>
      <c r="AM54" s="443">
        <f>VLOOKUP(年度マスタ!$K$4&amp;"_"&amp;AM$53,データシート1!$A$1:$BT$2000,MATCH("ca_太陽光発電（10kW未満）",データシート1!$A$1:$BT$1,0),0)</f>
        <v>394</v>
      </c>
      <c r="AN54" s="443">
        <f>VLOOKUP(年度マスタ!$K$4&amp;"_"&amp;AN$53,データシート1!$A$1:$BT$2000,MATCH("ca_太陽光発電（10kW未満）",データシート1!$A$1:$BT$1,0),0)</f>
        <v>418</v>
      </c>
      <c r="AO54" s="443">
        <f>VLOOKUP(年度マスタ!$K$4&amp;"_"&amp;AO$53,データシート1!$A$1:$BT$2000,MATCH("ca_太陽光発電（10kW未満）",データシート1!$A$1:$BT$1,0),0)</f>
        <v>430</v>
      </c>
      <c r="AP54" s="443">
        <f>VLOOKUP(年度マスタ!$K$4&amp;"_"&amp;AP$53,データシート1!$A$1:$BT$2000,MATCH("ca_太陽光発電（10kW未満）",データシート1!$A$1:$BT$1,0),0)</f>
        <v>452</v>
      </c>
      <c r="AQ54" s="443">
        <f>VLOOKUP(年度マスタ!$K$4&amp;"_"&amp;AQ$53,データシート1!$A$1:$BT$2000,MATCH("ca_太陽光発電（10kW未満）",データシート1!$A$1:$BT$1,0),0)</f>
        <v>462</v>
      </c>
      <c r="AR54" s="443">
        <f>VLOOKUP(年度マスタ!$K$4&amp;"_"&amp;AR$53,データシート1!$A$1:$BT$2000,MATCH("ca_太陽光発電（10kW未満）",データシート1!$A$1:$BT$1,0),0)</f>
        <v>509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丸森町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丸森町</v>
      </c>
      <c r="AZ12" s="1023" t="str">
        <f>年度マスタ!$K4</f>
        <v>04341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丸森町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丸森町</v>
      </c>
      <c r="AZ4" s="1038" t="str">
        <f>年度マスタ!$K4</f>
        <v>04341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丸森町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12.191000000000001</v>
      </c>
      <c r="S7" s="910">
        <f t="shared" si="0"/>
        <v>17.244</v>
      </c>
      <c r="T7" s="910">
        <f t="shared" si="0"/>
        <v>19.577000000000002</v>
      </c>
      <c r="U7" s="910">
        <f t="shared" si="0"/>
        <v>15.772</v>
      </c>
      <c r="V7" s="910">
        <f t="shared" si="0"/>
        <v>14.538</v>
      </c>
      <c r="W7" s="910">
        <f t="shared" si="0"/>
        <v>15.018000000000001</v>
      </c>
      <c r="X7" s="910">
        <f t="shared" si="0"/>
        <v>14.89</v>
      </c>
      <c r="Y7" s="910">
        <f t="shared" si="0"/>
        <v>13.946999999999999</v>
      </c>
      <c r="Z7" s="910">
        <f>SUM(Z8:Z13)</f>
        <v>12.769</v>
      </c>
      <c r="AA7" s="910">
        <f>SUM(AA8:AA13)</f>
        <v>10.382</v>
      </c>
      <c r="AB7" s="911">
        <f t="shared" si="0"/>
        <v>10.244999999999999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12.191000000000001</v>
      </c>
      <c r="S10" s="916">
        <f>VLOOKUP($D$3&amp;"_"&amp;S$3,データシート1!$A:$BU,MATCH($R$2&amp;"_"&amp;$C10,データシート1!$A$1:$BU$1,0),0)</f>
        <v>17.244</v>
      </c>
      <c r="T10" s="916">
        <f>VLOOKUP($D$3&amp;"_"&amp;T$3,データシート1!$A:$BU,MATCH($R$2&amp;"_"&amp;$C10,データシート1!$A$1:$BU$1,0),0)</f>
        <v>19.577000000000002</v>
      </c>
      <c r="U10" s="916">
        <f>VLOOKUP($D$3&amp;"_"&amp;U$3,データシート1!$A:$BU,MATCH($R$2&amp;"_"&amp;$C10,データシート1!$A$1:$BU$1,0),0)</f>
        <v>15.772</v>
      </c>
      <c r="V10" s="916">
        <f>VLOOKUP($D$3&amp;"_"&amp;V$3,データシート1!$A:$BU,MATCH($R$2&amp;"_"&amp;$C10,データシート1!$A$1:$BU$1,0),0)</f>
        <v>14.538</v>
      </c>
      <c r="W10" s="916">
        <f>VLOOKUP($D$3&amp;"_"&amp;W$3,データシート1!$A:$BU,MATCH($R$2&amp;"_"&amp;$C10,データシート1!$A$1:$BU$1,0),0)</f>
        <v>15.018000000000001</v>
      </c>
      <c r="X10" s="916">
        <f>VLOOKUP($D$3&amp;"_"&amp;X$3,データシート1!$A:$BU,MATCH($R$2&amp;"_"&amp;$C10,データシート1!$A$1:$BU$1,0),0)</f>
        <v>14.89</v>
      </c>
      <c r="Y10" s="916">
        <f>VLOOKUP($D$3&amp;"_"&amp;Y$3,データシート1!$A:$BU,MATCH($R$2&amp;"_"&amp;$C10,データシート1!$A$1:$BU$1,0),0)</f>
        <v>13.946999999999999</v>
      </c>
      <c r="Z10" s="916">
        <f>VLOOKUP($D$3&amp;"_"&amp;Z$3,データシート1!$A:$BU,MATCH($R$2&amp;"_"&amp;$C10,データシート1!$A$1:$BU$1,0),0)</f>
        <v>12.769</v>
      </c>
      <c r="AA10" s="916">
        <f>VLOOKUP($D$3&amp;"_"&amp;AA$3,データシート1!$A:$BU,MATCH($R$2&amp;"_"&amp;$C10,データシート1!$A$1:$BU$1,0),0)</f>
        <v>10.382</v>
      </c>
      <c r="AB10" s="917">
        <f>VLOOKUP($D$3&amp;"_"&amp;AB$3,データシート1!$A:$BU,MATCH($R$2&amp;"_"&amp;$C10,データシート1!$A$1:$BU$1,0),0)</f>
        <v>10.244999999999999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12.191000000000001</v>
      </c>
      <c r="S26" s="925">
        <f>VLOOKUP($D$3&amp;"_"&amp;S$3,データシート2!$A:$SI,MATCH($R$2&amp;"_"&amp;$B26,データシート2!$A$1:$SI$1,0),0)</f>
        <v>17.244</v>
      </c>
      <c r="T26" s="925">
        <f>VLOOKUP($D$3&amp;"_"&amp;T$3,データシート2!$A:$SI,MATCH($R$2&amp;"_"&amp;$B26,データシート2!$A$1:$SI$1,0),0)</f>
        <v>19.577000000000002</v>
      </c>
      <c r="U26" s="925">
        <f>VLOOKUP($D$3&amp;"_"&amp;U$3,データシート2!$A:$SI,MATCH($R$2&amp;"_"&amp;$B26,データシート2!$A$1:$SI$1,0),0)</f>
        <v>15.772</v>
      </c>
      <c r="V26" s="925">
        <f>VLOOKUP($D$3&amp;"_"&amp;V$3,データシート2!$A:$SI,MATCH($R$2&amp;"_"&amp;$B26,データシート2!$A$1:$SI$1,0),0)</f>
        <v>14.538</v>
      </c>
      <c r="W26" s="925">
        <f>VLOOKUP($D$3&amp;"_"&amp;W$3,データシート2!$A:$SI,MATCH($R$2&amp;"_"&amp;$B26,データシート2!$A$1:$SI$1,0),0)</f>
        <v>15.018000000000001</v>
      </c>
      <c r="X26" s="925">
        <f>VLOOKUP($D$3&amp;"_"&amp;X$3,データシート2!$A:$SI,MATCH($R$2&amp;"_"&amp;$B26,データシート2!$A$1:$SI$1,0),0)</f>
        <v>14.89</v>
      </c>
      <c r="Y26" s="925">
        <f>VLOOKUP($D$3&amp;"_"&amp;Y$3,データシート2!$A:$SI,MATCH($R$2&amp;"_"&amp;$B26,データシート2!$A$1:$SI$1,0),0)</f>
        <v>13.946999999999999</v>
      </c>
      <c r="Z26" s="925">
        <f>VLOOKUP($D$3&amp;"_"&amp;Z$3,データシート2!$A:$SI,MATCH($R$2&amp;"_"&amp;$B26,データシート2!$A$1:$SI$1,0),0)</f>
        <v>12.769</v>
      </c>
      <c r="AA26" s="925">
        <f>VLOOKUP($D$3&amp;"_"&amp;AA$3,データシート2!$A:$SI,MATCH($R$2&amp;"_"&amp;$B26,データシート2!$A$1:$SI$1,0),0)</f>
        <v>10.382</v>
      </c>
      <c r="AB26" s="926">
        <f>VLOOKUP($D$3&amp;"_"&amp;AB$3,データシート2!$A:$SI,MATCH($R$2&amp;"_"&amp;$B26,データシート2!$A$1:$SI$1,0),0)</f>
        <v>10.244999999999999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2.621</v>
      </c>
      <c r="S44" s="938">
        <f>VLOOKUP($D$3&amp;"_"&amp;S$3,データシート2!$A:$SI,MATCH($R$2&amp;"_"&amp;$C44,データシート2!$A$1:$SI$1,0),0)</f>
        <v>5.3739999999999997</v>
      </c>
      <c r="T44" s="938">
        <f>VLOOKUP($D$3&amp;"_"&amp;T$3,データシート2!$A:$SI,MATCH($R$2&amp;"_"&amp;$C44,データシート2!$A$1:$SI$1,0),0)</f>
        <v>5.7519999999999998</v>
      </c>
      <c r="U44" s="938">
        <f>VLOOKUP($D$3&amp;"_"&amp;U$3,データシート2!$A:$SI,MATCH($R$2&amp;"_"&amp;$C44,データシート2!$A$1:$SI$1,0),0)</f>
        <v>5.657</v>
      </c>
      <c r="V44" s="938">
        <f>VLOOKUP($D$3&amp;"_"&amp;V$3,データシート2!$A:$SI,MATCH($R$2&amp;"_"&amp;$C44,データシート2!$A$1:$SI$1,0),0)</f>
        <v>5.7910000000000004</v>
      </c>
      <c r="W44" s="938">
        <f>VLOOKUP($D$3&amp;"_"&amp;W$3,データシート2!$A:$SI,MATCH($R$2&amp;"_"&amp;$C44,データシート2!$A$1:$SI$1,0),0)</f>
        <v>5.8860000000000001</v>
      </c>
      <c r="X44" s="938">
        <f>VLOOKUP($D$3&amp;"_"&amp;X$3,データシート2!$A:$SI,MATCH($R$2&amp;"_"&amp;$C44,データシート2!$A$1:$SI$1,0),0)</f>
        <v>6.63</v>
      </c>
      <c r="Y44" s="938">
        <f>VLOOKUP($D$3&amp;"_"&amp;Y$3,データシート2!$A:$SI,MATCH($R$2&amp;"_"&amp;$C44,データシート2!$A$1:$SI$1,0),0)</f>
        <v>6.1980000000000004</v>
      </c>
      <c r="Z44" s="938">
        <f>VLOOKUP($D$3&amp;"_"&amp;Z$3,データシート2!$A:$SI,MATCH($R$2&amp;"_"&amp;$C44,データシート2!$A$1:$SI$1,0),0)</f>
        <v>5.5970000000000004</v>
      </c>
      <c r="AA44" s="938">
        <f>VLOOKUP($D$3&amp;"_"&amp;AA$3,データシート2!$A:$SI,MATCH($R$2&amp;"_"&amp;$C44,データシート2!$A$1:$SI$1,0),0)</f>
        <v>4.585</v>
      </c>
      <c r="AB44" s="939">
        <f>VLOOKUP($D$3&amp;"_"&amp;AB$3,データシート2!$A:$SI,MATCH($R$2&amp;"_"&amp;$C44,データシート2!$A$1:$SI$1,0),0)</f>
        <v>4.3579999999999997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9.57</v>
      </c>
      <c r="S51" s="938">
        <f>VLOOKUP($D$3&amp;"_"&amp;S$3,データシート2!$A:$SI,MATCH($R$2&amp;"_"&amp;$C51,データシート2!$A$1:$SI$1,0),0)</f>
        <v>11.87</v>
      </c>
      <c r="T51" s="938">
        <f>VLOOKUP($D$3&amp;"_"&amp;T$3,データシート2!$A:$SI,MATCH($R$2&amp;"_"&amp;$C51,データシート2!$A$1:$SI$1,0),0)</f>
        <v>13.824999999999999</v>
      </c>
      <c r="U51" s="938">
        <f>VLOOKUP($D$3&amp;"_"&amp;U$3,データシート2!$A:$SI,MATCH($R$2&amp;"_"&amp;$C51,データシート2!$A$1:$SI$1,0),0)</f>
        <v>10.115</v>
      </c>
      <c r="V51" s="938">
        <f>VLOOKUP($D$3&amp;"_"&amp;V$3,データシート2!$A:$SI,MATCH($R$2&amp;"_"&amp;$C51,データシート2!$A$1:$SI$1,0),0)</f>
        <v>8.7469999999999999</v>
      </c>
      <c r="W51" s="938">
        <f>VLOOKUP($D$3&amp;"_"&amp;W$3,データシート2!$A:$SI,MATCH($R$2&amp;"_"&amp;$C51,データシート2!$A$1:$SI$1,0),0)</f>
        <v>9.1319999999999997</v>
      </c>
      <c r="X51" s="938">
        <f>VLOOKUP($D$3&amp;"_"&amp;X$3,データシート2!$A:$SI,MATCH($R$2&amp;"_"&amp;$C51,データシート2!$A$1:$SI$1,0),0)</f>
        <v>8.26</v>
      </c>
      <c r="Y51" s="938">
        <f>VLOOKUP($D$3&amp;"_"&amp;Y$3,データシート2!$A:$SI,MATCH($R$2&amp;"_"&amp;$C51,データシート2!$A$1:$SI$1,0),0)</f>
        <v>7.7489999999999997</v>
      </c>
      <c r="Z51" s="938">
        <f>VLOOKUP($D$3&amp;"_"&amp;Z$3,データシート2!$A:$SI,MATCH($R$2&amp;"_"&amp;$C51,データシート2!$A$1:$SI$1,0),0)</f>
        <v>7.1719999999999997</v>
      </c>
      <c r="AA51" s="938">
        <f>VLOOKUP($D$3&amp;"_"&amp;AA$3,データシート2!$A:$SI,MATCH($R$2&amp;"_"&amp;$C51,データシート2!$A$1:$SI$1,0),0)</f>
        <v>5.7969999999999997</v>
      </c>
      <c r="AB51" s="939">
        <f>VLOOKUP($D$3&amp;"_"&amp;AB$3,データシート2!$A:$SI,MATCH($R$2&amp;"_"&amp;$C51,データシート2!$A$1:$SI$1,0),0)</f>
        <v>5.8869999999999996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2025-03-04T09:14:06Z</dcterms:created>
  <dcterms:modified xsi:type="dcterms:W3CDTF">2025-03-04T09:14:07Z</dcterms:modified>
  <cp:category/>
  <cp:contentStatus/>
</cp:coreProperties>
</file>