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33AB218-2A5C-4C98-AE6B-FCEEF1A4533E}"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<sst xmlns="http://schemas.openxmlformats.org/spreadsheetml/2006/main" count="16743" uniqueCount="2460">
  <si>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</si>
  <si>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</si>
  <si>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</si>
  <si>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</si>
  <si>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</si>
  <si>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</si>
  <si>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</si>
  <si>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</si>
  <si>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</si>
  <si>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</si>
  <si>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</si>
  <si>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</si>
  <si>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</si>
  <si>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</si>
  <si>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</si>
  <si>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</si>
  <si>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</si>
  <si>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</si>
  <si>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</si>
  <si>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</si>
  <si>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</si>
  <si>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</si>
  <si>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</si>
  <si>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</si>
  <si>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</si>
  <si>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</si>
  <si>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</si>
  <si>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</si>
  <si>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</si>
  <si>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</si>
  <si>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</si>
  <si>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</si>
  <si>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</si>
  <si>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</si>
  <si>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</si>
  <si>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</si>
  <si>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</si>
  <si>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</si>
  <si>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</si>
  <si>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</si>
  <si>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</si>
  <si>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</si>
  <si>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</si>
  <si>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</si>
  <si>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</si>
  <si>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</si>
  <si>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</si>
  <si>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</si>
  <si>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</si>
  <si>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</si>
  <si>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</si>
  <si>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</si>
  <si>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</si>
  <si>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</si>
  <si>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</si>
  <si>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</si>
  <si>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</si>
  <si>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</si>
  <si>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</si>
  <si>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</si>
  <si>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</si>
  <si>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</si>
  <si>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</si>
  <si>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</si>
  <si>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</si>
  <si>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</si>
  <si>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</si>
  <si>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</si>
  <si>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</si>
  <si>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</si>
  <si>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</si>
  <si>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</si>
  <si>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</si>
  <si>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</si>
  <si>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</si>
  <si>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</si>
  <si>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</si>
  <si>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</si>
  <si>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</si>
  <si>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</si>
  <si>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</si>
  <si>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</si>
  <si>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</si>
  <si>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</si>
  <si>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</si>
  <si>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</si>
  <si>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</si>
  <si>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</si>
  <si>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</si>
  <si>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</si>
  <si>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</si>
  <si>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</si>
  <si>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</si>
  <si>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</si>
  <si>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</si>
  <si>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</si>
  <si>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</si>
  <si>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</si>
  <si>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</si>
  <si>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</si>
  <si>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</si>
  <si>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</si>
  <si>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</si>
  <si>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</si>
  <si>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</si>
  <si>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</si>
  <si>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</si>
  <si>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</si>
  <si>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</si>
  <si>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</si>
  <si>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</si>
  <si>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</si>
  <si>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</si>
  <si>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</si>
  <si>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</si>
  <si>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</si>
  <si>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</si>
  <si>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</si>
  <si>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</si>
  <si>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</si>
  <si>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</si>
  <si>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</si>
  <si>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</si>
  <si>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</si>
  <si>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</si>
  <si>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</si>
  <si>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</si>
  <si>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</si>
  <si>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</si>
  <si>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</si>
  <si>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</si>
  <si>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</si>
  <si>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</si>
  <si>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</si>
  <si>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</si>
  <si>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</si>
  <si>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</si>
  <si>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</si>
  <si>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</si>
  <si>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</si>
  <si>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</si>
  <si>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</si>
  <si>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</si>
  <si>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</si>
  <si>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</si>
  <si>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</si>
  <si>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</si>
  <si>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</si>
  <si>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</si>
  <si>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</si>
  <si>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</si>
  <si>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</si>
  <si>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</si>
  <si>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</si>
  <si>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</si>
  <si>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</si>
  <si>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</si>
  <si>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</si>
  <si>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</si>
  <si>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</si>
  <si>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</si>
  <si>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</si>
  <si>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</si>
  <si>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</si>
  <si>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</si>
  <si>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</si>
  <si>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</si>
  <si>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</si>
  <si>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</si>
  <si>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</si>
  <si>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</si>
  <si>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</si>
  <si>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</si>
  <si>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</si>
  <si>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</si>
  <si>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</si>
  <si>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</si>
  <si>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</si>
  <si>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</si>
  <si>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</si>
  <si>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</si>
  <si>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</si>
  <si>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</si>
  <si>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</si>
  <si>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</si>
  <si>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</si>
  <si>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</si>
  <si>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</si>
  <si>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</si>
  <si>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</si>
  <si>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</si>
  <si>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</si>
  <si>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</si>
  <si>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</si>
  <si>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</si>
  <si>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</si>
  <si>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</si>
  <si>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</si>
  <si>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</si>
  <si>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</si>
  <si>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</si>
  <si>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</si>
  <si>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</si>
  <si>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</si>
  <si>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</si>
  <si>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</si>
  <si>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</si>
  <si>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</si>
  <si>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</si>
  <si>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</si>
  <si>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</si>
  <si>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</si>
  <si>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</si>
  <si>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</si>
  <si>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</si>
  <si>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</si>
  <si>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</si>
  <si>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</si>
  <si>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</si>
  <si>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</si>
  <si>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</si>
  <si>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</si>
  <si>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</si>
  <si>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</si>
  <si>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</si>
  <si>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</si>
  <si>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</si>
  <si>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</si>
  <si>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</si>
  <si>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</si>
  <si>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</si>
  <si>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</si>
  <si>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</si>
  <si>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</si>
  <si>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</si>
  <si>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</si>
  <si>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</si>
  <si>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</si>
  <si>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</si>
  <si>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</si>
  <si>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</si>
  <si>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</si>
  <si>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</si>
  <si>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</si>
  <si>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</si>
  <si>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</si>
  <si>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</si>
  <si>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</si>
  <si>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</si>
  <si>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</si>
  <si>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</si>
  <si>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</si>
  <si>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</si>
  <si>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</si>
  <si>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</si>
  <si>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</si>
  <si>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</si>
  <si>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</si>
  <si>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</si>
  <si>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</si>
  <si>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</si>
  <si>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</si>
  <si>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</si>
  <si>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</si>
  <si>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</si>
  <si>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</si>
  <si>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</si>
  <si>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</si>
  <si>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</si>
  <si>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</si>
  <si>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</si>
  <si>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</si>
  <si>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</si>
  <si>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</si>
  <si>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</si>
  <si>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</si>
  <si>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</si>
  <si>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</si>
  <si>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</si>
  <si>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</si>
  <si>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</si>
  <si>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</si>
  <si>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</si>
  <si>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</si>
  <si>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</si>
  <si>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</si>
  <si>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</si>
  <si>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</si>
  <si>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</si>
  <si>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</si>
  <si>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</si>
  <si>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</si>
  <si>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</si>
  <si>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</si>
  <si>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</si>
  <si>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</si>
  <si>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</si>
  <si>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</si>
  <si>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</si>
  <si>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</si>
  <si>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</si>
  <si>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</si>
  <si>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</si>
  <si>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</si>
  <si>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</si>
  <si>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</si>
  <si>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</si>
  <si>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</si>
  <si>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</si>
  <si>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</si>
  <si>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</si>
  <si>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</si>
  <si>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</si>
  <si>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</si>
  <si>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</si>
  <si>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</si>
  <si>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</si>
  <si>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</si>
  <si>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</si>
  <si>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</si>
  <si>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</si>
  <si>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</si>
  <si>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</si>
  <si>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</si>
  <si>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</si>
  <si>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</si>
  <si>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</si>
  <si>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</si>
  <si>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</si>
  <si>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</si>
  <si>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</si>
  <si>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</si>
  <si>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</si>
  <si>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</si>
  <si>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</si>
  <si>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</si>
  <si>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</si>
  <si>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</si>
  <si>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</si>
  <si>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</si>
  <si>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</si>
  <si>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</si>
  <si>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</si>
  <si>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</si>
  <si>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</si>
  <si>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</si>
  <si>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</si>
  <si>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</si>
  <si>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</si>
  <si>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</si>
  <si>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</si>
  <si>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</si>
  <si>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</si>
  <si>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</si>
  <si>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</si>
  <si>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</si>
  <si>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</si>
  <si>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</si>
  <si>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</si>
  <si>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</si>
  <si>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</si>
  <si>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</si>
  <si>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</si>
  <si>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</si>
  <si>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</si>
  <si>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</si>
  <si>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</si>
  <si>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</si>
  <si>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</si>
  <si>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</si>
  <si>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</si>
  <si>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</si>
  <si>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</si>
  <si>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</si>
  <si>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</si>
  <si>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</si>
  <si>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</si>
  <si>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</si>
  <si>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</si>
  <si>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</si>
  <si>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</si>
  <si>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</si>
  <si>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</si>
  <si>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</si>
  <si>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</si>
  <si>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</si>
  <si>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</si>
  <si>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</si>
  <si>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</si>
  <si>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</si>
  <si>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</si>
  <si>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</si>
  <si>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</si>
  <si>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</si>
  <si>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</si>
  <si>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</si>
  <si>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</si>
  <si>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</si>
  <si>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</si>
  <si>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</si>
  <si>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</si>
  <si>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</si>
  <si>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</si>
  <si>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</si>
  <si>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</si>
  <si>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</si>
  <si>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</si>
  <si>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</si>
  <si>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</si>
  <si>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</si>
  <si>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</si>
  <si>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</si>
  <si>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</si>
  <si>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</si>
  <si>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</si>
  <si>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</si>
  <si>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</si>
  <si>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</si>
  <si>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</si>
  <si>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</si>
  <si>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</si>
  <si>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</si>
  <si>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</si>
  <si>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</si>
  <si>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</si>
  <si>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</si>
  <si>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</si>
  <si>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</si>
  <si>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</si>
  <si>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</si>
  <si>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</si>
  <si>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</si>
  <si>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</si>
  <si>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</si>
  <si>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</si>
  <si>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</si>
  <si>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</si>
  <si>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</si>
  <si>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</si>
  <si>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</si>
  <si>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</si>
  <si>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</si>
  <si>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</si>
  <si>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</si>
  <si>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</si>
  <si>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</si>
  <si>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</si>
  <si>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</si>
  <si>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</si>
  <si>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</si>
  <si>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</si>
  <si>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</si>
  <si>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</si>
  <si>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</si>
  <si>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</si>
  <si>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</si>
  <si>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</si>
  <si>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</si>
  <si>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</si>
  <si>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</si>
  <si>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</si>
  <si>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</si>
  <si>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</si>
  <si>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</si>
  <si>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</si>
  <si>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</si>
  <si>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</si>
  <si>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</si>
  <si>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</si>
  <si>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</si>
  <si>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</si>
  <si>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</si>
  <si>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</si>
  <si>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</si>
  <si>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</si>
  <si>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</si>
  <si>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</si>
  <si>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</si>
  <si>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</si>
  <si>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</si>
  <si>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</si>
  <si>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</si>
  <si>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</si>
  <si>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</si>
  <si>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</si>
  <si>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</si>
  <si>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</si>
  <si>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</si>
  <si>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</si>
  <si>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</si>
  <si>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</si>
  <si>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</si>
  <si>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</si>
  <si>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</si>
  <si>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</si>
  <si>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</si>
  <si>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</si>
  <si>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</si>
  <si>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</si>
  <si>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</si>
  <si>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</si>
  <si>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</si>
  <si>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</si>
  <si>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</si>
  <si>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</si>
  <si>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</si>
  <si>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</si>
  <si>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</si>
  <si>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</si>
  <si>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</si>
  <si>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</si>
  <si>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</si>
  <si>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</si>
  <si>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</si>
  <si>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</si>
  <si>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</si>
  <si>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</si>
  <si>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</si>
  <si>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</si>
  <si>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</si>
  <si>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</si>
  <si>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</si>
  <si>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</si>
  <si>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</si>
  <si>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</si>
  <si>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</si>
  <si>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</si>
  <si>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</si>
  <si>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</si>
  <si>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</si>
  <si>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</si>
  <si>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</si>
  <si>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</si>
  <si>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</si>
  <si>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</si>
  <si>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</si>
  <si>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</si>
  <si>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</si>
  <si>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</si>
  <si>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</si>
  <si>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</si>
  <si>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</si>
  <si>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</si>
  <si>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</si>
  <si>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</si>
  <si>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</si>
  <si>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</si>
  <si>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</si>
  <si>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</si>
  <si>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</si>
  <si>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</si>
  <si>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</si>
  <si>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</si>
  <si>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</si>
  <si>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</si>
  <si>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</si>
  <si>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</si>
  <si>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</si>
  <si>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</si>
  <si>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</si>
  <si>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</si>
  <si>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</si>
  <si>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</si>
  <si>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</si>
  <si>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</si>
  <si>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</si>
  <si>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</si>
  <si>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</si>
  <si>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</si>
  <si>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</si>
  <si>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</si>
  <si>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</si>
  <si>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</si>
  <si>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</si>
  <si>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</si>
  <si>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</si>
  <si>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</si>
  <si>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</si>
  <si>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</si>
  <si>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</si>
  <si>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</si>
  <si>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</si>
  <si>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</si>
  <si>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</si>
  <si>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</si>
  <si>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</si>
  <si>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</si>
  <si>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</si>
  <si>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</si>
  <si>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</si>
  <si>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</si>
  <si>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</si>
  <si>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</si>
  <si>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</si>
  <si>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</si>
  <si>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</si>
  <si>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</si>
  <si>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</si>
  <si>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</si>
  <si>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</si>
  <si>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</si>
  <si>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</si>
  <si>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</si>
  <si>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</si>
  <si>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</si>
  <si>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</si>
  <si>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</si>
  <si>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</si>
  <si>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</si>
  <si>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</si>
  <si>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</si>
  <si>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</si>
  <si>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</si>
  <si>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</si>
  <si>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</si>
  <si>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</si>
  <si>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</si>
  <si>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</si>
  <si>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</si>
  <si>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</si>
  <si>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</si>
  <si>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</si>
  <si>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</si>
  <si>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</si>
  <si>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</si>
  <si>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</si>
  <si>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</si>
  <si>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</si>
  <si>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</si>
  <si>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</si>
  <si>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</si>
  <si>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</si>
  <si>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</si>
  <si>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</si>
  <si>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</si>
  <si>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</si>
  <si>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</si>
  <si>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</si>
  <si>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</si>
  <si>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</si>
  <si>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</si>
  <si>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</si>
  <si>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</si>
  <si>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</si>
  <si>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</si>
  <si>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</si>
  <si>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</si>
  <si>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</si>
  <si>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</si>
  <si>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</si>
  <si>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</si>
  <si>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</si>
  <si>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</si>
  <si>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</si>
  <si>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</si>
  <si>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</si>
  <si>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</si>
  <si>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</si>
  <si>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</si>
  <si>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</si>
  <si>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</si>
  <si>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</si>
  <si>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</si>
  <si>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</si>
  <si>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</si>
  <si>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</si>
  <si>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</si>
  <si>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</si>
  <si>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</si>
  <si>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</si>
  <si>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</si>
  <si>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</si>
  <si>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</si>
  <si>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</si>
  <si>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</si>
  <si>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</si>
  <si>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</si>
  <si>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</si>
  <si>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</si>
  <si>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</si>
  <si>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</si>
  <si>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</si>
  <si>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</si>
  <si>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</si>
  <si>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</si>
  <si>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</si>
  <si>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</si>
  <si>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</si>
  <si>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</si>
  <si>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</si>
  <si>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</si>
  <si>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</si>
  <si>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</si>
  <si>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</si>
  <si>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</si>
  <si>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</si>
  <si>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</si>
  <si>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</si>
  <si>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</si>
  <si>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</si>
  <si>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</si>
  <si>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</si>
  <si>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</si>
  <si>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</si>
  <si>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</si>
  <si>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</si>
  <si>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</si>
  <si>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</si>
  <si>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</si>
  <si>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</si>
  <si>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</si>
  <si>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</si>
  <si>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</si>
  <si>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</si>
  <si>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</si>
  <si>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</si>
  <si>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</si>
  <si>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</si>
  <si>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</si>
  <si>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</si>
  <si>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</si>
  <si>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</si>
  <si>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</si>
  <si>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</si>
  <si>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</si>
  <si>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</si>
  <si>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</si>
  <si>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</si>
  <si>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</si>
  <si>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</si>
  <si>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</si>
  <si>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</si>
  <si>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</si>
  <si>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</si>
  <si>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</si>
  <si>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</si>
  <si>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</si>
  <si>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</si>
  <si>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</si>
  <si>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</si>
  <si>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</si>
  <si>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</si>
  <si>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</si>
  <si>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</si>
  <si>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</si>
  <si>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</si>
  <si>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</si>
  <si>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</si>
  <si>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</si>
  <si>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</si>
  <si>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</si>
  <si>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</si>
  <si>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</si>
  <si>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</si>
  <si>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</si>
  <si>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</si>
  <si>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</si>
  <si>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</si>
  <si>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</si>
  <si>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</si>
  <si>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</si>
  <si>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</si>
  <si>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</si>
  <si>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</si>
  <si>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</si>
  <si>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</si>
  <si>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</si>
  <si>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</si>
  <si>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</si>
  <si>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</si>
  <si>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</si>
  <si>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</si>
  <si>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</si>
  <si>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</si>
  <si>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</si>
  <si>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</si>
  <si>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</si>
  <si>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</si>
  <si>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</si>
  <si>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</si>
  <si>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</si>
  <si>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</si>
  <si>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</si>
  <si>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</si>
  <si>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</si>
  <si>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</si>
  <si>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</si>
  <si>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</si>
  <si>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</si>
  <si>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</si>
  <si>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</si>
  <si>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</si>
  <si>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</si>
  <si>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</si>
  <si>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</si>
  <si>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</si>
  <si>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</si>
  <si>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</si>
  <si>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</si>
  <si>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</si>
  <si>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</si>
  <si>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</si>
  <si>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</si>
  <si>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</si>
  <si>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</si>
  <si>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</si>
  <si>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</si>
  <si>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</si>
  <si>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</si>
  <si>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</si>
  <si>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</si>
  <si>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</si>
  <si>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</si>
  <si>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</si>
  <si>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</si>
  <si>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</si>
  <si>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</si>
  <si>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</si>
  <si>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</si>
  <si>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</si>
  <si>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</si>
  <si>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</si>
  <si>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</si>
  <si>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</si>
  <si>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</si>
  <si>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</si>
  <si>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</si>
  <si>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</si>
  <si>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</si>
  <si>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</si>
  <si>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</si>
  <si>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</si>
  <si>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</si>
  <si>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</si>
  <si>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</si>
  <si>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</si>
  <si>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</si>
  <si>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</si>
  <si>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</si>
  <si>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</si>
  <si>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</si>
  <si>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</si>
  <si>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</si>
  <si>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</si>
  <si>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</si>
  <si>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</si>
  <si>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</si>
  <si>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</si>
  <si>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</si>
  <si>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</si>
  <si>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</si>
  <si>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</si>
  <si>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</si>
  <si>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</si>
  <si>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</si>
  <si>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</si>
  <si>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</si>
  <si>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</si>
  <si>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</si>
  <si>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</si>
  <si>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</si>
  <si>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</si>
  <si>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</si>
  <si>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</si>
  <si>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</si>
  <si>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</si>
  <si>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</si>
  <si>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</si>
  <si>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</si>
  <si>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</si>
  <si>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</si>
  <si>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</si>
  <si>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</si>
  <si>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</si>
  <si>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</si>
  <si>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</si>
  <si>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</si>
  <si>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</si>
  <si>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</si>
  <si>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</si>
  <si>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</si>
  <si>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</si>
  <si>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</si>
  <si>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</si>
  <si>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</si>
  <si>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</si>
  <si>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</si>
  <si>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</si>
  <si>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</si>
  <si>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</si>
  <si>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</si>
  <si>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</si>
  <si>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</si>
  <si>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</si>
  <si>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</si>
  <si>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</si>
  <si>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</si>
  <si>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</si>
  <si>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</si>
  <si>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</si>
  <si>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</si>
  <si>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</si>
  <si>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</si>
  <si>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</si>
  <si>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</si>
  <si>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</si>
  <si>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</si>
  <si>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</si>
  <si>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</si>
  <si>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</si>
  <si>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</si>
  <si>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</si>
  <si>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</si>
  <si>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</si>
  <si>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</si>
  <si>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</si>
  <si>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</si>
  <si>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</si>
  <si>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</si>
  <si>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</si>
  <si>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</si>
  <si>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</si>
  <si>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</si>
  <si>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</si>
  <si>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</si>
  <si>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</si>
  <si>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</si>
  <si>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</si>
  <si>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</si>
  <si>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</si>
  <si>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</si>
  <si>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</si>
  <si>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</si>
  <si>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</si>
  <si>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</si>
  <si>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</si>
  <si>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</si>
  <si>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</si>
  <si>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</si>
  <si>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</si>
  <si>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</si>
  <si>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</si>
  <si>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</si>
  <si>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</si>
  <si>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</si>
  <si>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</si>
  <si>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</si>
  <si>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</si>
  <si>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</si>
  <si>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</si>
  <si>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</si>
  <si>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</si>
  <si>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</si>
  <si>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</si>
  <si>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</si>
  <si>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</si>
  <si>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</si>
  <si>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</si>
  <si>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</si>
  <si>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</si>
  <si>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</si>
  <si>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</si>
  <si>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</si>
  <si>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</si>
  <si>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</si>
  <si>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</si>
  <si>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</si>
  <si>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</si>
  <si>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</si>
  <si>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</si>
  <si>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</si>
  <si>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</si>
  <si>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</si>
  <si>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</si>
  <si>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</si>
  <si>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</si>
  <si>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</si>
  <si>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</si>
  <si>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</si>
  <si>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</si>
  <si>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</si>
  <si>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</si>
  <si>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</si>
  <si>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</si>
  <si>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</si>
  <si>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</si>
  <si>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</si>
  <si>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</si>
  <si>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</si>
  <si>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</si>
  <si>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</si>
  <si>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</si>
  <si>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</si>
  <si>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</si>
  <si>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</si>
  <si>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</si>
  <si>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</si>
  <si>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</si>
  <si>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</si>
  <si>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</si>
  <si>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</si>
  <si>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</si>
  <si>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</si>
  <si>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</si>
  <si>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</si>
  <si>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</si>
  <si>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</si>
  <si>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</si>
  <si>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</si>
  <si>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</si>
  <si>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</si>
  <si>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</si>
  <si>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</si>
  <si>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</si>
  <si>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</si>
  <si>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</si>
  <si>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</si>
  <si>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</si>
  <si>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</si>
  <si>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</si>
  <si>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</si>
  <si>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</si>
  <si>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</si>
  <si>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</si>
  <si>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</si>
  <si>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</si>
  <si>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</si>
  <si>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</si>
  <si>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</si>
  <si>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</si>
  <si>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</si>
  <si>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</si>
  <si>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</si>
  <si>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</si>
  <si>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</si>
  <si>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</si>
  <si>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</si>
  <si>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</si>
  <si>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</si>
  <si>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</si>
  <si>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</si>
  <si>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</si>
  <si>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</si>
  <si>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</si>
  <si>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</si>
  <si>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</si>
  <si>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</si>
  <si>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</si>
  <si>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</si>
  <si>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</si>
  <si>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</si>
  <si>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</si>
  <si>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</si>
  <si>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</si>
  <si>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</si>
  <si>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</si>
  <si>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</si>
  <si>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</si>
  <si>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</si>
  <si>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</si>
  <si>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</si>
  <si>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</si>
  <si>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</si>
  <si>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</si>
  <si>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</si>
  <si>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</si>
  <si>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</si>
  <si>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</si>
  <si>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</si>
  <si>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</si>
  <si>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</si>
  <si>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</si>
  <si>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</si>
  <si>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</si>
  <si>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</si>
  <si>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</si>
  <si>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</si>
  <si>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</si>
  <si>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</si>
  <si>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</si>
  <si>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</si>
  <si>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</si>
  <si>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</si>
  <si>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</si>
  <si>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</si>
  <si>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</si>
  <si>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</si>
  <si>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</si>
  <si>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</si>
  <si>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</si>
  <si>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</si>
  <si>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</si>
  <si>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</si>
  <si>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</si>
  <si>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</si>
  <si>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</si>
  <si>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</si>
  <si>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</si>
  <si>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</si>
  <si>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</si>
  <si>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</si>
  <si>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</si>
  <si>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</si>
  <si>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</si>
  <si>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</si>
  <si>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</si>
  <si>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</si>
  <si>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</si>
  <si>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</si>
  <si>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</si>
  <si>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</si>
  <si>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</si>
  <si>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</si>
  <si>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</si>
  <si>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</si>
  <si>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</si>
  <si>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</si>
  <si>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</si>
  <si>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</si>
  <si>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</si>
  <si>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</si>
  <si>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</si>
  <si>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</si>
  <si>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</si>
  <si>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</si>
  <si>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</si>
  <si>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</si>
  <si>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</si>
  <si>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</si>
  <si>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</si>
  <si>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</si>
  <si>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</si>
  <si>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</si>
  <si>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</si>
  <si>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</si>
  <si>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</si>
  <si>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</si>
  <si>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</si>
  <si>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</si>
  <si>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</si>
  <si>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</si>
  <si>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</si>
  <si>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</si>
  <si>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</si>
  <si>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</si>
  <si>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</si>
  <si>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</si>
  <si>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</si>
  <si>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</si>
  <si>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</si>
  <si>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</si>
  <si>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</si>
  <si>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</si>
  <si>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</si>
  <si>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</si>
  <si>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</si>
  <si>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</si>
  <si>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</si>
  <si>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</si>
  <si>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</si>
  <si>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</si>
  <si>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</si>
  <si>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</si>
  <si>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</si>
  <si>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</si>
  <si>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</si>
  <si>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</si>
  <si>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</si>
  <si>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</si>
  <si>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</si>
  <si>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</si>
  <si>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</si>
  <si>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</si>
  <si>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</si>
  <si>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</si>
  <si>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</si>
  <si>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</si>
  <si>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</si>
  <si>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</si>
  <si>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</si>
  <si>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</si>
  <si>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</si>
  <si>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</si>
  <si>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</si>
  <si>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</si>
  <si>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</si>
  <si>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</si>
  <si>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</si>
  <si>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</si>
  <si>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</si>
  <si>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</si>
  <si>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</si>
  <si>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</si>
  <si>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</si>
  <si>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</si>
  <si>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</si>
  <si>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</si>
  <si>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</si>
  <si>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</si>
  <si>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</si>
  <si>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</si>
  <si>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</si>
  <si>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</si>
  <si>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</si>
  <si>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</si>
  <si>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</si>
  <si>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</si>
  <si>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</si>
  <si>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</si>
  <si>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</si>
  <si>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</si>
  <si>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</si>
  <si>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</si>
  <si>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</si>
  <si>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</si>
  <si>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</si>
  <si>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</si>
  <si>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</si>
  <si>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</si>
  <si>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</si>
  <si>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</si>
  <si>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</si>
  <si>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</si>
  <si>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</si>
  <si>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</si>
  <si>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</si>
  <si>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</si>
  <si>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</si>
  <si>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</si>
  <si>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</si>
  <si>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</si>
  <si>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</si>
  <si>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</si>
  <si>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</si>
  <si>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</si>
  <si>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</si>
  <si>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</si>
  <si>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</si>
  <si>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</si>
  <si>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</si>
  <si>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</si>
  <si>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</si>
  <si>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</si>
  <si>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</si>
  <si>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</si>
  <si>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</si>
  <si>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</si>
  <si>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</si>
  <si>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</si>
  <si>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</si>
  <si>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</si>
  <si>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</si>
  <si>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</si>
  <si>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</si>
  <si>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</si>
  <si>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</si>
  <si>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</si>
  <si>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</si>
  <si>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</si>
  <si>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</si>
  <si>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</si>
  <si>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</si>
  <si>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</si>
  <si>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</si>
  <si>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</si>
  <si>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</si>
  <si>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</si>
  <si>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</si>
  <si>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</si>
  <si>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</si>
  <si>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</si>
  <si>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</si>
  <si>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</si>
  <si>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</si>
  <si>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</si>
  <si>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</si>
  <si>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</si>
  <si>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</si>
  <si>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</si>
  <si>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</si>
  <si>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</si>
  <si>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</si>
  <si>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</si>
  <si>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</si>
  <si>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</si>
  <si>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</si>
  <si>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</si>
  <si>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</si>
  <si>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</si>
  <si>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</si>
  <si>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</si>
  <si>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</si>
  <si>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</si>
  <si>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</si>
  <si>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</si>
  <si>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</si>
  <si>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</si>
  <si>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</si>
  <si>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</si>
  <si>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</si>
  <si>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</si>
  <si>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</si>
  <si>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</si>
  <si>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</si>
  <si>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</si>
  <si>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</si>
  <si>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</si>
  <si>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</si>
  <si>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</si>
  <si>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</si>
  <si>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</si>
  <si>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</si>
  <si>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</si>
  <si>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</si>
  <si>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</si>
  <si>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</si>
  <si>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</si>
  <si>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</si>
  <si>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</si>
  <si>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</si>
  <si>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</si>
  <si>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</si>
  <si>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</si>
  <si>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</si>
  <si>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</si>
  <si>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</si>
  <si>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</si>
  <si>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</si>
  <si>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</si>
  <si>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</si>
  <si>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</si>
  <si>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</si>
  <si>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</si>
  <si>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</si>
  <si>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</si>
  <si>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</si>
  <si>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</si>
  <si>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</si>
  <si>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</si>
  <si>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</si>
  <si>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</si>
  <si>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</si>
  <si>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</si>
  <si>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</si>
  <si>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</si>
  <si>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</si>
  <si>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</si>
  <si>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</si>
  <si>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</si>
  <si>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</si>
  <si>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</si>
  <si>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</si>
  <si>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</si>
  <si>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</si>
  <si>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</si>
  <si>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</si>
  <si>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</si>
  <si>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</si>
  <si>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</si>
  <si>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</si>
  <si>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</si>
  <si>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</si>
  <si>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</si>
  <si>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</si>
  <si>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</si>
  <si>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</si>
  <si>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</si>
  <si>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</si>
  <si>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</si>
  <si>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</si>
  <si>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</si>
  <si>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</si>
  <si>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</si>
  <si>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</si>
  <si>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</si>
  <si>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</si>
  <si>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</si>
  <si>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</si>
  <si>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</si>
  <si>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</si>
  <si>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</si>
  <si>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</si>
  <si>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</si>
  <si>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</si>
  <si>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</si>
  <si>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</si>
  <si>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</si>
  <si>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</si>
  <si>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</si>
  <si>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</si>
  <si>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</si>
  <si>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</si>
  <si>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</si>
  <si>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</si>
  <si>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</si>
  <si>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</si>
  <si>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</si>
  <si>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</si>
  <si>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</si>
  <si>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</si>
  <si>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</si>
  <si>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</si>
  <si>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</si>
  <si>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</si>
  <si>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</si>
  <si>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</si>
  <si>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</si>
  <si>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</si>
  <si>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</si>
  <si>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</si>
  <si>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</si>
  <si>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</si>
  <si>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</si>
  <si>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</si>
  <si>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</si>
  <si>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</si>
  <si>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</si>
  <si>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</si>
  <si>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</si>
  <si>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</si>
  <si>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</si>
  <si>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</si>
  <si>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</si>
  <si>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</si>
  <si>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</si>
  <si>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</si>
  <si>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</si>
  <si>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</si>
  <si>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</si>
  <si>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</si>
  <si>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</si>
  <si>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</si>
  <si>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</si>
  <si>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</si>
  <si>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</si>
  <si>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</si>
  <si>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</si>
  <si>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</si>
  <si>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</si>
  <si>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</si>
  <si>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</si>
  <si>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</si>
  <si>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</si>
  <si>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</si>
  <si>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</si>
  <si>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</si>
  <si>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</si>
  <si>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</si>
  <si>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</si>
  <si>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</si>
  <si>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</si>
  <si>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</si>
  <si>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</si>
  <si>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</si>
  <si>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</si>
  <si>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</si>
  <si>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</si>
  <si>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</si>
  <si>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</si>
  <si>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</si>
  <si>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</si>
  <si>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</si>
  <si>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</si>
  <si>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</si>
  <si>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</si>
  <si>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</si>
  <si>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</si>
  <si>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</si>
  <si>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</si>
  <si>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</si>
  <si>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</si>
  <si>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</si>
  <si>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</si>
  <si>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</si>
  <si>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</si>
  <si>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</si>
  <si>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</si>
  <si>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</si>
  <si>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</si>
  <si>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</si>
  <si>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</si>
  <si>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</si>
  <si>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</si>
  <si>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</si>
  <si>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</si>
  <si>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</si>
  <si>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</si>
  <si>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</si>
  <si>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</si>
  <si>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</si>
  <si>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</si>
  <si>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</si>
  <si>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</si>
  <si>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</si>
  <si>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</si>
  <si>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</si>
  <si>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</si>
  <si>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</si>
  <si>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</si>
  <si>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</si>
  <si>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</si>
  <si>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</si>
  <si>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</si>
  <si>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</si>
  <si>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</si>
  <si>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</si>
  <si>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</si>
  <si>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</si>
  <si>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</si>
  <si>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</si>
  <si>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</si>
  <si>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</si>
  <si>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</si>
  <si>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</si>
  <si>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</si>
  <si>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</si>
  <si>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</si>
  <si>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</si>
  <si>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</si>
  <si>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</si>
  <si>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</si>
  <si>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</si>
  <si>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</si>
  <si>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</si>
  <si>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</si>
  <si>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</si>
  <si>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</si>
  <si>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</si>
  <si>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</si>
  <si>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</si>
  <si>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</si>
  <si>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</si>
  <si>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</si>
  <si>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</si>
  <si>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</si>
  <si>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</si>
  <si>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</si>
  <si>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</si>
  <si>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</si>
  <si>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</si>
  <si>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</si>
  <si>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</si>
  <si>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</si>
  <si>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</si>
  <si>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</si>
  <si>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</si>
  <si>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</si>
  <si>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</si>
  <si>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</si>
  <si>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</si>
  <si>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</si>
  <si>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</si>
  <si>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</si>
  <si>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</si>
  <si>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</si>
  <si>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04100</t>
  </si>
  <si>
    <t>仙台市</t>
  </si>
  <si>
    <t>04100_令和4年度</t>
  </si>
  <si>
    <t>04100_令和6年度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</si>
  <si>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</si>
  <si>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</si>
  <si>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</si>
  <si>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</si>
  <si>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</si>
  <si>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</si>
  <si>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</si>
  <si>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</si>
  <si>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</si>
  <si>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</si>
  <si>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</si>
  <si>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</si>
  <si>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</si>
  <si>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</si>
  <si>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01428_令和6年度</t>
  </si>
  <si>
    <t>01428</t>
  </si>
  <si>
    <t>長沼町</t>
  </si>
  <si>
    <t>_令和6年度</t>
  </si>
  <si>
    <t>市区町村コード_令和4年度</t>
  </si>
  <si>
    <t>01428_令和4年度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</si>
  <si>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</si>
  <si>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</si>
  <si>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</si>
  <si>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</si>
  <si>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</si>
  <si>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</si>
  <si>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</si>
  <si>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</si>
  <si>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</si>
  <si>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</si>
  <si>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</si>
  <si>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</si>
  <si>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</si>
  <si>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</si>
  <si>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</si>
  <si>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</si>
  <si>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</si>
  <si>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</si>
  <si>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</si>
  <si>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</si>
  <si>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</si>
  <si>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</si>
  <si>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</si>
  <si>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</si>
  <si>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</si>
  <si>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</si>
  <si>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</si>
  <si>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</si>
  <si>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</si>
  <si>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</si>
  <si>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</si>
  <si>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</si>
  <si>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</si>
  <si>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</si>
  <si>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</si>
  <si>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</si>
  <si>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</si>
  <si>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</si>
  <si>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</si>
  <si>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</si>
  <si>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</si>
  <si>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</si>
  <si>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</si>
  <si>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</si>
  <si>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</si>
  <si>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</si>
  <si>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</si>
  <si>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</si>
  <si>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</si>
  <si>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</si>
  <si>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</si>
  <si>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</si>
  <si>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</si>
  <si>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</si>
  <si>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</si>
  <si>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</si>
  <si>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</si>
  <si>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01460_令和6年度</t>
  </si>
  <si>
    <t>01460</t>
  </si>
  <si>
    <t>上富良野町</t>
  </si>
  <si>
    <t>01453_令和6年度</t>
  </si>
  <si>
    <t>01453</t>
  </si>
  <si>
    <t>東神楽町</t>
  </si>
  <si>
    <t>01460_令和4年度</t>
  </si>
  <si>
    <t>01453_令和4年度</t>
  </si>
  <si>
    <t>04212</t>
  </si>
  <si>
    <t>登米市</t>
  </si>
  <si>
    <t>04212_令和4年度</t>
  </si>
  <si>
    <t>04212_令和6年度</t>
  </si>
  <si>
    <t>04361</t>
  </si>
  <si>
    <t>亘理町</t>
  </si>
  <si>
    <t>04361_令和4年度</t>
  </si>
  <si>
    <t>04361_令和6年度</t>
  </si>
  <si>
    <t>04206</t>
  </si>
  <si>
    <t>白石市</t>
  </si>
  <si>
    <t>04206_令和4年度</t>
  </si>
  <si>
    <t>04206_令和6年度</t>
  </si>
  <si>
    <t>04341</t>
  </si>
  <si>
    <t>丸森町</t>
  </si>
  <si>
    <t>04341_令和4年度</t>
  </si>
  <si>
    <t>04341_令和6年度</t>
  </si>
  <si>
    <t>04606</t>
  </si>
  <si>
    <t>南三陸町</t>
  </si>
  <si>
    <t>04606_令和4年度</t>
  </si>
  <si>
    <t>04606_令和6年度</t>
  </si>
  <si>
    <t>04362</t>
  </si>
  <si>
    <t>山元町</t>
  </si>
  <si>
    <t>04362_令和4年度</t>
  </si>
  <si>
    <t>04362_令和6年度</t>
  </si>
  <si>
    <t>04301</t>
  </si>
  <si>
    <t>蔵王町</t>
  </si>
  <si>
    <t>04301_令和4年度</t>
  </si>
  <si>
    <t>04301_令和6年度</t>
  </si>
  <si>
    <t>04202</t>
  </si>
  <si>
    <t>石巻市</t>
  </si>
  <si>
    <t>04202_令和4年度</t>
  </si>
  <si>
    <t>04202_令和6年度</t>
  </si>
  <si>
    <t>04215</t>
  </si>
  <si>
    <t>大崎市</t>
  </si>
  <si>
    <t>04215_令和4年度</t>
  </si>
  <si>
    <t>04215_令和6年度</t>
  </si>
  <si>
    <t>04324</t>
  </si>
  <si>
    <t>川崎町</t>
  </si>
  <si>
    <t>04324_令和4年度</t>
  </si>
  <si>
    <t>04324_令和6年度</t>
  </si>
  <si>
    <t>04404</t>
  </si>
  <si>
    <t>七ヶ浜町</t>
  </si>
  <si>
    <t>04404_令和4年度</t>
  </si>
  <si>
    <t>04404_令和6年度</t>
  </si>
  <si>
    <t>04422</t>
  </si>
  <si>
    <t>大郷町</t>
  </si>
  <si>
    <t>04422_令和4年度</t>
  </si>
  <si>
    <t>04422_令和6年度</t>
  </si>
  <si>
    <t>04321</t>
  </si>
  <si>
    <t>大河原町</t>
  </si>
  <si>
    <t>04321_令和4年度</t>
  </si>
  <si>
    <t>04321_令和6年度</t>
  </si>
  <si>
    <t>04505</t>
  </si>
  <si>
    <t>美里町</t>
  </si>
  <si>
    <t>04505_令和4年度</t>
  </si>
  <si>
    <t>04505_令和6年度</t>
  </si>
  <si>
    <t>04214</t>
  </si>
  <si>
    <t>東松島市</t>
  </si>
  <si>
    <t>04214_令和4年度</t>
  </si>
  <si>
    <t>04214_令和6年度</t>
  </si>
  <si>
    <t>04323</t>
  </si>
  <si>
    <t>柴田町</t>
  </si>
  <si>
    <t>04323_令和4年度</t>
  </si>
  <si>
    <t>04323_令和6年度</t>
  </si>
  <si>
    <t>04406</t>
  </si>
  <si>
    <t>利府町</t>
  </si>
  <si>
    <t>04406_令和4年度</t>
  </si>
  <si>
    <t>04406_令和6年度</t>
  </si>
  <si>
    <t>04205</t>
  </si>
  <si>
    <t>気仙沼市</t>
  </si>
  <si>
    <t>04205_令和4年度</t>
  </si>
  <si>
    <t>04205_令和6年度</t>
  </si>
  <si>
    <t>04211</t>
  </si>
  <si>
    <t>岩沼市</t>
  </si>
  <si>
    <t>04211_令和4年度</t>
  </si>
  <si>
    <t>04211_令和6年度</t>
  </si>
  <si>
    <t>04444</t>
  </si>
  <si>
    <t>色麻町</t>
  </si>
  <si>
    <t>04444_令和4年度</t>
  </si>
  <si>
    <t>04444_令和6年度</t>
  </si>
  <si>
    <t>04421</t>
  </si>
  <si>
    <t>大和町</t>
  </si>
  <si>
    <t>04421_令和4年度</t>
  </si>
  <si>
    <t>04421_令和6年度</t>
  </si>
  <si>
    <t>04208</t>
  </si>
  <si>
    <t>角田市</t>
  </si>
  <si>
    <t>04208_令和4年度</t>
  </si>
  <si>
    <t>04208_令和6年度</t>
  </si>
  <si>
    <t>04401</t>
  </si>
  <si>
    <t>松島町</t>
  </si>
  <si>
    <t>04401_令和4年度</t>
  </si>
  <si>
    <t>04401_令和6年度</t>
  </si>
  <si>
    <t>04501</t>
  </si>
  <si>
    <t>涌谷町</t>
  </si>
  <si>
    <t>04501_令和4年度</t>
  </si>
  <si>
    <t>04501_令和6年度</t>
  </si>
  <si>
    <t>南部町</t>
  </si>
  <si>
    <t>04302</t>
  </si>
  <si>
    <t>七ヶ宿町</t>
  </si>
  <si>
    <t>04302_令和4年度</t>
  </si>
  <si>
    <t>04302_令和6年度</t>
  </si>
  <si>
    <t>04581</t>
  </si>
  <si>
    <t>女川町</t>
  </si>
  <si>
    <t>04581_令和4年度</t>
  </si>
  <si>
    <t>04581_令和6年度</t>
  </si>
  <si>
    <t>04424</t>
  </si>
  <si>
    <t>大衡村</t>
  </si>
  <si>
    <t>04424_令和4年度</t>
  </si>
  <si>
    <t>04424_令和6年度</t>
  </si>
  <si>
    <t>11365_平成2年度</t>
  </si>
  <si>
    <t>11365</t>
  </si>
  <si>
    <t>小鹿野町</t>
  </si>
  <si>
    <t>11365_平成17年度</t>
  </si>
  <si>
    <t>11365_平成18年度</t>
  </si>
  <si>
    <t>11365_平成19年度</t>
  </si>
  <si>
    <t>11365_平成20年度</t>
  </si>
  <si>
    <t>11365_平成21年度</t>
  </si>
  <si>
    <t>11365_平成22年度</t>
  </si>
  <si>
    <t>11365_平成23年度</t>
  </si>
  <si>
    <t>11365_平成24年度</t>
  </si>
  <si>
    <t>11365_平成25年度</t>
  </si>
  <si>
    <t>11365_平成26年度</t>
  </si>
  <si>
    <t>11365_平成27年度</t>
  </si>
  <si>
    <t>11365_平成28年度</t>
  </si>
  <si>
    <t>11365_平成29年度</t>
  </si>
  <si>
    <t>11365_平成30年度</t>
  </si>
  <si>
    <t>11365_令和元年度</t>
  </si>
  <si>
    <t>11365_令和2年度</t>
  </si>
  <si>
    <t>11365_令和3年度</t>
  </si>
  <si>
    <t>11365_令和4年度</t>
  </si>
  <si>
    <t>11365_令和5年度</t>
  </si>
  <si>
    <t>11365_令和6年度</t>
  </si>
  <si>
    <t>24562_平成2年度</t>
  </si>
  <si>
    <t>24562</t>
  </si>
  <si>
    <t>紀宝町</t>
  </si>
  <si>
    <t>24562_平成17年度</t>
  </si>
  <si>
    <t>24562_平成18年度</t>
  </si>
  <si>
    <t>24562_平成19年度</t>
  </si>
  <si>
    <t>24562_平成20年度</t>
  </si>
  <si>
    <t>24562_平成21年度</t>
  </si>
  <si>
    <t>24562_平成22年度</t>
  </si>
  <si>
    <t>24562_平成23年度</t>
  </si>
  <si>
    <t>24562_平成24年度</t>
  </si>
  <si>
    <t>24562_平成25年度</t>
  </si>
  <si>
    <t>24562_平成26年度</t>
  </si>
  <si>
    <t>24562_平成27年度</t>
  </si>
  <si>
    <t>24562_平成28年度</t>
  </si>
  <si>
    <t>24562_平成29年度</t>
  </si>
  <si>
    <t>24562_平成30年度</t>
  </si>
  <si>
    <t>24562_令和元年度</t>
  </si>
  <si>
    <t>24562_令和2年度</t>
  </si>
  <si>
    <t>24562_令和3年度</t>
  </si>
  <si>
    <t>24562_令和4年度</t>
  </si>
  <si>
    <t>24562_令和5年度</t>
  </si>
  <si>
    <t>24562_令和6年度</t>
  </si>
  <si>
    <t>20309_平成2年度</t>
  </si>
  <si>
    <t>20309</t>
  </si>
  <si>
    <t>佐久穂町</t>
  </si>
  <si>
    <t>20309_平成17年度</t>
  </si>
  <si>
    <t>20309_平成18年度</t>
  </si>
  <si>
    <t>20309_平成19年度</t>
  </si>
  <si>
    <t>20309_平成20年度</t>
  </si>
  <si>
    <t>20309_平成21年度</t>
  </si>
  <si>
    <t>20309_平成22年度</t>
  </si>
  <si>
    <t>20309_平成23年度</t>
  </si>
  <si>
    <t>20309_平成24年度</t>
  </si>
  <si>
    <t>20309_平成25年度</t>
  </si>
  <si>
    <t>20309_平成26年度</t>
  </si>
  <si>
    <t>20309_平成27年度</t>
  </si>
  <si>
    <t>20309_平成28年度</t>
  </si>
  <si>
    <t>20309_平成29年度</t>
  </si>
  <si>
    <t>20309_平成30年度</t>
  </si>
  <si>
    <t>20309_令和元年度</t>
  </si>
  <si>
    <t>20309_令和2年度</t>
  </si>
  <si>
    <t>20309_令和3年度</t>
  </si>
  <si>
    <t>20309_令和4年度</t>
  </si>
  <si>
    <t>20309_令和5年度</t>
  </si>
  <si>
    <t>20309_令和6年度</t>
  </si>
  <si>
    <t>31390_平成2年度</t>
  </si>
  <si>
    <t>31390</t>
  </si>
  <si>
    <t>伯耆町</t>
  </si>
  <si>
    <t>31390_平成17年度</t>
  </si>
  <si>
    <t>31390_平成18年度</t>
  </si>
  <si>
    <t>31390_平成19年度</t>
  </si>
  <si>
    <t>31390_平成20年度</t>
  </si>
  <si>
    <t>31390_平成21年度</t>
  </si>
  <si>
    <t>31390_平成22年度</t>
  </si>
  <si>
    <t>31390_平成23年度</t>
  </si>
  <si>
    <t>31390_平成24年度</t>
  </si>
  <si>
    <t>31390_平成25年度</t>
  </si>
  <si>
    <t>31390_平成26年度</t>
  </si>
  <si>
    <t>31390_平成27年度</t>
  </si>
  <si>
    <t>31390_平成28年度</t>
  </si>
  <si>
    <t>31390_平成29年度</t>
  </si>
  <si>
    <t>31390_平成30年度</t>
  </si>
  <si>
    <t>31390_令和元年度</t>
  </si>
  <si>
    <t>31390_令和2年度</t>
  </si>
  <si>
    <t>31390_令和3年度</t>
  </si>
  <si>
    <t>31390_令和4年度</t>
  </si>
  <si>
    <t>31390_令和5年度</t>
  </si>
  <si>
    <t>31390_令和6年度</t>
  </si>
  <si>
    <t>31389_平成2年度</t>
  </si>
  <si>
    <t>31389</t>
  </si>
  <si>
    <t>31389_平成17年度</t>
  </si>
  <si>
    <t>31389_平成18年度</t>
  </si>
  <si>
    <t>31389_平成19年度</t>
  </si>
  <si>
    <t>31389_平成20年度</t>
  </si>
  <si>
    <t>31389_平成21年度</t>
  </si>
  <si>
    <t>31389_平成22年度</t>
  </si>
  <si>
    <t>31389_平成23年度</t>
  </si>
  <si>
    <t>31389_平成24年度</t>
  </si>
  <si>
    <t>31389_平成25年度</t>
  </si>
  <si>
    <t>31389_平成26年度</t>
  </si>
  <si>
    <t>31389_平成27年度</t>
  </si>
  <si>
    <t>31389_平成28年度</t>
  </si>
  <si>
    <t>31389_平成29年度</t>
  </si>
  <si>
    <t>31389_平成30年度</t>
  </si>
  <si>
    <t>31389_令和元年度</t>
  </si>
  <si>
    <t>31389_令和2年度</t>
  </si>
  <si>
    <t>31389_令和3年度</t>
  </si>
  <si>
    <t>31389_令和4年度</t>
  </si>
  <si>
    <t>31389_令和5年度</t>
  </si>
  <si>
    <t>31389_令和6年度</t>
  </si>
  <si>
    <t>43501_平成2年度</t>
  </si>
  <si>
    <t>43501</t>
  </si>
  <si>
    <t>錦町</t>
  </si>
  <si>
    <t>43501_平成17年度</t>
  </si>
  <si>
    <t>43501_平成18年度</t>
  </si>
  <si>
    <t>43501_平成19年度</t>
  </si>
  <si>
    <t>43501_平成20年度</t>
  </si>
  <si>
    <t>43501_平成21年度</t>
  </si>
  <si>
    <t>43501_平成22年度</t>
  </si>
  <si>
    <t>43501_平成23年度</t>
  </si>
  <si>
    <t>43501_平成24年度</t>
  </si>
  <si>
    <t>43501_平成25年度</t>
  </si>
  <si>
    <t>43501_平成26年度</t>
  </si>
  <si>
    <t>43501_平成27年度</t>
  </si>
  <si>
    <t>43501_平成28年度</t>
  </si>
  <si>
    <t>43501_平成29年度</t>
  </si>
  <si>
    <t>43501_平成30年度</t>
  </si>
  <si>
    <t>43501_令和元年度</t>
  </si>
  <si>
    <t>43501_令和2年度</t>
  </si>
  <si>
    <t>43501_令和3年度</t>
  </si>
  <si>
    <t>43501_令和4年度</t>
  </si>
  <si>
    <t>43501_令和5年度</t>
  </si>
  <si>
    <t>43501_令和6年度</t>
  </si>
  <si>
    <t>40601_平成2年度</t>
  </si>
  <si>
    <t>40601</t>
  </si>
  <si>
    <t>香春町</t>
  </si>
  <si>
    <t>40601_平成17年度</t>
  </si>
  <si>
    <t>40601_平成18年度</t>
  </si>
  <si>
    <t>40601_平成19年度</t>
  </si>
  <si>
    <t>40601_平成20年度</t>
  </si>
  <si>
    <t>40601_平成21年度</t>
  </si>
  <si>
    <t>40601_平成22年度</t>
  </si>
  <si>
    <t>40601_平成23年度</t>
  </si>
  <si>
    <t>40601_平成24年度</t>
  </si>
  <si>
    <t>40601_平成25年度</t>
  </si>
  <si>
    <t>40601_平成26年度</t>
  </si>
  <si>
    <t>40601_平成27年度</t>
  </si>
  <si>
    <t>40601_平成28年度</t>
  </si>
  <si>
    <t>40601_平成29年度</t>
  </si>
  <si>
    <t>40601_平成30年度</t>
  </si>
  <si>
    <t>40601_令和元年度</t>
  </si>
  <si>
    <t>40601_令和2年度</t>
  </si>
  <si>
    <t>40601_令和3年度</t>
  </si>
  <si>
    <t>40601_令和4年度</t>
  </si>
  <si>
    <t>40601_令和5年度</t>
  </si>
  <si>
    <t>40601_令和6年度</t>
  </si>
  <si>
    <t>43442_平成2年度</t>
  </si>
  <si>
    <t>43442</t>
  </si>
  <si>
    <t>嘉島町</t>
  </si>
  <si>
    <t>43442_平成17年度</t>
  </si>
  <si>
    <t>43442_平成18年度</t>
  </si>
  <si>
    <t>43442_平成19年度</t>
  </si>
  <si>
    <t>43442_平成20年度</t>
  </si>
  <si>
    <t>43442_平成21年度</t>
  </si>
  <si>
    <t>43442_平成22年度</t>
  </si>
  <si>
    <t>43442_平成23年度</t>
  </si>
  <si>
    <t>43442_平成24年度</t>
  </si>
  <si>
    <t>43442_平成25年度</t>
  </si>
  <si>
    <t>43442_平成26年度</t>
  </si>
  <si>
    <t>43442_平成27年度</t>
  </si>
  <si>
    <t>43442_平成28年度</t>
  </si>
  <si>
    <t>43442_平成29年度</t>
  </si>
  <si>
    <t>43442_平成30年度</t>
  </si>
  <si>
    <t>43442_令和元年度</t>
  </si>
  <si>
    <t>43442_令和2年度</t>
  </si>
  <si>
    <t>43442_令和3年度</t>
  </si>
  <si>
    <t>43442_令和4年度</t>
  </si>
  <si>
    <t>43442_令和5年度</t>
  </si>
  <si>
    <t>43442_令和6年度</t>
  </si>
  <si>
    <t>45406_平成2年度</t>
  </si>
  <si>
    <t>45406</t>
  </si>
  <si>
    <t>都農町</t>
  </si>
  <si>
    <t>45406_平成17年度</t>
  </si>
  <si>
    <t>45406_平成18年度</t>
  </si>
  <si>
    <t>45406_平成19年度</t>
  </si>
  <si>
    <t>45406_平成20年度</t>
  </si>
  <si>
    <t>45406_平成21年度</t>
  </si>
  <si>
    <t>45406_平成22年度</t>
  </si>
  <si>
    <t>45406_平成23年度</t>
  </si>
  <si>
    <t>45406_平成24年度</t>
  </si>
  <si>
    <t>45406_平成25年度</t>
  </si>
  <si>
    <t>45406_平成26年度</t>
  </si>
  <si>
    <t>45406_平成27年度</t>
  </si>
  <si>
    <t>45406_平成28年度</t>
  </si>
  <si>
    <t>45406_平成29年度</t>
  </si>
  <si>
    <t>45406_平成30年度</t>
  </si>
  <si>
    <t>45406_令和元年度</t>
  </si>
  <si>
    <t>45406_令和2年度</t>
  </si>
  <si>
    <t>45406_令和3年度</t>
  </si>
  <si>
    <t>45406_令和4年度</t>
  </si>
  <si>
    <t>45406_令和5年度</t>
  </si>
  <si>
    <t>45406_令和6年度</t>
  </si>
  <si>
    <t>43444_平成2年度</t>
  </si>
  <si>
    <t>43444</t>
  </si>
  <si>
    <t>甲佐町</t>
  </si>
  <si>
    <t>43444_平成17年度</t>
  </si>
  <si>
    <t>43444_平成18年度</t>
  </si>
  <si>
    <t>43444_平成19年度</t>
  </si>
  <si>
    <t>43444_平成20年度</t>
  </si>
  <si>
    <t>43444_平成21年度</t>
  </si>
  <si>
    <t>43444_平成22年度</t>
  </si>
  <si>
    <t>43444_平成23年度</t>
  </si>
  <si>
    <t>43444_平成24年度</t>
  </si>
  <si>
    <t>43444_平成25年度</t>
  </si>
  <si>
    <t>43444_平成26年度</t>
  </si>
  <si>
    <t>43444_平成27年度</t>
  </si>
  <si>
    <t>43444_平成28年度</t>
  </si>
  <si>
    <t>43444_平成29年度</t>
  </si>
  <si>
    <t>43444_平成30年度</t>
  </si>
  <si>
    <t>43444_令和元年度</t>
  </si>
  <si>
    <t>43444_令和2年度</t>
  </si>
  <si>
    <t>43444_令和3年度</t>
  </si>
  <si>
    <t>43444_令和4年度</t>
  </si>
  <si>
    <t>43444_令和5年度</t>
  </si>
  <si>
    <t>43444_令和6年度</t>
  </si>
  <si>
    <t>43433_平成2年度</t>
  </si>
  <si>
    <t>43433</t>
  </si>
  <si>
    <t>南阿蘇村</t>
  </si>
  <si>
    <t>43433_平成17年度</t>
  </si>
  <si>
    <t>43433_平成18年度</t>
  </si>
  <si>
    <t>43433_平成19年度</t>
  </si>
  <si>
    <t>43433_平成20年度</t>
  </si>
  <si>
    <t>43433_平成21年度</t>
  </si>
  <si>
    <t>43433_平成22年度</t>
  </si>
  <si>
    <t>43433_平成23年度</t>
  </si>
  <si>
    <t>43433_平成24年度</t>
  </si>
  <si>
    <t>43433_平成25年度</t>
  </si>
  <si>
    <t>43433_平成26年度</t>
  </si>
  <si>
    <t>43433_平成27年度</t>
  </si>
  <si>
    <t>43433_平成28年度</t>
  </si>
  <si>
    <t>43433_平成29年度</t>
  </si>
  <si>
    <t>43433_平成30年度</t>
  </si>
  <si>
    <t>43433_令和元年度</t>
  </si>
  <si>
    <t>43433_令和2年度</t>
  </si>
  <si>
    <t>43433_令和3年度</t>
  </si>
  <si>
    <t>43433_令和4年度</t>
  </si>
  <si>
    <t>43433_令和5年度</t>
  </si>
  <si>
    <t>43433_令和6年度</t>
  </si>
  <si>
    <t>39428_平成2年度</t>
  </si>
  <si>
    <t>39428</t>
  </si>
  <si>
    <t>黒潮町</t>
  </si>
  <si>
    <t>39428_平成17年度</t>
  </si>
  <si>
    <t>39428_平成18年度</t>
  </si>
  <si>
    <t>39428_平成19年度</t>
  </si>
  <si>
    <t>39428_平成20年度</t>
  </si>
  <si>
    <t>39428_平成21年度</t>
  </si>
  <si>
    <t>39428_平成22年度</t>
  </si>
  <si>
    <t>39428_平成23年度</t>
  </si>
  <si>
    <t>39428_平成24年度</t>
  </si>
  <si>
    <t>39428_平成25年度</t>
  </si>
  <si>
    <t>39428_平成26年度</t>
  </si>
  <si>
    <t>39428_平成27年度</t>
  </si>
  <si>
    <t>39428_平成28年度</t>
  </si>
  <si>
    <t>39428_平成29年度</t>
  </si>
  <si>
    <t>39428_平成30年度</t>
  </si>
  <si>
    <t>39428_令和元年度</t>
  </si>
  <si>
    <t>39428_令和2年度</t>
  </si>
  <si>
    <t>39428_令和3年度</t>
  </si>
  <si>
    <t>39428_令和4年度</t>
  </si>
  <si>
    <t>39428_令和5年度</t>
  </si>
  <si>
    <t>39428_令和6年度</t>
  </si>
  <si>
    <t>21505_平成2年度</t>
  </si>
  <si>
    <t>21505</t>
  </si>
  <si>
    <t>八百津町</t>
  </si>
  <si>
    <t>21505_平成17年度</t>
  </si>
  <si>
    <t>21505_平成18年度</t>
  </si>
  <si>
    <t>21505_平成19年度</t>
  </si>
  <si>
    <t>21505_平成20年度</t>
  </si>
  <si>
    <t>21505_平成21年度</t>
  </si>
  <si>
    <t>21505_平成22年度</t>
  </si>
  <si>
    <t>21505_平成23年度</t>
  </si>
  <si>
    <t>21505_平成24年度</t>
  </si>
  <si>
    <t>21505_平成25年度</t>
  </si>
  <si>
    <t>21505_平成26年度</t>
  </si>
  <si>
    <t>21505_平成27年度</t>
  </si>
  <si>
    <t>21505_平成28年度</t>
  </si>
  <si>
    <t>21505_平成29年度</t>
  </si>
  <si>
    <t>21505_平成30年度</t>
  </si>
  <si>
    <t>21505_令和元年度</t>
  </si>
  <si>
    <t>21505_令和2年度</t>
  </si>
  <si>
    <t>21505_令和3年度</t>
  </si>
  <si>
    <t>21505_令和4年度</t>
  </si>
  <si>
    <t>21505_令和5年度</t>
  </si>
  <si>
    <t>21505_令和6年度</t>
  </si>
  <si>
    <t>09384_平成2年度</t>
  </si>
  <si>
    <t>09384</t>
  </si>
  <si>
    <t>塩谷町</t>
  </si>
  <si>
    <t>09384_平成17年度</t>
  </si>
  <si>
    <t>09384_平成18年度</t>
  </si>
  <si>
    <t>09384_平成19年度</t>
  </si>
  <si>
    <t>09384_平成20年度</t>
  </si>
  <si>
    <t>09384_平成21年度</t>
  </si>
  <si>
    <t>09384_平成22年度</t>
  </si>
  <si>
    <t>09384_平成23年度</t>
  </si>
  <si>
    <t>09384_平成24年度</t>
  </si>
  <si>
    <t>09384_平成25年度</t>
  </si>
  <si>
    <t>09384_平成26年度</t>
  </si>
  <si>
    <t>09384_平成27年度</t>
  </si>
  <si>
    <t>09384_平成28年度</t>
  </si>
  <si>
    <t>09384_平成29年度</t>
  </si>
  <si>
    <t>09384_平成30年度</t>
  </si>
  <si>
    <t>09384_令和元年度</t>
  </si>
  <si>
    <t>09384_令和2年度</t>
  </si>
  <si>
    <t>09384_令和3年度</t>
  </si>
  <si>
    <t>09384_令和4年度</t>
  </si>
  <si>
    <t>09384_令和5年度</t>
  </si>
  <si>
    <t>09384_令和6年度</t>
  </si>
  <si>
    <t>46530_平成2年度</t>
  </si>
  <si>
    <t>46530</t>
  </si>
  <si>
    <t>徳之島町</t>
  </si>
  <si>
    <t>46530_平成17年度</t>
  </si>
  <si>
    <t>46530_平成18年度</t>
  </si>
  <si>
    <t>46530_平成19年度</t>
  </si>
  <si>
    <t>46530_平成20年度</t>
  </si>
  <si>
    <t>46530_平成21年度</t>
  </si>
  <si>
    <t>46530_平成22年度</t>
  </si>
  <si>
    <t>46530_平成23年度</t>
  </si>
  <si>
    <t>46530_平成24年度</t>
  </si>
  <si>
    <t>46530_平成25年度</t>
  </si>
  <si>
    <t>46530_平成26年度</t>
  </si>
  <si>
    <t>46530_平成27年度</t>
  </si>
  <si>
    <t>46530_平成28年度</t>
  </si>
  <si>
    <t>46530_平成29年度</t>
  </si>
  <si>
    <t>46530_平成30年度</t>
  </si>
  <si>
    <t>46530_令和元年度</t>
  </si>
  <si>
    <t>46530_令和2年度</t>
  </si>
  <si>
    <t>46530_令和3年度</t>
  </si>
  <si>
    <t>46530_令和4年度</t>
  </si>
  <si>
    <t>46530_令和5年度</t>
  </si>
  <si>
    <t>46530_令和6年度</t>
  </si>
  <si>
    <t>04322_平成2年度</t>
  </si>
  <si>
    <t>04322</t>
  </si>
  <si>
    <t>村田町</t>
  </si>
  <si>
    <t>04322_平成17年度</t>
  </si>
  <si>
    <t>04322_平成18年度</t>
  </si>
  <si>
    <t>04322_平成19年度</t>
  </si>
  <si>
    <t>04322_平成20年度</t>
  </si>
  <si>
    <t>04322_平成21年度</t>
  </si>
  <si>
    <t>04322_平成22年度</t>
  </si>
  <si>
    <t>04322_平成23年度</t>
  </si>
  <si>
    <t>04322_平成24年度</t>
  </si>
  <si>
    <t>04322_平成25年度</t>
  </si>
  <si>
    <t>04322_平成26年度</t>
  </si>
  <si>
    <t>04322_平成27年度</t>
  </si>
  <si>
    <t>04322_平成28年度</t>
  </si>
  <si>
    <t>04322_平成29年度</t>
  </si>
  <si>
    <t>04322_平成30年度</t>
  </si>
  <si>
    <t>04322_令和元年度</t>
  </si>
  <si>
    <t>04322_令和2年度</t>
  </si>
  <si>
    <t>04322_令和3年度</t>
  </si>
  <si>
    <t>04322_令和4年度</t>
  </si>
  <si>
    <t>04322_令和5年度</t>
  </si>
  <si>
    <t>04322_令和6年度</t>
  </si>
  <si>
    <t>01428_平成2年度</t>
  </si>
  <si>
    <t>01428_平成17年度</t>
  </si>
  <si>
    <t>01428_平成18年度</t>
  </si>
  <si>
    <t>01428_平成19年度</t>
  </si>
  <si>
    <t>01428_平成20年度</t>
  </si>
  <si>
    <t>01428_平成21年度</t>
  </si>
  <si>
    <t>01428_平成22年度</t>
  </si>
  <si>
    <t>01428_平成23年度</t>
  </si>
  <si>
    <t>01428_平成24年度</t>
  </si>
  <si>
    <t>01428_平成25年度</t>
  </si>
  <si>
    <t>01428_平成26年度</t>
  </si>
  <si>
    <t>01428_平成27年度</t>
  </si>
  <si>
    <t>01428_平成28年度</t>
  </si>
  <si>
    <t>01428_平成29年度</t>
  </si>
  <si>
    <t>01428_平成30年度</t>
  </si>
  <si>
    <t>01428_令和元年度</t>
  </si>
  <si>
    <t>01428_令和2年度</t>
  </si>
  <si>
    <t>01428_令和3年度</t>
  </si>
  <si>
    <t>01428_令和5年度</t>
  </si>
  <si>
    <t>19365_平成2年度</t>
  </si>
  <si>
    <t>19365</t>
  </si>
  <si>
    <t>身延町</t>
  </si>
  <si>
    <t>19365_平成17年度</t>
  </si>
  <si>
    <t>19365_平成18年度</t>
  </si>
  <si>
    <t>19365_平成19年度</t>
  </si>
  <si>
    <t>19365_平成20年度</t>
  </si>
  <si>
    <t>19365_平成21年度</t>
  </si>
  <si>
    <t>19365_平成22年度</t>
  </si>
  <si>
    <t>19365_平成23年度</t>
  </si>
  <si>
    <t>19365_平成24年度</t>
  </si>
  <si>
    <t>19365_平成25年度</t>
  </si>
  <si>
    <t>19365_平成26年度</t>
  </si>
  <si>
    <t>19365_平成27年度</t>
  </si>
  <si>
    <t>19365_平成28年度</t>
  </si>
  <si>
    <t>19365_平成29年度</t>
  </si>
  <si>
    <t>19365_平成30年度</t>
  </si>
  <si>
    <t>19365_令和元年度</t>
  </si>
  <si>
    <t>19365_令和2年度</t>
  </si>
  <si>
    <t>19365_令和3年度</t>
  </si>
  <si>
    <t>19365_令和4年度</t>
  </si>
  <si>
    <t>19365_令和5年度</t>
  </si>
  <si>
    <t>19365_令和6年度</t>
  </si>
  <si>
    <t>20432_平成2年度</t>
  </si>
  <si>
    <t>20432</t>
  </si>
  <si>
    <t>木曽町</t>
  </si>
  <si>
    <t>20432_平成17年度</t>
  </si>
  <si>
    <t>20432_平成18年度</t>
  </si>
  <si>
    <t>20432_平成19年度</t>
  </si>
  <si>
    <t>20432_平成20年度</t>
  </si>
  <si>
    <t>20432_平成21年度</t>
  </si>
  <si>
    <t>20432_平成22年度</t>
  </si>
  <si>
    <t>20432_平成23年度</t>
  </si>
  <si>
    <t>20432_平成24年度</t>
  </si>
  <si>
    <t>20432_平成25年度</t>
  </si>
  <si>
    <t>20432_平成26年度</t>
  </si>
  <si>
    <t>20432_平成27年度</t>
  </si>
  <si>
    <t>20432_平成28年度</t>
  </si>
  <si>
    <t>20432_平成29年度</t>
  </si>
  <si>
    <t>20432_平成30年度</t>
  </si>
  <si>
    <t>20432_令和元年度</t>
  </si>
  <si>
    <t>20432_令和2年度</t>
  </si>
  <si>
    <t>20432_令和3年度</t>
  </si>
  <si>
    <t>20432_令和4年度</t>
  </si>
  <si>
    <t>20432_令和5年度</t>
  </si>
  <si>
    <t>20432_令和6年度</t>
  </si>
  <si>
    <t>01460_平成2年度</t>
  </si>
  <si>
    <t>01460_平成17年度</t>
  </si>
  <si>
    <t>01460_平成18年度</t>
  </si>
  <si>
    <t>01460_平成19年度</t>
  </si>
  <si>
    <t>01460_平成20年度</t>
  </si>
  <si>
    <t>01460_平成21年度</t>
  </si>
  <si>
    <t>01460_平成22年度</t>
  </si>
  <si>
    <t>01460_平成23年度</t>
  </si>
  <si>
    <t>01460_平成24年度</t>
  </si>
  <si>
    <t>01460_平成25年度</t>
  </si>
  <si>
    <t>01460_平成26年度</t>
  </si>
  <si>
    <t>01460_平成27年度</t>
  </si>
  <si>
    <t>01460_平成28年度</t>
  </si>
  <si>
    <t>01460_平成29年度</t>
  </si>
  <si>
    <t>01460_平成30年度</t>
  </si>
  <si>
    <t>01460_令和元年度</t>
  </si>
  <si>
    <t>01460_令和2年度</t>
  </si>
  <si>
    <t>01460_令和3年度</t>
  </si>
  <si>
    <t>01460_令和5年度</t>
  </si>
  <si>
    <t>07545_平成2年度</t>
  </si>
  <si>
    <t>07545</t>
  </si>
  <si>
    <t>大熊町</t>
  </si>
  <si>
    <t>07545_平成17年度</t>
  </si>
  <si>
    <t>07545_平成18年度</t>
  </si>
  <si>
    <t>07545_平成19年度</t>
  </si>
  <si>
    <t>07545_平成20年度</t>
  </si>
  <si>
    <t>07545_平成21年度</t>
  </si>
  <si>
    <t>07545_平成22年度</t>
  </si>
  <si>
    <t>07545_平成23年度</t>
  </si>
  <si>
    <t>07545_平成24年度</t>
  </si>
  <si>
    <t>07545_平成25年度</t>
  </si>
  <si>
    <t>07545_平成26年度</t>
  </si>
  <si>
    <t>07545_平成27年度</t>
  </si>
  <si>
    <t>07545_平成28年度</t>
  </si>
  <si>
    <t>07545_平成29年度</t>
  </si>
  <si>
    <t>07545_平成30年度</t>
  </si>
  <si>
    <t>07545_令和元年度</t>
  </si>
  <si>
    <t>07545_令和2年度</t>
  </si>
  <si>
    <t>07545_令和3年度</t>
  </si>
  <si>
    <t>07545_令和4年度</t>
  </si>
  <si>
    <t>07545_令和5年度</t>
  </si>
  <si>
    <t>07545_令和6年度</t>
  </si>
  <si>
    <t>02301_平成2年度</t>
  </si>
  <si>
    <t>02301</t>
  </si>
  <si>
    <t>平内町</t>
  </si>
  <si>
    <t>02301_平成17年度</t>
  </si>
  <si>
    <t>02301_平成18年度</t>
  </si>
  <si>
    <t>02301_平成19年度</t>
  </si>
  <si>
    <t>02301_平成20年度</t>
  </si>
  <si>
    <t>02301_平成21年度</t>
  </si>
  <si>
    <t>02301_平成22年度</t>
  </si>
  <si>
    <t>02301_平成23年度</t>
  </si>
  <si>
    <t>02301_平成24年度</t>
  </si>
  <si>
    <t>02301_平成25年度</t>
  </si>
  <si>
    <t>02301_平成26年度</t>
  </si>
  <si>
    <t>02301_平成27年度</t>
  </si>
  <si>
    <t>02301_平成28年度</t>
  </si>
  <si>
    <t>02301_平成29年度</t>
  </si>
  <si>
    <t>02301_平成30年度</t>
  </si>
  <si>
    <t>02301_令和元年度</t>
  </si>
  <si>
    <t>02301_令和2年度</t>
  </si>
  <si>
    <t>02301_令和3年度</t>
  </si>
  <si>
    <t>02301_令和4年度</t>
  </si>
  <si>
    <t>02301_令和5年度</t>
  </si>
  <si>
    <t>02301_令和6年度</t>
  </si>
  <si>
    <t>01453_平成2年度</t>
  </si>
  <si>
    <t>01453_平成17年度</t>
  </si>
  <si>
    <t>01453_平成18年度</t>
  </si>
  <si>
    <t>01453_平成19年度</t>
  </si>
  <si>
    <t>01453_平成20年度</t>
  </si>
  <si>
    <t>01453_平成21年度</t>
  </si>
  <si>
    <t>01453_平成22年度</t>
  </si>
  <si>
    <t>01453_平成23年度</t>
  </si>
  <si>
    <t>01453_平成24年度</t>
  </si>
  <si>
    <t>01453_平成25年度</t>
  </si>
  <si>
    <t>01453_平成26年度</t>
  </si>
  <si>
    <t>01453_平成27年度</t>
  </si>
  <si>
    <t>01453_平成28年度</t>
  </si>
  <si>
    <t>01453_平成29年度</t>
  </si>
  <si>
    <t>01453_平成30年度</t>
  </si>
  <si>
    <t>01453_令和元年度</t>
  </si>
  <si>
    <t>01453_令和2年度</t>
  </si>
  <si>
    <t>01453_令和3年度</t>
  </si>
  <si>
    <t>01453_令和5年度</t>
  </si>
  <si>
    <t>21503_平成2年度</t>
  </si>
  <si>
    <t>21503</t>
  </si>
  <si>
    <t>川辺町</t>
  </si>
  <si>
    <t>21503_平成17年度</t>
  </si>
  <si>
    <t>21503_平成18年度</t>
  </si>
  <si>
    <t>21503_平成19年度</t>
  </si>
  <si>
    <t>21503_平成20年度</t>
  </si>
  <si>
    <t>21503_平成21年度</t>
  </si>
  <si>
    <t>21503_平成22年度</t>
  </si>
  <si>
    <t>21503_平成23年度</t>
  </si>
  <si>
    <t>21503_平成24年度</t>
  </si>
  <si>
    <t>21503_平成25年度</t>
  </si>
  <si>
    <t>21503_平成26年度</t>
  </si>
  <si>
    <t>21503_平成27年度</t>
  </si>
  <si>
    <t>21503_平成28年度</t>
  </si>
  <si>
    <t>21503_平成29年度</t>
  </si>
  <si>
    <t>21503_平成30年度</t>
  </si>
  <si>
    <t>21503_令和元年度</t>
  </si>
  <si>
    <t>21503_令和2年度</t>
  </si>
  <si>
    <t>21503_令和3年度</t>
  </si>
  <si>
    <t>21503_令和4年度</t>
  </si>
  <si>
    <t>21503_令和5年度</t>
  </si>
  <si>
    <t>21503_令和6年度</t>
  </si>
  <si>
    <t>41345_平成2年度</t>
  </si>
  <si>
    <t>41345</t>
  </si>
  <si>
    <t>上峰町</t>
  </si>
  <si>
    <t>41345_平成17年度</t>
  </si>
  <si>
    <t>41345_平成18年度</t>
  </si>
  <si>
    <t>41345_平成19年度</t>
  </si>
  <si>
    <t>41345_平成20年度</t>
  </si>
  <si>
    <t>41345_平成21年度</t>
  </si>
  <si>
    <t>41345_平成22年度</t>
  </si>
  <si>
    <t>41345_平成23年度</t>
  </si>
  <si>
    <t>41345_平成24年度</t>
  </si>
  <si>
    <t>41345_平成25年度</t>
  </si>
  <si>
    <t>41345_平成26年度</t>
  </si>
  <si>
    <t>41345_平成27年度</t>
  </si>
  <si>
    <t>41345_平成28年度</t>
  </si>
  <si>
    <t>41345_平成29年度</t>
  </si>
  <si>
    <t>41345_平成30年度</t>
  </si>
  <si>
    <t>41345_令和元年度</t>
  </si>
  <si>
    <t>41345_令和2年度</t>
  </si>
  <si>
    <t>41345_令和3年度</t>
  </si>
  <si>
    <t>41345_令和4年度</t>
  </si>
  <si>
    <t>41345_令和5年度</t>
  </si>
  <si>
    <t>41345_令和6年度</t>
  </si>
  <si>
    <t>19424_平成2年度</t>
  </si>
  <si>
    <t>19424</t>
  </si>
  <si>
    <t>忍野村</t>
  </si>
  <si>
    <t>19424_平成17年度</t>
  </si>
  <si>
    <t>19424_平成18年度</t>
  </si>
  <si>
    <t>19424_平成19年度</t>
  </si>
  <si>
    <t>19424_平成20年度</t>
  </si>
  <si>
    <t>19424_平成21年度</t>
  </si>
  <si>
    <t>19424_平成22年度</t>
  </si>
  <si>
    <t>19424_平成23年度</t>
  </si>
  <si>
    <t>19424_平成24年度</t>
  </si>
  <si>
    <t>19424_平成25年度</t>
  </si>
  <si>
    <t>19424_平成26年度</t>
  </si>
  <si>
    <t>19424_平成27年度</t>
  </si>
  <si>
    <t>19424_平成28年度</t>
  </si>
  <si>
    <t>19424_平成29年度</t>
  </si>
  <si>
    <t>19424_平成30年度</t>
  </si>
  <si>
    <t>19424_令和元年度</t>
  </si>
  <si>
    <t>19424_令和2年度</t>
  </si>
  <si>
    <t>19424_令和3年度</t>
  </si>
  <si>
    <t>19424_令和4年度</t>
  </si>
  <si>
    <t>19424_令和5年度</t>
  </si>
  <si>
    <t>19424_令和6年度</t>
  </si>
  <si>
    <t>02411_平成2年度</t>
  </si>
  <si>
    <t>02411</t>
  </si>
  <si>
    <t>六ヶ所村</t>
  </si>
  <si>
    <t>02411_平成17年度</t>
  </si>
  <si>
    <t>02411_平成18年度</t>
  </si>
  <si>
    <t>02411_平成19年度</t>
  </si>
  <si>
    <t>02411_平成20年度</t>
  </si>
  <si>
    <t>02411_平成21年度</t>
  </si>
  <si>
    <t>02411_平成22年度</t>
  </si>
  <si>
    <t>02411_平成23年度</t>
  </si>
  <si>
    <t>02411_平成24年度</t>
  </si>
  <si>
    <t>02411_平成25年度</t>
  </si>
  <si>
    <t>02411_平成26年度</t>
  </si>
  <si>
    <t>02411_平成27年度</t>
  </si>
  <si>
    <t>02411_平成28年度</t>
  </si>
  <si>
    <t>02411_平成29年度</t>
  </si>
  <si>
    <t>02411_平成30年度</t>
  </si>
  <si>
    <t>02411_令和元年度</t>
  </si>
  <si>
    <t>02411_令和2年度</t>
  </si>
  <si>
    <t>02411_令和3年度</t>
  </si>
  <si>
    <t>02411_令和4年度</t>
  </si>
  <si>
    <t>02411_令和5年度</t>
  </si>
  <si>
    <t>02411_令和6年度</t>
  </si>
  <si>
    <t>32449_平成2年度</t>
  </si>
  <si>
    <t>32449</t>
  </si>
  <si>
    <t>邑南町</t>
  </si>
  <si>
    <t>32449_平成17年度</t>
  </si>
  <si>
    <t>32449_平成18年度</t>
  </si>
  <si>
    <t>32449_平成19年度</t>
  </si>
  <si>
    <t>32449_平成20年度</t>
  </si>
  <si>
    <t>32449_平成21年度</t>
  </si>
  <si>
    <t>32449_平成22年度</t>
  </si>
  <si>
    <t>32449_平成23年度</t>
  </si>
  <si>
    <t>32449_平成24年度</t>
  </si>
  <si>
    <t>32449_平成25年度</t>
  </si>
  <si>
    <t>32449_平成26年度</t>
  </si>
  <si>
    <t>32449_平成27年度</t>
  </si>
  <si>
    <t>32449_平成28年度</t>
  </si>
  <si>
    <t>32449_平成29年度</t>
  </si>
  <si>
    <t>32449_平成30年度</t>
  </si>
  <si>
    <t>32449_令和元年度</t>
  </si>
  <si>
    <t>32449_令和2年度</t>
  </si>
  <si>
    <t>32449_令和3年度</t>
  </si>
  <si>
    <t>32449_令和4年度</t>
  </si>
  <si>
    <t>32449_令和5年度</t>
  </si>
  <si>
    <t>32449_令和6年度</t>
  </si>
  <si>
    <t>18481_平成2年度</t>
  </si>
  <si>
    <t>18481</t>
  </si>
  <si>
    <t>高浜町</t>
  </si>
  <si>
    <t>18481_平成17年度</t>
  </si>
  <si>
    <t>18481_平成18年度</t>
  </si>
  <si>
    <t>18481_平成19年度</t>
  </si>
  <si>
    <t>18481_平成20年度</t>
  </si>
  <si>
    <t>18481_平成21年度</t>
  </si>
  <si>
    <t>18481_平成22年度</t>
  </si>
  <si>
    <t>18481_平成23年度</t>
  </si>
  <si>
    <t>18481_平成24年度</t>
  </si>
  <si>
    <t>18481_平成25年度</t>
  </si>
  <si>
    <t>18481_平成26年度</t>
  </si>
  <si>
    <t>18481_平成27年度</t>
  </si>
  <si>
    <t>18481_平成28年度</t>
  </si>
  <si>
    <t>18481_平成29年度</t>
  </si>
  <si>
    <t>18481_平成30年度</t>
  </si>
  <si>
    <t>18481_令和元年度</t>
  </si>
  <si>
    <t>18481_令和2年度</t>
  </si>
  <si>
    <t>18481_令和3年度</t>
  </si>
  <si>
    <t>18481_令和4年度</t>
  </si>
  <si>
    <t>18481_令和5年度</t>
  </si>
  <si>
    <t>18481_令和6年度</t>
  </si>
  <si>
    <t>04445</t>
  </si>
  <si>
    <t>加美町</t>
  </si>
  <si>
    <t>04445_令和4年度</t>
  </si>
  <si>
    <t>04445_令和6年度</t>
  </si>
  <si>
    <t>04216</t>
  </si>
  <si>
    <t>富谷市</t>
  </si>
  <si>
    <t>04216_令和4年度</t>
  </si>
  <si>
    <t>04216_令和6年度</t>
  </si>
  <si>
    <t>04203</t>
  </si>
  <si>
    <t>塩竈市</t>
  </si>
  <si>
    <t>04203_令和4年度</t>
  </si>
  <si>
    <t>04203_令和6年度</t>
  </si>
  <si>
    <t>04_平成2年度</t>
  </si>
  <si>
    <t>04</t>
  </si>
  <si>
    <t>宮城県</t>
  </si>
  <si>
    <t>04_平成17年度</t>
  </si>
  <si>
    <t>04_平成18年度</t>
  </si>
  <si>
    <t>04_平成19年度</t>
  </si>
  <si>
    <t>04_平成20年度</t>
  </si>
  <si>
    <t>04_平成21年度</t>
  </si>
  <si>
    <t>04_平成22年度</t>
  </si>
  <si>
    <t>04_平成23年度</t>
  </si>
  <si>
    <t>04_平成24年度</t>
  </si>
  <si>
    <t>04_平成25年度</t>
  </si>
  <si>
    <t>04_平成26年度</t>
  </si>
  <si>
    <t>04_平成27年度</t>
  </si>
  <si>
    <t>04_平成28年度</t>
  </si>
  <si>
    <t>04_平成29年度</t>
  </si>
  <si>
    <t>04_平成30年度</t>
  </si>
  <si>
    <t>04_令和元年度</t>
  </si>
  <si>
    <t>04_令和2年度</t>
  </si>
  <si>
    <t>04_令和3年度</t>
  </si>
  <si>
    <t>04_令和4年度</t>
  </si>
  <si>
    <t>04_令和5年度</t>
  </si>
  <si>
    <t>04_令和6年度</t>
  </si>
  <si>
    <t>04213_令和6年度</t>
  </si>
  <si>
    <t>04213</t>
  </si>
  <si>
    <t>栗原市</t>
  </si>
  <si>
    <t>04209_令和6年度</t>
  </si>
  <si>
    <t>04209</t>
  </si>
  <si>
    <t>多賀城市</t>
  </si>
  <si>
    <t>04207_令和6年度</t>
  </si>
  <si>
    <t>04207</t>
  </si>
  <si>
    <t>名取市</t>
  </si>
  <si>
    <t>04213_令和4年度</t>
  </si>
  <si>
    <t>04209_令和4年度</t>
  </si>
  <si>
    <t>04207_令和4年度</t>
  </si>
  <si>
    <t>04322_令和7年度</t>
  </si>
  <si>
    <t>04322_令和8年度</t>
  </si>
  <si>
    <t>04322_令和9年度</t>
  </si>
  <si>
    <t>04322_令和10年度</t>
  </si>
  <si>
    <t>04322_令和11年度</t>
  </si>
  <si>
    <t>04322_令和12年度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</si>
</sst>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1.1121679462141549</c:v>
                </c:pt>
                <c:pt idx="1">
                  <c:v>1.1108857164661301</c:v>
                </c:pt>
                <c:pt idx="2">
                  <c:v>0.97774678716568419</c:v>
                </c:pt>
                <c:pt idx="3">
                  <c:v>1.0141634867034981</c:v>
                </c:pt>
                <c:pt idx="4">
                  <c:v>1.264594859263432</c:v>
                </c:pt>
                <c:pt idx="5">
                  <c:v>1.5437064101972511</c:v>
                </c:pt>
                <c:pt idx="6">
                  <c:v>1.8450934513449979</c:v>
                </c:pt>
                <c:pt idx="7">
                  <c:v>1.6063708891258437</c:v>
                </c:pt>
                <c:pt idx="8">
                  <c:v>1.3695214269356191</c:v>
                </c:pt>
                <c:pt idx="9">
                  <c:v>0.95035901485338836</c:v>
                </c:pt>
                <c:pt idx="10">
                  <c:v>1.0612232715022343</c:v>
                </c:pt>
                <c:pt idx="11">
                  <c:v>1.5817009805080029</c:v>
                </c:pt>
                <c:pt idx="12">
                  <c:v>1.172198316990742</c:v>
                </c:pt>
                <c:pt idx="13">
                  <c:v>1.4172137146836279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28.370670288428158</c:v>
                </c:pt>
                <c:pt idx="1">
                  <c:v>28.45367146345588</c:v>
                </c:pt>
                <c:pt idx="2">
                  <c:v>28.045910287638659</c:v>
                </c:pt>
                <c:pt idx="3">
                  <c:v>28.329548454871546</c:v>
                </c:pt>
                <c:pt idx="4">
                  <c:v>27.895300977587507</c:v>
                </c:pt>
                <c:pt idx="5">
                  <c:v>27.338049739212043</c:v>
                </c:pt>
                <c:pt idx="6">
                  <c:v>27.138435210425754</c:v>
                </c:pt>
                <c:pt idx="7">
                  <c:v>26.671225378811005</c:v>
                </c:pt>
                <c:pt idx="8">
                  <c:v>26.278494127145535</c:v>
                </c:pt>
                <c:pt idx="9">
                  <c:v>25.49516658384708</c:v>
                </c:pt>
                <c:pt idx="10">
                  <c:v>24.645430635420372</c:v>
                </c:pt>
                <c:pt idx="11">
                  <c:v>22.285227355406242</c:v>
                </c:pt>
                <c:pt idx="12">
                  <c:v>22.210227438988291</c:v>
                </c:pt>
                <c:pt idx="13">
                  <c:v>22.520540221958996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14.957157044470369</c:v>
                </c:pt>
                <c:pt idx="1">
                  <c:v>13.913298938092881</c:v>
                </c:pt>
                <c:pt idx="2">
                  <c:v>16.807245676368371</c:v>
                </c:pt>
                <c:pt idx="3">
                  <c:v>17.764435481292882</c:v>
                </c:pt>
                <c:pt idx="4">
                  <c:v>17.365261298924711</c:v>
                </c:pt>
                <c:pt idx="5">
                  <c:v>15.16612396078974</c:v>
                </c:pt>
                <c:pt idx="6">
                  <c:v>13.206696406590479</c:v>
                </c:pt>
                <c:pt idx="7">
                  <c:v>13.208335959967117</c:v>
                </c:pt>
                <c:pt idx="8">
                  <c:v>14.48733023397023</c:v>
                </c:pt>
                <c:pt idx="9">
                  <c:v>13.56668726140861</c:v>
                </c:pt>
                <c:pt idx="10">
                  <c:v>11.705174786515757</c:v>
                </c:pt>
                <c:pt idx="11">
                  <c:v>12.171087780173995</c:v>
                </c:pt>
                <c:pt idx="12">
                  <c:v>11.714684693512469</c:v>
                </c:pt>
                <c:pt idx="13">
                  <c:v>12.146486948322746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14.094934907629019</c:v>
                </c:pt>
                <c:pt idx="1">
                  <c:v>13.71092880007369</c:v>
                </c:pt>
                <c:pt idx="2">
                  <c:v>14.466395756178651</c:v>
                </c:pt>
                <c:pt idx="3">
                  <c:v>16.21798896920447</c:v>
                </c:pt>
                <c:pt idx="4">
                  <c:v>15.903192346194849</c:v>
                </c:pt>
                <c:pt idx="5">
                  <c:v>14.269177826676639</c:v>
                </c:pt>
                <c:pt idx="6">
                  <c:v>13.658610590746729</c:v>
                </c:pt>
                <c:pt idx="7">
                  <c:v>11.244340356640222</c:v>
                </c:pt>
                <c:pt idx="8">
                  <c:v>10.91868868753865</c:v>
                </c:pt>
                <c:pt idx="9">
                  <c:v>11.642594327897401</c:v>
                </c:pt>
                <c:pt idx="10">
                  <c:v>11.132012451672065</c:v>
                </c:pt>
                <c:pt idx="11">
                  <c:v>8.8042258750407889</c:v>
                </c:pt>
                <c:pt idx="12">
                  <c:v>9.9760356618740946</c:v>
                </c:pt>
                <c:pt idx="13">
                  <c:v>9.212978068923718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138.84796303820897</c:v>
                </c:pt>
                <c:pt idx="1">
                  <c:v>107.18031013852526</c:v>
                </c:pt>
                <c:pt idx="2">
                  <c:v>83.446037019478851</c:v>
                </c:pt>
                <c:pt idx="3">
                  <c:v>77.773579890948582</c:v>
                </c:pt>
                <c:pt idx="4">
                  <c:v>86.733361868453528</c:v>
                </c:pt>
                <c:pt idx="5">
                  <c:v>90.666696945736803</c:v>
                </c:pt>
                <c:pt idx="6">
                  <c:v>89.659343584291079</c:v>
                </c:pt>
                <c:pt idx="7">
                  <c:v>86.894817562279982</c:v>
                </c:pt>
                <c:pt idx="8">
                  <c:v>60.701131399741456</c:v>
                </c:pt>
                <c:pt idx="9">
                  <c:v>56.850468656440782</c:v>
                </c:pt>
                <c:pt idx="10">
                  <c:v>54.109178853750898</c:v>
                </c:pt>
                <c:pt idx="11">
                  <c:v>38.520057867400347</c:v>
                </c:pt>
                <c:pt idx="12">
                  <c:v>47.07801870033046</c:v>
                </c:pt>
                <c:pt idx="13">
                  <c:v>48.079846819844448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7036</c:v>
                </c:pt>
                <c:pt idx="1">
                  <c:v>7038</c:v>
                </c:pt>
                <c:pt idx="2">
                  <c:v>7091</c:v>
                </c:pt>
                <c:pt idx="3">
                  <c:v>7189</c:v>
                </c:pt>
                <c:pt idx="4">
                  <c:v>7271</c:v>
                </c:pt>
                <c:pt idx="5">
                  <c:v>7329</c:v>
                </c:pt>
                <c:pt idx="6">
                  <c:v>7401</c:v>
                </c:pt>
                <c:pt idx="7">
                  <c:v>7411</c:v>
                </c:pt>
                <c:pt idx="8">
                  <c:v>7432</c:v>
                </c:pt>
                <c:pt idx="9">
                  <c:v>7380</c:v>
                </c:pt>
                <c:pt idx="10">
                  <c:v>7336</c:v>
                </c:pt>
                <c:pt idx="11">
                  <c:v>7270</c:v>
                </c:pt>
                <c:pt idx="12">
                  <c:v>7221</c:v>
                </c:pt>
                <c:pt idx="13">
                  <c:v>7147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2765</c:v>
                </c:pt>
                <c:pt idx="1">
                  <c:v>2720</c:v>
                </c:pt>
                <c:pt idx="2">
                  <c:v>2737</c:v>
                </c:pt>
                <c:pt idx="3">
                  <c:v>2749</c:v>
                </c:pt>
                <c:pt idx="4">
                  <c:v>2739</c:v>
                </c:pt>
                <c:pt idx="5">
                  <c:v>2736</c:v>
                </c:pt>
                <c:pt idx="6">
                  <c:v>2699</c:v>
                </c:pt>
                <c:pt idx="7">
                  <c:v>2730</c:v>
                </c:pt>
                <c:pt idx="8">
                  <c:v>2709</c:v>
                </c:pt>
                <c:pt idx="9">
                  <c:v>2653</c:v>
                </c:pt>
                <c:pt idx="10">
                  <c:v>2546</c:v>
                </c:pt>
                <c:pt idx="11">
                  <c:v>2535</c:v>
                </c:pt>
                <c:pt idx="12">
                  <c:v>2537</c:v>
                </c:pt>
                <c:pt idx="13">
                  <c:v>2555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3830</c:v>
                </c:pt>
                <c:pt idx="1">
                  <c:v>3838</c:v>
                </c:pt>
                <c:pt idx="2">
                  <c:v>3861</c:v>
                </c:pt>
                <c:pt idx="3">
                  <c:v>3886</c:v>
                </c:pt>
                <c:pt idx="4">
                  <c:v>3867</c:v>
                </c:pt>
                <c:pt idx="5">
                  <c:v>3909</c:v>
                </c:pt>
                <c:pt idx="6">
                  <c:v>3960</c:v>
                </c:pt>
                <c:pt idx="7">
                  <c:v>3981</c:v>
                </c:pt>
                <c:pt idx="8">
                  <c:v>4037</c:v>
                </c:pt>
                <c:pt idx="9">
                  <c:v>4051</c:v>
                </c:pt>
                <c:pt idx="10">
                  <c:v>4003</c:v>
                </c:pt>
                <c:pt idx="11">
                  <c:v>4045</c:v>
                </c:pt>
                <c:pt idx="12">
                  <c:v>4056</c:v>
                </c:pt>
                <c:pt idx="13">
                  <c:v>4085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33</c:v>
                </c:pt>
                <c:pt idx="1">
                  <c:v>33</c:v>
                </c:pt>
                <c:pt idx="2">
                  <c:v>33</c:v>
                </c:pt>
                <c:pt idx="3">
                  <c:v>33</c:v>
                </c:pt>
                <c:pt idx="4">
                  <c:v>33</c:v>
                </c:pt>
                <c:pt idx="5">
                  <c:v>38</c:v>
                </c:pt>
                <c:pt idx="6">
                  <c:v>38</c:v>
                </c:pt>
                <c:pt idx="7">
                  <c:v>38</c:v>
                </c:pt>
                <c:pt idx="8">
                  <c:v>38</c:v>
                </c:pt>
                <c:pt idx="9">
                  <c:v>38</c:v>
                </c:pt>
                <c:pt idx="10">
                  <c:v>38</c:v>
                </c:pt>
                <c:pt idx="11">
                  <c:v>32</c:v>
                </c:pt>
                <c:pt idx="12">
                  <c:v>32</c:v>
                </c:pt>
                <c:pt idx="13">
                  <c:v>32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562</c:v>
                </c:pt>
                <c:pt idx="1">
                  <c:v>562</c:v>
                </c:pt>
                <c:pt idx="2">
                  <c:v>562</c:v>
                </c:pt>
                <c:pt idx="3">
                  <c:v>562</c:v>
                </c:pt>
                <c:pt idx="4">
                  <c:v>562</c:v>
                </c:pt>
                <c:pt idx="5">
                  <c:v>514</c:v>
                </c:pt>
                <c:pt idx="6">
                  <c:v>514</c:v>
                </c:pt>
                <c:pt idx="7">
                  <c:v>514</c:v>
                </c:pt>
                <c:pt idx="8">
                  <c:v>514</c:v>
                </c:pt>
                <c:pt idx="9">
                  <c:v>514</c:v>
                </c:pt>
                <c:pt idx="10">
                  <c:v>514</c:v>
                </c:pt>
                <c:pt idx="11">
                  <c:v>468</c:v>
                </c:pt>
                <c:pt idx="12">
                  <c:v>468</c:v>
                </c:pt>
                <c:pt idx="13">
                  <c:v>468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697.37630000000001</c:v>
                </c:pt>
                <c:pt idx="1">
                  <c:v>698.80650000000003</c:v>
                </c:pt>
                <c:pt idx="2">
                  <c:v>615.5018</c:v>
                </c:pt>
                <c:pt idx="3">
                  <c:v>466.1277</c:v>
                </c:pt>
                <c:pt idx="4">
                  <c:v>541.69079999999997</c:v>
                </c:pt>
                <c:pt idx="5">
                  <c:v>623.13040000000001</c:v>
                </c:pt>
                <c:pt idx="6">
                  <c:v>663.2337</c:v>
                </c:pt>
                <c:pt idx="7">
                  <c:v>635.90729999999996</c:v>
                </c:pt>
                <c:pt idx="8">
                  <c:v>473.97320000000002</c:v>
                </c:pt>
                <c:pt idx="9">
                  <c:v>472.7174</c:v>
                </c:pt>
                <c:pt idx="10">
                  <c:v>461.93920000000003</c:v>
                </c:pt>
                <c:pt idx="11">
                  <c:v>353.00529999999998</c:v>
                </c:pt>
                <c:pt idx="12">
                  <c:v>459.40100000000001</c:v>
                </c:pt>
                <c:pt idx="13">
                  <c:v>529.7115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65.942999999999998</c:v>
                </c:pt>
                <c:pt idx="1">
                  <c:v>63.618000000000002</c:v>
                </c:pt>
                <c:pt idx="2">
                  <c:v>83.262</c:v>
                </c:pt>
                <c:pt idx="3">
                  <c:v>81.325999999999993</c:v>
                </c:pt>
                <c:pt idx="4">
                  <c:v>75.518000000000001</c:v>
                </c:pt>
                <c:pt idx="5">
                  <c:v>71.95</c:v>
                </c:pt>
                <c:pt idx="6">
                  <c:v>51.780999999999999</c:v>
                </c:pt>
                <c:pt idx="7">
                  <c:v>18.117999999999999</c:v>
                </c:pt>
                <c:pt idx="8">
                  <c:v>47.661000000000001</c:v>
                </c:pt>
                <c:pt idx="9">
                  <c:v>40.045999999999999</c:v>
                </c:pt>
                <c:pt idx="10">
                  <c:v>18.785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65.942999999999998</c:v>
                </c:pt>
                <c:pt idx="1">
                  <c:v>63.618000000000002</c:v>
                </c:pt>
                <c:pt idx="2">
                  <c:v>83.262</c:v>
                </c:pt>
                <c:pt idx="3">
                  <c:v>81.325999999999993</c:v>
                </c:pt>
                <c:pt idx="4">
                  <c:v>75.518000000000001</c:v>
                </c:pt>
                <c:pt idx="5">
                  <c:v>71.95</c:v>
                </c:pt>
                <c:pt idx="6">
                  <c:v>51.780999999999999</c:v>
                </c:pt>
                <c:pt idx="7">
                  <c:v>18.117999999999999</c:v>
                </c:pt>
                <c:pt idx="8">
                  <c:v>47.661000000000001</c:v>
                </c:pt>
                <c:pt idx="9">
                  <c:v>40.045999999999999</c:v>
                </c:pt>
                <c:pt idx="10">
                  <c:v>18.785</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14.466395756178651</c:v>
                </c:pt>
                <c:pt idx="1">
                  <c:v>16.21798896920447</c:v>
                </c:pt>
                <c:pt idx="2">
                  <c:v>15.903192346194849</c:v>
                </c:pt>
                <c:pt idx="3">
                  <c:v>14.269177826676639</c:v>
                </c:pt>
                <c:pt idx="4">
                  <c:v>13.658610590746729</c:v>
                </c:pt>
                <c:pt idx="5">
                  <c:v>11.244340356640222</c:v>
                </c:pt>
                <c:pt idx="6">
                  <c:v>10.91868868753865</c:v>
                </c:pt>
                <c:pt idx="7">
                  <c:v>11.642594327897401</c:v>
                </c:pt>
                <c:pt idx="8">
                  <c:v>11.132012451672065</c:v>
                </c:pt>
                <c:pt idx="9">
                  <c:v>8.8042258750407889</c:v>
                </c:pt>
                <c:pt idx="10">
                  <c:v>9.9760356618740946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83.446037019478851</c:v>
                </c:pt>
                <c:pt idx="1">
                  <c:v>77.773579890948582</c:v>
                </c:pt>
                <c:pt idx="2">
                  <c:v>86.733361868453528</c:v>
                </c:pt>
                <c:pt idx="3">
                  <c:v>90.666696945736803</c:v>
                </c:pt>
                <c:pt idx="4">
                  <c:v>89.659343584291079</c:v>
                </c:pt>
                <c:pt idx="5">
                  <c:v>86.894817562279982</c:v>
                </c:pt>
                <c:pt idx="6">
                  <c:v>60.701131399741456</c:v>
                </c:pt>
                <c:pt idx="7">
                  <c:v>56.850468656440782</c:v>
                </c:pt>
                <c:pt idx="8">
                  <c:v>54.109178853750898</c:v>
                </c:pt>
                <c:pt idx="9">
                  <c:v>38.520057867400347</c:v>
                </c:pt>
                <c:pt idx="10">
                  <c:v>47.07801870033046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0.79024723468421743</c:v>
                </c:pt>
                <c:pt idx="1">
                  <c:v>0.81798986351410019</c:v>
                </c:pt>
                <c:pt idx="2">
                  <c:v>0.95997662498406944</c:v>
                </c:pt>
                <c:pt idx="3">
                  <c:v>0.89697764162151916</c:v>
                </c:pt>
                <c:pt idx="4">
                  <c:v>0.84227696725220347</c:v>
                </c:pt>
                <c:pt idx="5">
                  <c:v>0.82801255608174096</c:v>
                </c:pt>
                <c:pt idx="6">
                  <c:v>0.85304835026881476</c:v>
                </c:pt>
                <c:pt idx="7">
                  <c:v>0.31869570169229111</c:v>
                </c:pt>
                <c:pt idx="8">
                  <c:v>0.88083022159365287</c:v>
                </c:pt>
                <c:pt idx="9">
                  <c:v>1</c:v>
                </c:pt>
                <c:pt idx="10">
                  <c:v>0.39901849140197865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18.785</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18.785</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18.785</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122.6023582016111</c:v>
                </c:pt>
                <c:pt idx="2">
                  <c:v>1.8792730744672019</c:v>
                </c:pt>
                <c:pt idx="3">
                  <c:v>5.2225928048522894</c:v>
                </c:pt>
                <c:pt idx="4">
                  <c:v>12.658713575381171</c:v>
                </c:pt>
                <c:pt idx="5">
                  <c:v>14.99624050258158</c:v>
                </c:pt>
                <c:pt idx="7">
                  <c:v>29.659623911980511</c:v>
                </c:pt>
                <c:pt idx="8">
                  <c:v>0.75587068634631804</c:v>
                </c:pt>
                <c:pt idx="9">
                  <c:v>0</c:v>
                </c:pt>
                <c:pt idx="10">
                  <c:v>1.393733725257311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129.7042240809306</c:v>
                </c:pt>
                <c:pt idx="4" formatCode="#,##0">
                  <c:v>12.658713575381171</c:v>
                </c:pt>
                <c:pt idx="5" formatCode="#,##0">
                  <c:v>14.99624050258158</c:v>
                </c:pt>
                <c:pt idx="6" formatCode="#,##0">
                  <c:v>30.415494598326827</c:v>
                </c:pt>
                <c:pt idx="10" formatCode="#,##0">
                  <c:v>1.393733725257311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18.785</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18.785</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村田町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18.785</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村田町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村田町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村田町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8,729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1596.8999999999996</c:v>
                </c:pt>
                <c:pt idx="1">
                  <c:v>7131.6</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11,350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1916.4716279999996</c:v>
                </c:pt>
                <c:pt idx="1">
                  <c:v>9433.3952160000008</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村田町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11.341459331999998</c:v>
                </c:pt>
                <c:pt idx="1">
                  <c:v>1.24406964</c:v>
                </c:pt>
                <c:pt idx="2">
                  <c:v>0</c:v>
                </c:pt>
                <c:pt idx="3">
                  <c:v>0</c:v>
                </c:pt>
                <c:pt idx="4">
                  <c:v>0.92162719000000004</c:v>
                </c:pt>
                <c:pt idx="5">
                  <c:v>6.4536656399999996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267,770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村田町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249070</c:v>
                </c:pt>
                <c:pt idx="1">
                  <c:v>18700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2592.1999999999998</c:v>
                </c:pt>
                <c:pt idx="1">
                  <c:v>2767.3</c:v>
                </c:pt>
                <c:pt idx="2">
                  <c:v>2793.3</c:v>
                </c:pt>
                <c:pt idx="3">
                  <c:v>3189</c:v>
                </c:pt>
                <c:pt idx="4">
                  <c:v>3358.7</c:v>
                </c:pt>
                <c:pt idx="5">
                  <c:v>6008.7000000000007</c:v>
                </c:pt>
                <c:pt idx="6">
                  <c:v>6157.6</c:v>
                </c:pt>
                <c:pt idx="7">
                  <c:v>6256.6</c:v>
                </c:pt>
                <c:pt idx="8">
                  <c:v>7131.6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806</c:v>
                </c:pt>
                <c:pt idx="1">
                  <c:v>885.8</c:v>
                </c:pt>
                <c:pt idx="2">
                  <c:v>962.6</c:v>
                </c:pt>
                <c:pt idx="3">
                  <c:v>1093.5</c:v>
                </c:pt>
                <c:pt idx="4">
                  <c:v>1182.7</c:v>
                </c:pt>
                <c:pt idx="5">
                  <c:v>1244.7</c:v>
                </c:pt>
                <c:pt idx="6">
                  <c:v>1327.4</c:v>
                </c:pt>
                <c:pt idx="7">
                  <c:v>1481.1999999999996</c:v>
                </c:pt>
                <c:pt idx="8">
                  <c:v>1596.8999999999996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5.1584219599852217E-2</c:v>
                </c:pt>
                <c:pt idx="1">
                  <c:v>5.8268361949274122E-2</c:v>
                </c:pt>
                <c:pt idx="2">
                  <c:v>6.8388152127543442E-2</c:v>
                </c:pt>
                <c:pt idx="3">
                  <c:v>8.3845779079734048E-2</c:v>
                </c:pt>
                <c:pt idx="4">
                  <c:v>9.2292428953389877E-2</c:v>
                </c:pt>
                <c:pt idx="5">
                  <c:v>0.17488108995785409</c:v>
                </c:pt>
                <c:pt idx="6">
                  <c:v>0.15859528650595398</c:v>
                </c:pt>
                <c:pt idx="7">
                  <c:v>0.15739059244801737</c:v>
                </c:pt>
                <c:pt idx="8">
                  <c:v>0.1776838773432779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84.210300345251255</c:v>
                </c:pt>
                <c:pt idx="2">
                  <c:v>1.209038780788422</c:v>
                </c:pt>
                <c:pt idx="3">
                  <c:v>1.3140227424138571</c:v>
                </c:pt>
                <c:pt idx="4">
                  <c:v>15.903192346194849</c:v>
                </c:pt>
                <c:pt idx="5">
                  <c:v>17.365261298924711</c:v>
                </c:pt>
                <c:pt idx="7">
                  <c:v>26.990016655469496</c:v>
                </c:pt>
                <c:pt idx="8">
                  <c:v>0.90528432211801102</c:v>
                </c:pt>
                <c:pt idx="9">
                  <c:v>0</c:v>
                </c:pt>
                <c:pt idx="10">
                  <c:v>1.264594859263432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86.733361868453528</c:v>
                </c:pt>
                <c:pt idx="4" formatCode="#,##0">
                  <c:v>15.903192346194849</c:v>
                </c:pt>
                <c:pt idx="5" formatCode="#,##0">
                  <c:v>17.365261298924711</c:v>
                </c:pt>
                <c:pt idx="6" formatCode="#,##0">
                  <c:v>27.895300977587507</c:v>
                </c:pt>
                <c:pt idx="10" formatCode="#,##0">
                  <c:v>1.264594859263432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194</c:v>
                </c:pt>
                <c:pt idx="1">
                  <c:v>210</c:v>
                </c:pt>
                <c:pt idx="2">
                  <c:v>227</c:v>
                </c:pt>
                <c:pt idx="3">
                  <c:v>252</c:v>
                </c:pt>
                <c:pt idx="4">
                  <c:v>268</c:v>
                </c:pt>
                <c:pt idx="5">
                  <c:v>280</c:v>
                </c:pt>
                <c:pt idx="6">
                  <c:v>293</c:v>
                </c:pt>
                <c:pt idx="7">
                  <c:v>318</c:v>
                </c:pt>
                <c:pt idx="8">
                  <c:v>338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63876.740049253465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11349.866844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349598.02699999994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315040.53699999995</c:v>
                </c:pt>
                <c:pt idx="1">
                  <c:v>34557.49</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11349.866844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排出量比較シート!$DN$21:$DN$50</c:f>
              <c:numCache>
                <c:formatCode>0.0%;;</c:formatCode>
                <c:ptCount val="30"/>
                <c:pt idx="0">
                  <c:v>1</c:v>
                </c:pt>
                <c:pt idx="1">
                  <c:v>1</c:v>
                </c:pt>
                <c:pt idx="2">
                  <c:v>0</c:v>
                </c:pt>
                <c:pt idx="3">
                  <c:v>1</c:v>
                </c:pt>
                <c:pt idx="4">
                  <c:v>1</c:v>
                </c:pt>
                <c:pt idx="5">
                  <c:v>1</c:v>
                </c:pt>
                <c:pt idx="6">
                  <c:v>0.4</c:v>
                </c:pt>
                <c:pt idx="7">
                  <c:v>0.42</c:v>
                </c:pt>
                <c:pt idx="8">
                  <c:v>1</c:v>
                </c:pt>
                <c:pt idx="9">
                  <c:v>0</c:v>
                </c:pt>
                <c:pt idx="10">
                  <c:v>0</c:v>
                </c:pt>
                <c:pt idx="11">
                  <c:v>0</c:v>
                </c:pt>
                <c:pt idx="12">
                  <c:v>1</c:v>
                </c:pt>
                <c:pt idx="13">
                  <c:v>1</c:v>
                </c:pt>
                <c:pt idx="14">
                  <c:v>0</c:v>
                </c:pt>
                <c:pt idx="15">
                  <c:v>1</c:v>
                </c:pt>
                <c:pt idx="16">
                  <c:v>0</c:v>
                </c:pt>
                <c:pt idx="17">
                  <c:v>1</c:v>
                </c:pt>
                <c:pt idx="18">
                  <c:v>0</c:v>
                </c:pt>
                <c:pt idx="19">
                  <c:v>0</c:v>
                </c:pt>
                <c:pt idx="20">
                  <c:v>0</c:v>
                </c:pt>
                <c:pt idx="21">
                  <c:v>0</c:v>
                </c:pt>
                <c:pt idx="22">
                  <c:v>0</c:v>
                </c:pt>
                <c:pt idx="23">
                  <c:v>1</c:v>
                </c:pt>
                <c:pt idx="24">
                  <c:v>1</c:v>
                </c:pt>
                <c:pt idx="25">
                  <c:v>1</c:v>
                </c:pt>
                <c:pt idx="26">
                  <c:v>0.92</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排出量比較シート!$DO$21:$DO$50</c:f>
              <c:numCache>
                <c:formatCode>0.0%;;</c:formatCode>
                <c:ptCount val="30"/>
                <c:pt idx="0">
                  <c:v>0</c:v>
                </c:pt>
                <c:pt idx="1">
                  <c:v>0</c:v>
                </c:pt>
                <c:pt idx="2">
                  <c:v>0</c:v>
                </c:pt>
                <c:pt idx="3">
                  <c:v>0</c:v>
                </c:pt>
                <c:pt idx="4">
                  <c:v>0</c:v>
                </c:pt>
                <c:pt idx="5">
                  <c:v>0</c:v>
                </c:pt>
                <c:pt idx="6">
                  <c:v>0.6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排出量比較シート!$DQ$21:$DQ$50</c:f>
              <c:numCache>
                <c:formatCode>0.0%;;</c:formatCode>
                <c:ptCount val="30"/>
                <c:pt idx="0">
                  <c:v>0</c:v>
                </c:pt>
                <c:pt idx="1">
                  <c:v>0</c:v>
                </c:pt>
                <c:pt idx="2">
                  <c:v>0</c:v>
                </c:pt>
                <c:pt idx="3">
                  <c:v>0</c:v>
                </c:pt>
                <c:pt idx="4">
                  <c:v>0</c:v>
                </c:pt>
                <c:pt idx="5">
                  <c:v>0</c:v>
                </c:pt>
                <c:pt idx="6">
                  <c:v>0</c:v>
                </c:pt>
                <c:pt idx="7">
                  <c:v>0.57999999999999996</c:v>
                </c:pt>
                <c:pt idx="8">
                  <c:v>0</c:v>
                </c:pt>
                <c:pt idx="9">
                  <c:v>0</c:v>
                </c:pt>
                <c:pt idx="10">
                  <c:v>1</c:v>
                </c:pt>
                <c:pt idx="11">
                  <c:v>0</c:v>
                </c:pt>
                <c:pt idx="12">
                  <c:v>0</c:v>
                </c:pt>
                <c:pt idx="13">
                  <c:v>0</c:v>
                </c:pt>
                <c:pt idx="14">
                  <c:v>0</c:v>
                </c:pt>
                <c:pt idx="15">
                  <c:v>0</c:v>
                </c:pt>
                <c:pt idx="16">
                  <c:v>0</c:v>
                </c:pt>
                <c:pt idx="17">
                  <c:v>0</c:v>
                </c:pt>
                <c:pt idx="18">
                  <c:v>0</c:v>
                </c:pt>
                <c:pt idx="19">
                  <c:v>1</c:v>
                </c:pt>
                <c:pt idx="20">
                  <c:v>1</c:v>
                </c:pt>
                <c:pt idx="21">
                  <c:v>0</c:v>
                </c:pt>
                <c:pt idx="22">
                  <c:v>0</c:v>
                </c:pt>
                <c:pt idx="23">
                  <c:v>0</c:v>
                </c:pt>
                <c:pt idx="24">
                  <c:v>0</c:v>
                </c:pt>
                <c:pt idx="25">
                  <c:v>0</c:v>
                </c:pt>
                <c:pt idx="26">
                  <c:v>0.08</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排出量比較シート!$DF$21:$DF$50</c:f>
              <c:numCache>
                <c:formatCode>#,##0;;</c:formatCode>
                <c:ptCount val="30"/>
                <c:pt idx="0">
                  <c:v>2</c:v>
                </c:pt>
                <c:pt idx="1">
                  <c:v>1</c:v>
                </c:pt>
                <c:pt idx="2">
                  <c:v>0</c:v>
                </c:pt>
                <c:pt idx="3">
                  <c:v>1</c:v>
                </c:pt>
                <c:pt idx="4">
                  <c:v>1</c:v>
                </c:pt>
                <c:pt idx="5">
                  <c:v>2</c:v>
                </c:pt>
                <c:pt idx="6">
                  <c:v>1</c:v>
                </c:pt>
                <c:pt idx="7">
                  <c:v>1</c:v>
                </c:pt>
                <c:pt idx="8">
                  <c:v>1</c:v>
                </c:pt>
                <c:pt idx="9">
                  <c:v>0</c:v>
                </c:pt>
                <c:pt idx="10">
                  <c:v>0</c:v>
                </c:pt>
                <c:pt idx="11">
                  <c:v>0</c:v>
                </c:pt>
                <c:pt idx="12">
                  <c:v>3</c:v>
                </c:pt>
                <c:pt idx="13">
                  <c:v>3</c:v>
                </c:pt>
                <c:pt idx="14">
                  <c:v>0</c:v>
                </c:pt>
                <c:pt idx="15">
                  <c:v>1</c:v>
                </c:pt>
                <c:pt idx="16">
                  <c:v>0</c:v>
                </c:pt>
                <c:pt idx="17">
                  <c:v>5</c:v>
                </c:pt>
                <c:pt idx="18">
                  <c:v>0</c:v>
                </c:pt>
                <c:pt idx="19">
                  <c:v>0</c:v>
                </c:pt>
                <c:pt idx="20">
                  <c:v>0</c:v>
                </c:pt>
                <c:pt idx="21">
                  <c:v>0</c:v>
                </c:pt>
                <c:pt idx="22">
                  <c:v>0</c:v>
                </c:pt>
                <c:pt idx="23">
                  <c:v>2</c:v>
                </c:pt>
                <c:pt idx="24">
                  <c:v>3</c:v>
                </c:pt>
                <c:pt idx="25">
                  <c:v>1</c:v>
                </c:pt>
                <c:pt idx="26">
                  <c:v>3</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排出量比較シート!$DG$21:$DG$50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排出量比較シート!$DI$21:$DI$50</c:f>
              <c:numCache>
                <c:formatCode>#,##0;;</c:formatCode>
                <c:ptCount val="30"/>
                <c:pt idx="0">
                  <c:v>0</c:v>
                </c:pt>
                <c:pt idx="1">
                  <c:v>0</c:v>
                </c:pt>
                <c:pt idx="2">
                  <c:v>0</c:v>
                </c:pt>
                <c:pt idx="3">
                  <c:v>0</c:v>
                </c:pt>
                <c:pt idx="4">
                  <c:v>0</c:v>
                </c:pt>
                <c:pt idx="5">
                  <c:v>0</c:v>
                </c:pt>
                <c:pt idx="6">
                  <c:v>0</c:v>
                </c:pt>
                <c:pt idx="7">
                  <c:v>2</c:v>
                </c:pt>
                <c:pt idx="8">
                  <c:v>0</c:v>
                </c:pt>
                <c:pt idx="9">
                  <c:v>0</c:v>
                </c:pt>
                <c:pt idx="10">
                  <c:v>1</c:v>
                </c:pt>
                <c:pt idx="11">
                  <c:v>0</c:v>
                </c:pt>
                <c:pt idx="12">
                  <c:v>0</c:v>
                </c:pt>
                <c:pt idx="13">
                  <c:v>0</c:v>
                </c:pt>
                <c:pt idx="14">
                  <c:v>0</c:v>
                </c:pt>
                <c:pt idx="15">
                  <c:v>0</c:v>
                </c:pt>
                <c:pt idx="16">
                  <c:v>0</c:v>
                </c:pt>
                <c:pt idx="17">
                  <c:v>0</c:v>
                </c:pt>
                <c:pt idx="18">
                  <c:v>0</c:v>
                </c:pt>
                <c:pt idx="19">
                  <c:v>1</c:v>
                </c:pt>
                <c:pt idx="20">
                  <c:v>2</c:v>
                </c:pt>
                <c:pt idx="21">
                  <c:v>0</c:v>
                </c:pt>
                <c:pt idx="22">
                  <c:v>0</c:v>
                </c:pt>
                <c:pt idx="23">
                  <c:v>0</c:v>
                </c:pt>
                <c:pt idx="24">
                  <c:v>0</c:v>
                </c:pt>
                <c:pt idx="25">
                  <c:v>0</c:v>
                </c:pt>
                <c:pt idx="26">
                  <c:v>3</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排出量比較シート!$DL$21:$DL$50</c:f>
              <c:numCache>
                <c:formatCode>#,##0;;</c:formatCode>
                <c:ptCount val="30"/>
                <c:pt idx="0">
                  <c:v>2</c:v>
                </c:pt>
                <c:pt idx="1">
                  <c:v>1</c:v>
                </c:pt>
                <c:pt idx="2">
                  <c:v>0</c:v>
                </c:pt>
                <c:pt idx="3">
                  <c:v>1</c:v>
                </c:pt>
                <c:pt idx="4">
                  <c:v>1</c:v>
                </c:pt>
                <c:pt idx="5">
                  <c:v>2</c:v>
                </c:pt>
                <c:pt idx="6">
                  <c:v>2</c:v>
                </c:pt>
                <c:pt idx="7">
                  <c:v>3</c:v>
                </c:pt>
                <c:pt idx="8">
                  <c:v>1</c:v>
                </c:pt>
                <c:pt idx="9">
                  <c:v>0</c:v>
                </c:pt>
                <c:pt idx="10">
                  <c:v>1</c:v>
                </c:pt>
                <c:pt idx="11">
                  <c:v>0</c:v>
                </c:pt>
                <c:pt idx="12">
                  <c:v>3</c:v>
                </c:pt>
                <c:pt idx="13">
                  <c:v>3</c:v>
                </c:pt>
                <c:pt idx="14">
                  <c:v>0</c:v>
                </c:pt>
                <c:pt idx="15">
                  <c:v>1</c:v>
                </c:pt>
                <c:pt idx="16">
                  <c:v>0</c:v>
                </c:pt>
                <c:pt idx="17">
                  <c:v>5</c:v>
                </c:pt>
                <c:pt idx="18">
                  <c:v>0</c:v>
                </c:pt>
                <c:pt idx="19">
                  <c:v>1</c:v>
                </c:pt>
                <c:pt idx="20">
                  <c:v>2</c:v>
                </c:pt>
                <c:pt idx="21">
                  <c:v>0</c:v>
                </c:pt>
                <c:pt idx="22">
                  <c:v>0</c:v>
                </c:pt>
                <c:pt idx="23">
                  <c:v>2</c:v>
                </c:pt>
                <c:pt idx="24">
                  <c:v>3</c:v>
                </c:pt>
                <c:pt idx="25">
                  <c:v>1</c:v>
                </c:pt>
                <c:pt idx="26">
                  <c:v>6</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排出量比較シート!$CX$21:$CX$50</c:f>
              <c:numCache>
                <c:formatCode>[=0]#;[&lt;1]0.00;#,##0</c:formatCode>
                <c:ptCount val="30"/>
                <c:pt idx="0">
                  <c:v>8.1760000000000002</c:v>
                </c:pt>
                <c:pt idx="1">
                  <c:v>110.26</c:v>
                </c:pt>
                <c:pt idx="2">
                  <c:v>0</c:v>
                </c:pt>
                <c:pt idx="3">
                  <c:v>6.6369999999999996</c:v>
                </c:pt>
                <c:pt idx="4">
                  <c:v>21.356999999999999</c:v>
                </c:pt>
                <c:pt idx="5">
                  <c:v>18.753</c:v>
                </c:pt>
                <c:pt idx="6">
                  <c:v>3.7050000000000001</c:v>
                </c:pt>
                <c:pt idx="7">
                  <c:v>3.0310000000000001</c:v>
                </c:pt>
                <c:pt idx="8">
                  <c:v>4.2990000000000004</c:v>
                </c:pt>
                <c:pt idx="9">
                  <c:v>0</c:v>
                </c:pt>
                <c:pt idx="10">
                  <c:v>0</c:v>
                </c:pt>
                <c:pt idx="11">
                  <c:v>0</c:v>
                </c:pt>
                <c:pt idx="12">
                  <c:v>9.3659999999999997</c:v>
                </c:pt>
                <c:pt idx="13">
                  <c:v>8.9079999999999995</c:v>
                </c:pt>
                <c:pt idx="14">
                  <c:v>0</c:v>
                </c:pt>
                <c:pt idx="15">
                  <c:v>18.785</c:v>
                </c:pt>
                <c:pt idx="16">
                  <c:v>0</c:v>
                </c:pt>
                <c:pt idx="17">
                  <c:v>29.053999999999998</c:v>
                </c:pt>
                <c:pt idx="18">
                  <c:v>0</c:v>
                </c:pt>
                <c:pt idx="19">
                  <c:v>0</c:v>
                </c:pt>
                <c:pt idx="20">
                  <c:v>0</c:v>
                </c:pt>
                <c:pt idx="21">
                  <c:v>0</c:v>
                </c:pt>
                <c:pt idx="22">
                  <c:v>0</c:v>
                </c:pt>
                <c:pt idx="23">
                  <c:v>12.577</c:v>
                </c:pt>
                <c:pt idx="24">
                  <c:v>90.593000000000004</c:v>
                </c:pt>
                <c:pt idx="25">
                  <c:v>92.89</c:v>
                </c:pt>
                <c:pt idx="26">
                  <c:v>201.535</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排出量比較シート!$CY$21:$CY$50</c:f>
              <c:numCache>
                <c:formatCode>[=0]#;[&lt;1]0.00;#,##0</c:formatCode>
                <c:ptCount val="30"/>
                <c:pt idx="0">
                  <c:v>0</c:v>
                </c:pt>
                <c:pt idx="1">
                  <c:v>0</c:v>
                </c:pt>
                <c:pt idx="2">
                  <c:v>0</c:v>
                </c:pt>
                <c:pt idx="3">
                  <c:v>0</c:v>
                </c:pt>
                <c:pt idx="4">
                  <c:v>0</c:v>
                </c:pt>
                <c:pt idx="5">
                  <c:v>0</c:v>
                </c:pt>
                <c:pt idx="6">
                  <c:v>5.6639999999999997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4.18</c:v>
                </c:pt>
                <c:pt idx="8">
                  <c:v>0</c:v>
                </c:pt>
                <c:pt idx="9">
                  <c:v>0</c:v>
                </c:pt>
                <c:pt idx="10">
                  <c:v>3.496</c:v>
                </c:pt>
                <c:pt idx="11">
                  <c:v>0</c:v>
                </c:pt>
                <c:pt idx="12">
                  <c:v>0</c:v>
                </c:pt>
                <c:pt idx="13">
                  <c:v>0</c:v>
                </c:pt>
                <c:pt idx="14">
                  <c:v>0</c:v>
                </c:pt>
                <c:pt idx="15">
                  <c:v>0</c:v>
                </c:pt>
                <c:pt idx="16">
                  <c:v>0</c:v>
                </c:pt>
                <c:pt idx="17">
                  <c:v>0</c:v>
                </c:pt>
                <c:pt idx="18">
                  <c:v>0</c:v>
                </c:pt>
                <c:pt idx="19">
                  <c:v>5.9770000000000003</c:v>
                </c:pt>
                <c:pt idx="20">
                  <c:v>74.847999999999999</c:v>
                </c:pt>
                <c:pt idx="21">
                  <c:v>0</c:v>
                </c:pt>
                <c:pt idx="22">
                  <c:v>0</c:v>
                </c:pt>
                <c:pt idx="23">
                  <c:v>0</c:v>
                </c:pt>
                <c:pt idx="24">
                  <c:v>0</c:v>
                </c:pt>
                <c:pt idx="25">
                  <c:v>0</c:v>
                </c:pt>
                <c:pt idx="26">
                  <c:v>17.087</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0.29199999999999998</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排出量比較シート!$DD$21:$DD$50</c:f>
              <c:numCache>
                <c:formatCode>[=0]#;[&lt;1]0.00;#,##0</c:formatCode>
                <c:ptCount val="30"/>
                <c:pt idx="0">
                  <c:v>8.1760000000000002</c:v>
                </c:pt>
                <c:pt idx="1">
                  <c:v>110.26</c:v>
                </c:pt>
                <c:pt idx="2">
                  <c:v>0</c:v>
                </c:pt>
                <c:pt idx="3">
                  <c:v>6.6369999999999996</c:v>
                </c:pt>
                <c:pt idx="4">
                  <c:v>21.356999999999999</c:v>
                </c:pt>
                <c:pt idx="5">
                  <c:v>18.753</c:v>
                </c:pt>
                <c:pt idx="6">
                  <c:v>9.3689999999999998</c:v>
                </c:pt>
                <c:pt idx="7">
                  <c:v>7.2110000000000003</c:v>
                </c:pt>
                <c:pt idx="8">
                  <c:v>4.2990000000000004</c:v>
                </c:pt>
                <c:pt idx="9">
                  <c:v>0</c:v>
                </c:pt>
                <c:pt idx="10">
                  <c:v>3.496</c:v>
                </c:pt>
                <c:pt idx="11">
                  <c:v>0</c:v>
                </c:pt>
                <c:pt idx="12">
                  <c:v>9.3659999999999997</c:v>
                </c:pt>
                <c:pt idx="13">
                  <c:v>8.9079999999999995</c:v>
                </c:pt>
                <c:pt idx="14">
                  <c:v>0</c:v>
                </c:pt>
                <c:pt idx="15">
                  <c:v>18.785</c:v>
                </c:pt>
                <c:pt idx="16">
                  <c:v>0</c:v>
                </c:pt>
                <c:pt idx="17">
                  <c:v>29.053999999999998</c:v>
                </c:pt>
                <c:pt idx="18">
                  <c:v>0</c:v>
                </c:pt>
                <c:pt idx="19">
                  <c:v>5.9770000000000003</c:v>
                </c:pt>
                <c:pt idx="20">
                  <c:v>74.847999999999999</c:v>
                </c:pt>
                <c:pt idx="21">
                  <c:v>0</c:v>
                </c:pt>
                <c:pt idx="22">
                  <c:v>0</c:v>
                </c:pt>
                <c:pt idx="23">
                  <c:v>12.577</c:v>
                </c:pt>
                <c:pt idx="24">
                  <c:v>90.593000000000004</c:v>
                </c:pt>
                <c:pt idx="25">
                  <c:v>92.89</c:v>
                </c:pt>
                <c:pt idx="26">
                  <c:v>218.62199999999999</c:v>
                </c:pt>
                <c:pt idx="27">
                  <c:v>0</c:v>
                </c:pt>
                <c:pt idx="28">
                  <c:v>0.29199999999999998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排出量比較シート!$CU$21:$CU$50</c:f>
              <c:numCache>
                <c:formatCode>\(0%\);;</c:formatCode>
                <c:ptCount val="30"/>
                <c:pt idx="0">
                  <c:v>0</c:v>
                </c:pt>
                <c:pt idx="1">
                  <c:v>0</c:v>
                </c:pt>
                <c:pt idx="2">
                  <c:v>0</c:v>
                </c:pt>
                <c:pt idx="3">
                  <c:v>0</c:v>
                </c:pt>
                <c:pt idx="4">
                  <c:v>0</c:v>
                </c:pt>
                <c:pt idx="5">
                  <c:v>0</c:v>
                </c:pt>
                <c:pt idx="6">
                  <c:v>0</c:v>
                </c:pt>
                <c:pt idx="7">
                  <c:v>0.21098661823060902</c:v>
                </c:pt>
                <c:pt idx="8">
                  <c:v>0</c:v>
                </c:pt>
                <c:pt idx="9">
                  <c:v>0</c:v>
                </c:pt>
                <c:pt idx="10">
                  <c:v>0.41350778249051018</c:v>
                </c:pt>
                <c:pt idx="11">
                  <c:v>0</c:v>
                </c:pt>
                <c:pt idx="12">
                  <c:v>0</c:v>
                </c:pt>
                <c:pt idx="13">
                  <c:v>0</c:v>
                </c:pt>
                <c:pt idx="14">
                  <c:v>0</c:v>
                </c:pt>
                <c:pt idx="15">
                  <c:v>0</c:v>
                </c:pt>
                <c:pt idx="16">
                  <c:v>0</c:v>
                </c:pt>
                <c:pt idx="17">
                  <c:v>0</c:v>
                </c:pt>
                <c:pt idx="18">
                  <c:v>0</c:v>
                </c:pt>
                <c:pt idx="19">
                  <c:v>0.32242678505732308</c:v>
                </c:pt>
                <c:pt idx="20">
                  <c:v>1</c:v>
                </c:pt>
                <c:pt idx="21">
                  <c:v>0</c:v>
                </c:pt>
                <c:pt idx="22">
                  <c:v>0</c:v>
                </c:pt>
                <c:pt idx="23">
                  <c:v>0</c:v>
                </c:pt>
                <c:pt idx="24">
                  <c:v>0</c:v>
                </c:pt>
                <c:pt idx="25">
                  <c:v>0</c:v>
                </c:pt>
                <c:pt idx="26">
                  <c:v>0.62589629584936535</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排出量比較シート!$CM$21:$CM$50</c:f>
              <c:numCache>
                <c:formatCode>\(0%\);;</c:formatCode>
                <c:ptCount val="30"/>
                <c:pt idx="0">
                  <c:v>0.44437734269362583</c:v>
                </c:pt>
                <c:pt idx="1">
                  <c:v>1</c:v>
                </c:pt>
                <c:pt idx="2">
                  <c:v>0</c:v>
                </c:pt>
                <c:pt idx="3">
                  <c:v>0.54651677569023804</c:v>
                </c:pt>
                <c:pt idx="4">
                  <c:v>0.52152312369492071</c:v>
                </c:pt>
                <c:pt idx="5">
                  <c:v>0.75599624226510664</c:v>
                </c:pt>
                <c:pt idx="6">
                  <c:v>0.55756706436529158</c:v>
                </c:pt>
                <c:pt idx="7">
                  <c:v>0.12263945834477546</c:v>
                </c:pt>
                <c:pt idx="8">
                  <c:v>0.14514623498589904</c:v>
                </c:pt>
                <c:pt idx="9">
                  <c:v>0</c:v>
                </c:pt>
                <c:pt idx="10">
                  <c:v>0</c:v>
                </c:pt>
                <c:pt idx="11">
                  <c:v>0</c:v>
                </c:pt>
                <c:pt idx="12">
                  <c:v>0.20224660232332253</c:v>
                </c:pt>
                <c:pt idx="13">
                  <c:v>0.38126506477164746</c:v>
                </c:pt>
                <c:pt idx="14">
                  <c:v>0</c:v>
                </c:pt>
                <c:pt idx="15">
                  <c:v>0.39901849140197865</c:v>
                </c:pt>
                <c:pt idx="16">
                  <c:v>0</c:v>
                </c:pt>
                <c:pt idx="17">
                  <c:v>1</c:v>
                </c:pt>
                <c:pt idx="18">
                  <c:v>0</c:v>
                </c:pt>
                <c:pt idx="19">
                  <c:v>0</c:v>
                </c:pt>
                <c:pt idx="20">
                  <c:v>0</c:v>
                </c:pt>
                <c:pt idx="21">
                  <c:v>0</c:v>
                </c:pt>
                <c:pt idx="22">
                  <c:v>0</c:v>
                </c:pt>
                <c:pt idx="23">
                  <c:v>0.41350765561212344</c:v>
                </c:pt>
                <c:pt idx="24">
                  <c:v>1</c:v>
                </c:pt>
                <c:pt idx="25">
                  <c:v>0.53762269504724258</c:v>
                </c:pt>
                <c:pt idx="26">
                  <c:v>0.40907170208795185</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排出量比較シート!$BV$21:$BV$50</c:f>
              <c:numCache>
                <c:formatCode>0%</c:formatCode>
                <c:ptCount val="30"/>
                <c:pt idx="0">
                  <c:v>0.27204640715836526</c:v>
                </c:pt>
                <c:pt idx="1">
                  <c:v>0.52494690409263178</c:v>
                </c:pt>
                <c:pt idx="2">
                  <c:v>0.12018360234113341</c:v>
                </c:pt>
                <c:pt idx="3">
                  <c:v>0.19901759239728747</c:v>
                </c:pt>
                <c:pt idx="4">
                  <c:v>0.47614915794793983</c:v>
                </c:pt>
                <c:pt idx="5">
                  <c:v>0.38918360320202899</c:v>
                </c:pt>
                <c:pt idx="6">
                  <c:v>0.29432885848867707</c:v>
                </c:pt>
                <c:pt idx="7">
                  <c:v>0.33238782823209556</c:v>
                </c:pt>
                <c:pt idx="8">
                  <c:v>0.42910537235570922</c:v>
                </c:pt>
                <c:pt idx="9">
                  <c:v>0.25164492594834442</c:v>
                </c:pt>
                <c:pt idx="10">
                  <c:v>0.19815953184847135</c:v>
                </c:pt>
                <c:pt idx="11">
                  <c:v>0.37473988042547685</c:v>
                </c:pt>
                <c:pt idx="12">
                  <c:v>0.49926892830156988</c:v>
                </c:pt>
                <c:pt idx="13">
                  <c:v>0.33745244860630313</c:v>
                </c:pt>
                <c:pt idx="14">
                  <c:v>4.9776233601366703E-2</c:v>
                </c:pt>
                <c:pt idx="15">
                  <c:v>0.51087817279934378</c:v>
                </c:pt>
                <c:pt idx="16">
                  <c:v>0.27438441268365704</c:v>
                </c:pt>
                <c:pt idx="17">
                  <c:v>0.19956977683541627</c:v>
                </c:pt>
                <c:pt idx="18">
                  <c:v>0.13464862917312087</c:v>
                </c:pt>
                <c:pt idx="19">
                  <c:v>0.3015520754271484</c:v>
                </c:pt>
                <c:pt idx="20">
                  <c:v>4.3307166550239883E-2</c:v>
                </c:pt>
                <c:pt idx="21">
                  <c:v>0.33984666929232082</c:v>
                </c:pt>
                <c:pt idx="22">
                  <c:v>0.27358286109467572</c:v>
                </c:pt>
                <c:pt idx="23">
                  <c:v>0.42874859904394436</c:v>
                </c:pt>
                <c:pt idx="24">
                  <c:v>0.53307287810566273</c:v>
                </c:pt>
                <c:pt idx="25">
                  <c:v>0.80730808227257711</c:v>
                </c:pt>
                <c:pt idx="26">
                  <c:v>0.8557614774114044</c:v>
                </c:pt>
                <c:pt idx="27">
                  <c:v>0.27297536216622453</c:v>
                </c:pt>
                <c:pt idx="28">
                  <c:v>0.24127272642142109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排出量比較シート!$BZ$21:$BZ$50</c:f>
              <c:numCache>
                <c:formatCode>0%</c:formatCode>
                <c:ptCount val="30"/>
                <c:pt idx="0">
                  <c:v>0.15785944571838101</c:v>
                </c:pt>
                <c:pt idx="1">
                  <c:v>8.1136417182613912E-2</c:v>
                </c:pt>
                <c:pt idx="2">
                  <c:v>0.12007954183695936</c:v>
                </c:pt>
                <c:pt idx="3">
                  <c:v>0.20501557910535029</c:v>
                </c:pt>
                <c:pt idx="4">
                  <c:v>0.11198481167416545</c:v>
                </c:pt>
                <c:pt idx="5">
                  <c:v>0.13016442284634744</c:v>
                </c:pt>
                <c:pt idx="6">
                  <c:v>0.11961295728695695</c:v>
                </c:pt>
                <c:pt idx="7">
                  <c:v>0.26644696018643965</c:v>
                </c:pt>
                <c:pt idx="8">
                  <c:v>0.10264823993003783</c:v>
                </c:pt>
                <c:pt idx="9">
                  <c:v>0.13541726174166646</c:v>
                </c:pt>
                <c:pt idx="10">
                  <c:v>0.15665013452508794</c:v>
                </c:pt>
                <c:pt idx="11">
                  <c:v>0.12784616389692555</c:v>
                </c:pt>
                <c:pt idx="12">
                  <c:v>0.1008318891739876</c:v>
                </c:pt>
                <c:pt idx="13">
                  <c:v>0.11582582089732071</c:v>
                </c:pt>
                <c:pt idx="14">
                  <c:v>0.13174030883286095</c:v>
                </c:pt>
                <c:pt idx="15">
                  <c:v>0.10825729313633062</c:v>
                </c:pt>
                <c:pt idx="16">
                  <c:v>0.18981182056781015</c:v>
                </c:pt>
                <c:pt idx="17">
                  <c:v>0.20971865599025075</c:v>
                </c:pt>
                <c:pt idx="18">
                  <c:v>0.26171489536323644</c:v>
                </c:pt>
                <c:pt idx="19">
                  <c:v>0.21435211972893153</c:v>
                </c:pt>
                <c:pt idx="20">
                  <c:v>5.0637951844881762E-2</c:v>
                </c:pt>
                <c:pt idx="21">
                  <c:v>0.1233959604082729</c:v>
                </c:pt>
                <c:pt idx="22">
                  <c:v>0.17920549188206755</c:v>
                </c:pt>
                <c:pt idx="23">
                  <c:v>0.11406077879393998</c:v>
                </c:pt>
                <c:pt idx="24">
                  <c:v>9.7154104937976396E-2</c:v>
                </c:pt>
                <c:pt idx="25">
                  <c:v>4.783985886208296E-2</c:v>
                </c:pt>
                <c:pt idx="26">
                  <c:v>4.7420390803846135E-2</c:v>
                </c:pt>
                <c:pt idx="27">
                  <c:v>0.20330661215311691</c:v>
                </c:pt>
                <c:pt idx="28">
                  <c:v>0.20849140609253064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排出量比較シート!$CA$21:$CA$50</c:f>
              <c:numCache>
                <c:formatCode>0%</c:formatCode>
                <c:ptCount val="30"/>
                <c:pt idx="0">
                  <c:v>0.16924111584482851</c:v>
                </c:pt>
                <c:pt idx="1">
                  <c:v>0.16251996467230956</c:v>
                </c:pt>
                <c:pt idx="2">
                  <c:v>0.28619305909132053</c:v>
                </c:pt>
                <c:pt idx="3">
                  <c:v>0.22852457405320167</c:v>
                </c:pt>
                <c:pt idx="4">
                  <c:v>0.16339666984279458</c:v>
                </c:pt>
                <c:pt idx="5">
                  <c:v>0.11252380629701064</c:v>
                </c:pt>
                <c:pt idx="6">
                  <c:v>0.17273525157354144</c:v>
                </c:pt>
                <c:pt idx="7">
                  <c:v>9.5767281719042835E-2</c:v>
                </c:pt>
                <c:pt idx="8">
                  <c:v>0.12350021076909726</c:v>
                </c:pt>
                <c:pt idx="9">
                  <c:v>0.14098258912872721</c:v>
                </c:pt>
                <c:pt idx="10">
                  <c:v>0.1580411694673565</c:v>
                </c:pt>
                <c:pt idx="11">
                  <c:v>0.17588186681659151</c:v>
                </c:pt>
                <c:pt idx="12">
                  <c:v>0.14371052517545935</c:v>
                </c:pt>
                <c:pt idx="13">
                  <c:v>0.16582251295341913</c:v>
                </c:pt>
                <c:pt idx="14">
                  <c:v>9.8994120097578714E-2</c:v>
                </c:pt>
                <c:pt idx="15">
                  <c:v>0.12712465129931394</c:v>
                </c:pt>
                <c:pt idx="16">
                  <c:v>0.24326040743049424</c:v>
                </c:pt>
                <c:pt idx="17">
                  <c:v>0.20478937607117445</c:v>
                </c:pt>
                <c:pt idx="18">
                  <c:v>0.24540711446747734</c:v>
                </c:pt>
                <c:pt idx="19">
                  <c:v>0.27037447456111019</c:v>
                </c:pt>
                <c:pt idx="20">
                  <c:v>0.56995581179436439</c:v>
                </c:pt>
                <c:pt idx="21">
                  <c:v>0.29203827201650673</c:v>
                </c:pt>
                <c:pt idx="22">
                  <c:v>0.2742694330468502</c:v>
                </c:pt>
                <c:pt idx="23">
                  <c:v>0.17247909997381231</c:v>
                </c:pt>
                <c:pt idx="24">
                  <c:v>0.11769216319516403</c:v>
                </c:pt>
                <c:pt idx="25">
                  <c:v>5.3991055830067441E-2</c:v>
                </c:pt>
                <c:pt idx="26">
                  <c:v>3.9509301918160128E-2</c:v>
                </c:pt>
                <c:pt idx="27">
                  <c:v>0.22284534906941617</c:v>
                </c:pt>
                <c:pt idx="28">
                  <c:v>0.282913241393355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排出量比較シート!$CB$21:$CB$50</c:f>
              <c:numCache>
                <c:formatCode>0%</c:formatCode>
                <c:ptCount val="30"/>
                <c:pt idx="0">
                  <c:v>0.37502926110101442</c:v>
                </c:pt>
                <c:pt idx="1">
                  <c:v>0.23139671405244483</c:v>
                </c:pt>
                <c:pt idx="2">
                  <c:v>0.47354379673058677</c:v>
                </c:pt>
                <c:pt idx="3">
                  <c:v>0.35300489456640316</c:v>
                </c:pt>
                <c:pt idx="4">
                  <c:v>0.23872971928814229</c:v>
                </c:pt>
                <c:pt idx="5">
                  <c:v>0.35110486925109591</c:v>
                </c:pt>
                <c:pt idx="6">
                  <c:v>0.39077474643250953</c:v>
                </c:pt>
                <c:pt idx="7">
                  <c:v>0.28905450531543564</c:v>
                </c:pt>
                <c:pt idx="8">
                  <c:v>0.34474617694515564</c:v>
                </c:pt>
                <c:pt idx="9">
                  <c:v>0.44949457485905553</c:v>
                </c:pt>
                <c:pt idx="10">
                  <c:v>0.48714916415908421</c:v>
                </c:pt>
                <c:pt idx="11">
                  <c:v>0.30341625087675511</c:v>
                </c:pt>
                <c:pt idx="12">
                  <c:v>0.24403600272264314</c:v>
                </c:pt>
                <c:pt idx="13">
                  <c:v>0.36358790057562634</c:v>
                </c:pt>
                <c:pt idx="14">
                  <c:v>0.71106734874539013</c:v>
                </c:pt>
                <c:pt idx="15">
                  <c:v>0.24101949752206839</c:v>
                </c:pt>
                <c:pt idx="16">
                  <c:v>0.29254335931803843</c:v>
                </c:pt>
                <c:pt idx="17">
                  <c:v>0.36833911388521084</c:v>
                </c:pt>
                <c:pt idx="18">
                  <c:v>0.34082071159870719</c:v>
                </c:pt>
                <c:pt idx="19">
                  <c:v>0.20106694466586655</c:v>
                </c:pt>
                <c:pt idx="20">
                  <c:v>0.31704528476512073</c:v>
                </c:pt>
                <c:pt idx="21">
                  <c:v>0.2447190982828997</c:v>
                </c:pt>
                <c:pt idx="22">
                  <c:v>0.25546910727868294</c:v>
                </c:pt>
                <c:pt idx="23">
                  <c:v>0.26815214584289399</c:v>
                </c:pt>
                <c:pt idx="24">
                  <c:v>0.22920935583674557</c:v>
                </c:pt>
                <c:pt idx="25">
                  <c:v>9.0861003035272253E-2</c:v>
                </c:pt>
                <c:pt idx="26">
                  <c:v>5.4385589348103912E-2</c:v>
                </c:pt>
                <c:pt idx="27">
                  <c:v>0.29347340519859272</c:v>
                </c:pt>
                <c:pt idx="28">
                  <c:v>0.26732262609269331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排出量比較シート!$CH$21:$CH$50</c:f>
              <c:numCache>
                <c:formatCode>0%</c:formatCode>
                <c:ptCount val="30"/>
                <c:pt idx="0">
                  <c:v>2.5823770177410839E-2</c:v>
                </c:pt>
                <c:pt idx="1">
                  <c:v>0</c:v>
                </c:pt>
                <c:pt idx="2">
                  <c:v>0</c:v>
                </c:pt>
                <c:pt idx="3">
                  <c:v>1.443735987775726E-2</c:v>
                </c:pt>
                <c:pt idx="4">
                  <c:v>9.7396412469577358E-3</c:v>
                </c:pt>
                <c:pt idx="5">
                  <c:v>1.7023298403516917E-2</c:v>
                </c:pt>
                <c:pt idx="6">
                  <c:v>2.2548186218315069E-2</c:v>
                </c:pt>
                <c:pt idx="7">
                  <c:v>1.6343424546986222E-2</c:v>
                </c:pt>
                <c:pt idx="8">
                  <c:v>0</c:v>
                </c:pt>
                <c:pt idx="9">
                  <c:v>2.246064832220639E-2</c:v>
                </c:pt>
                <c:pt idx="10">
                  <c:v>0</c:v>
                </c:pt>
                <c:pt idx="11">
                  <c:v>1.8115837984251034E-2</c:v>
                </c:pt>
                <c:pt idx="12">
                  <c:v>1.2152654626340078E-2</c:v>
                </c:pt>
                <c:pt idx="13">
                  <c:v>1.7311316967330667E-2</c:v>
                </c:pt>
                <c:pt idx="14">
                  <c:v>8.4219887228036139E-3</c:v>
                </c:pt>
                <c:pt idx="15">
                  <c:v>1.2720385242943383E-2</c:v>
                </c:pt>
                <c:pt idx="16">
                  <c:v>0</c:v>
                </c:pt>
                <c:pt idx="17">
                  <c:v>1.7583077217947704E-2</c:v>
                </c:pt>
                <c:pt idx="18">
                  <c:v>1.7408649397458124E-2</c:v>
                </c:pt>
                <c:pt idx="19">
                  <c:v>1.2654385616943313E-2</c:v>
                </c:pt>
                <c:pt idx="20">
                  <c:v>1.905378504539311E-2</c:v>
                </c:pt>
                <c:pt idx="21">
                  <c:v>0</c:v>
                </c:pt>
                <c:pt idx="22">
                  <c:v>1.7473106697723704E-2</c:v>
                </c:pt>
                <c:pt idx="23">
                  <c:v>1.6559376345409358E-2</c:v>
                </c:pt>
                <c:pt idx="24">
                  <c:v>2.2871497924451149E-2</c:v>
                </c:pt>
                <c:pt idx="25">
                  <c:v>0</c:v>
                </c:pt>
                <c:pt idx="26">
                  <c:v>2.9232405184853919E-3</c:v>
                </c:pt>
                <c:pt idx="27">
                  <c:v>7.3992714126495957E-3</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c:ext uri="{02D57815-91ED-43cb-92C2-25804820EDAC}">
                        <c15:formulaRef>
                          <c15:sqref>排出量比較シート!$BW$21:$BW$50</c15:sqref>
                        </c15:formulaRef>
                      </c:ext>
                    </c:extLst>
                    <c:numCache>
                      <c:formatCode>0%</c:formatCode>
                      <c:ptCount val="30"/>
                      <c:pt idx="0">
                        <c:v>0.17705289030690699</c:v>
                      </c:pt>
                      <c:pt idx="1">
                        <c:v>0.4832548183876651</c:v>
                      </c:pt>
                      <c:pt idx="2">
                        <c:v>5.9502266158807542E-2</c:v>
                      </c:pt>
                      <c:pt idx="3">
                        <c:v>0.10410986678197333</c:v>
                      </c:pt>
                      <c:pt idx="4">
                        <c:v>0.40335664067410576</c:v>
                      </c:pt>
                      <c:pt idx="5">
                        <c:v>0.28396580921513775</c:v>
                      </c:pt>
                      <c:pt idx="6">
                        <c:v>0.27666585898847135</c:v>
                      </c:pt>
                      <c:pt idx="7">
                        <c:v>0.28788982712768779</c:v>
                      </c:pt>
                      <c:pt idx="8">
                        <c:v>0.29964055993996525</c:v>
                      </c:pt>
                      <c:pt idx="9">
                        <c:v>0.13433005045929072</c:v>
                      </c:pt>
                      <c:pt idx="10">
                        <c:v>8.3291857109886722E-2</c:v>
                      </c:pt>
                      <c:pt idx="11">
                        <c:v>0.16690938196312338</c:v>
                      </c:pt>
                      <c:pt idx="12">
                        <c:v>0.44892205442695438</c:v>
                      </c:pt>
                      <c:pt idx="13">
                        <c:v>0.28579531580101414</c:v>
                      </c:pt>
                      <c:pt idx="14">
                        <c:v>1.5402618144064259E-2</c:v>
                      </c:pt>
                      <c:pt idx="15">
                        <c:v>0.48477589759836848</c:v>
                      </c:pt>
                      <c:pt idx="16">
                        <c:v>7.9880031043933389E-2</c:v>
                      </c:pt>
                      <c:pt idx="17">
                        <c:v>0.15451311994667152</c:v>
                      </c:pt>
                      <c:pt idx="18">
                        <c:v>3.5386136888807027E-2</c:v>
                      </c:pt>
                      <c:pt idx="19">
                        <c:v>0.15795610957349437</c:v>
                      </c:pt>
                      <c:pt idx="20">
                        <c:v>0</c:v>
                      </c:pt>
                      <c:pt idx="21">
                        <c:v>0.29925640490813715</c:v>
                      </c:pt>
                      <c:pt idx="22">
                        <c:v>0.123045133768088</c:v>
                      </c:pt>
                      <c:pt idx="23">
                        <c:v>0.396973827847585</c:v>
                      </c:pt>
                      <c:pt idx="24">
                        <c:v>0.52557421905427704</c:v>
                      </c:pt>
                      <c:pt idx="25">
                        <c:v>0.79915266334413981</c:v>
                      </c:pt>
                      <c:pt idx="26">
                        <c:v>0.82631751284834087</c:v>
                      </c:pt>
                      <c:pt idx="27">
                        <c:v>0.11409396271881511</c:v>
                      </c:pt>
                      <c:pt idx="28">
                        <c:v>8.9725710420996266E-2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1.1865156506536972E-2</c:v>
                      </c:pt>
                      <c:pt idx="1">
                        <c:v>1.1027326459746913E-2</c:v>
                      </c:pt>
                      <c:pt idx="2">
                        <c:v>1.745131574078046E-2</c:v>
                      </c:pt>
                      <c:pt idx="3">
                        <c:v>7.054545776366058E-3</c:v>
                      </c:pt>
                      <c:pt idx="4">
                        <c:v>6.9323488282920362E-3</c:v>
                      </c:pt>
                      <c:pt idx="5">
                        <c:v>1.212072100561358E-2</c:v>
                      </c:pt>
                      <c:pt idx="6">
                        <c:v>1.1345715565684781E-2</c:v>
                      </c:pt>
                      <c:pt idx="7">
                        <c:v>1.2054516956870522E-2</c:v>
                      </c:pt>
                      <c:pt idx="8">
                        <c:v>5.4057475783101869E-3</c:v>
                      </c:pt>
                      <c:pt idx="9">
                        <c:v>1.9219239267193954E-2</c:v>
                      </c:pt>
                      <c:pt idx="10">
                        <c:v>1.4684109506970968E-2</c:v>
                      </c:pt>
                      <c:pt idx="11">
                        <c:v>1.9435491660505032E-2</c:v>
                      </c:pt>
                      <c:pt idx="12">
                        <c:v>6.437249708557728E-3</c:v>
                      </c:pt>
                      <c:pt idx="13">
                        <c:v>1.6047382957597115E-2</c:v>
                      </c:pt>
                      <c:pt idx="14">
                        <c:v>9.0155566934639868E-3</c:v>
                      </c:pt>
                      <c:pt idx="15">
                        <c:v>1.2019335989975686E-2</c:v>
                      </c:pt>
                      <c:pt idx="16">
                        <c:v>9.4591780972184507E-3</c:v>
                      </c:pt>
                      <c:pt idx="17">
                        <c:v>1.9164892678653952E-2</c:v>
                      </c:pt>
                      <c:pt idx="18">
                        <c:v>1.6210359036343821E-2</c:v>
                      </c:pt>
                      <c:pt idx="19">
                        <c:v>8.7512515581229418E-3</c:v>
                      </c:pt>
                      <c:pt idx="20">
                        <c:v>1.1816662289003667E-2</c:v>
                      </c:pt>
                      <c:pt idx="21">
                        <c:v>1.257408602697227E-2</c:v>
                      </c:pt>
                      <c:pt idx="22">
                        <c:v>1.0636711493143628E-2</c:v>
                      </c:pt>
                      <c:pt idx="23">
                        <c:v>1.020539200427663E-2</c:v>
                      </c:pt>
                      <c:pt idx="24">
                        <c:v>3.4438975769622458E-3</c:v>
                      </c:pt>
                      <c:pt idx="25">
                        <c:v>6.6611224790816643E-3</c:v>
                      </c:pt>
                      <c:pt idx="26">
                        <c:v>1.2758627557616553E-2</c:v>
                      </c:pt>
                      <c:pt idx="27">
                        <c:v>1.3017677299386578E-2</c:v>
                      </c:pt>
                      <c:pt idx="28">
                        <c:v>3.6843193814149126E-2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8.3128360344921284E-2</c:v>
                      </c:pt>
                      <c:pt idx="1">
                        <c:v>3.0664759245219712E-2</c:v>
                      </c:pt>
                      <c:pt idx="2">
                        <c:v>4.3230020441545405E-2</c:v>
                      </c:pt>
                      <c:pt idx="3">
                        <c:v>8.7853179838948109E-2</c:v>
                      </c:pt>
                      <c:pt idx="4">
                        <c:v>6.5860168445542031E-2</c:v>
                      </c:pt>
                      <c:pt idx="5">
                        <c:v>9.3097072981277701E-2</c:v>
                      </c:pt>
                      <c:pt idx="6">
                        <c:v>6.3172839345209432E-3</c:v>
                      </c:pt>
                      <c:pt idx="7">
                        <c:v>3.2443484147537213E-2</c:v>
                      </c:pt>
                      <c:pt idx="8">
                        <c:v>0.12405906483743379</c:v>
                      </c:pt>
                      <c:pt idx="9">
                        <c:v>9.8095636221859739E-2</c:v>
                      </c:pt>
                      <c:pt idx="10">
                        <c:v>0.10018356523161366</c:v>
                      </c:pt>
                      <c:pt idx="11">
                        <c:v>0.1883950068018484</c:v>
                      </c:pt>
                      <c:pt idx="12">
                        <c:v>4.3909624166057759E-2</c:v>
                      </c:pt>
                      <c:pt idx="13">
                        <c:v>3.5609749847691885E-2</c:v>
                      </c:pt>
                      <c:pt idx="14">
                        <c:v>2.5358058763838454E-2</c:v>
                      </c:pt>
                      <c:pt idx="15">
                        <c:v>1.408293921099958E-2</c:v>
                      </c:pt>
                      <c:pt idx="16">
                        <c:v>0.1850452035425052</c:v>
                      </c:pt>
                      <c:pt idx="17">
                        <c:v>2.5891764210090804E-2</c:v>
                      </c:pt>
                      <c:pt idx="18">
                        <c:v>8.3052133247970034E-2</c:v>
                      </c:pt>
                      <c:pt idx="19">
                        <c:v>0.1348447142955311</c:v>
                      </c:pt>
                      <c:pt idx="20">
                        <c:v>3.1490504261236216E-2</c:v>
                      </c:pt>
                      <c:pt idx="21">
                        <c:v>2.8016178357211402E-2</c:v>
                      </c:pt>
                      <c:pt idx="22">
                        <c:v>0.13990101583344411</c:v>
                      </c:pt>
                      <c:pt idx="23">
                        <c:v>2.15693791920827E-2</c:v>
                      </c:pt>
                      <c:pt idx="24">
                        <c:v>4.0547614744234975E-3</c:v>
                      </c:pt>
                      <c:pt idx="25">
                        <c:v>1.4942964493556718E-3</c:v>
                      </c:pt>
                      <c:pt idx="26">
                        <c:v>1.6685337005446964E-2</c:v>
                      </c:pt>
                      <c:pt idx="27">
                        <c:v>0.14586372214802282</c:v>
                      </c:pt>
                      <c:pt idx="28">
                        <c:v>0.1147038221862757</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0.36562513415141989</c:v>
                      </c:pt>
                      <c:pt idx="1">
                        <c:v>0.2087488326631349</c:v>
                      </c:pt>
                      <c:pt idx="2">
                        <c:v>0.46275064943425792</c:v>
                      </c:pt>
                      <c:pt idx="3">
                        <c:v>0.34283940801911605</c:v>
                      </c:pt>
                      <c:pt idx="4">
                        <c:v>0.2315994379217049</c:v>
                      </c:pt>
                      <c:pt idx="5">
                        <c:v>0.34158616742633457</c:v>
                      </c:pt>
                      <c:pt idx="6">
                        <c:v>0.3799595588800046</c:v>
                      </c:pt>
                      <c:pt idx="7">
                        <c:v>0.28128762592510997</c:v>
                      </c:pt>
                      <c:pt idx="8">
                        <c:v>0.33600548788144807</c:v>
                      </c:pt>
                      <c:pt idx="9">
                        <c:v>0.43888290143638625</c:v>
                      </c:pt>
                      <c:pt idx="10">
                        <c:v>0.47602251762092795</c:v>
                      </c:pt>
                      <c:pt idx="11">
                        <c:v>0.29381721967830809</c:v>
                      </c:pt>
                      <c:pt idx="12">
                        <c:v>0.23746050546024569</c:v>
                      </c:pt>
                      <c:pt idx="13">
                        <c:v>0.35468530038755541</c:v>
                      </c:pt>
                      <c:pt idx="14">
                        <c:v>0.2375333294872744</c:v>
                      </c:pt>
                      <c:pt idx="15">
                        <c:v>0.23442750851569799</c:v>
                      </c:pt>
                      <c:pt idx="16">
                        <c:v>0.28575490586830737</c:v>
                      </c:pt>
                      <c:pt idx="17">
                        <c:v>0.35958065748919987</c:v>
                      </c:pt>
                      <c:pt idx="18">
                        <c:v>0.33272445995298383</c:v>
                      </c:pt>
                      <c:pt idx="19">
                        <c:v>0.19408466671609298</c:v>
                      </c:pt>
                      <c:pt idx="20">
                        <c:v>0.29419239172236661</c:v>
                      </c:pt>
                      <c:pt idx="21">
                        <c:v>0.23674817296778963</c:v>
                      </c:pt>
                      <c:pt idx="22">
                        <c:v>0.24707965766863507</c:v>
                      </c:pt>
                      <c:pt idx="23">
                        <c:v>0.25991094717435886</c:v>
                      </c:pt>
                      <c:pt idx="24">
                        <c:v>0.22156466032600602</c:v>
                      </c:pt>
                      <c:pt idx="25">
                        <c:v>8.8200804514565731E-2</c:v>
                      </c:pt>
                      <c:pt idx="26">
                        <c:v>4.8995683915698487E-2</c:v>
                      </c:pt>
                      <c:pt idx="27">
                        <c:v>0.28588377379732344</c:v>
                      </c:pt>
                      <c:pt idx="28">
                        <c:v>0.25658526498161049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0.16012758528139584</c:v>
                      </c:pt>
                      <c:pt idx="1">
                        <c:v>9.6693111792446509E-2</c:v>
                      </c:pt>
                      <c:pt idx="2">
                        <c:v>0.18024108152047966</c:v>
                      </c:pt>
                      <c:pt idx="3">
                        <c:v>0.15185984575128428</c:v>
                      </c:pt>
                      <c:pt idx="4">
                        <c:v>0.10679657853394985</c:v>
                      </c:pt>
                      <c:pt idx="5">
                        <c:v>0.14088687436935168</c:v>
                      </c:pt>
                      <c:pt idx="6">
                        <c:v>0.17566977258504674</c:v>
                      </c:pt>
                      <c:pt idx="7">
                        <c:v>0.12511969047952343</c:v>
                      </c:pt>
                      <c:pt idx="8">
                        <c:v>0.13539448023262374</c:v>
                      </c:pt>
                      <c:pt idx="9">
                        <c:v>0.16735835778178162</c:v>
                      </c:pt>
                      <c:pt idx="10">
                        <c:v>0.18562320060775031</c:v>
                      </c:pt>
                      <c:pt idx="11">
                        <c:v>0.11696178936032228</c:v>
                      </c:pt>
                      <c:pt idx="12">
                        <c:v>0.10616046672095067</c:v>
                      </c:pt>
                      <c:pt idx="13">
                        <c:v>0.16455900927226888</c:v>
                      </c:pt>
                      <c:pt idx="14">
                        <c:v>6.4645694305276891E-2</c:v>
                      </c:pt>
                      <c:pt idx="15">
                        <c:v>0.10650238304909206</c:v>
                      </c:pt>
                      <c:pt idx="16">
                        <c:v>0.10704990830616215</c:v>
                      </c:pt>
                      <c:pt idx="17">
                        <c:v>0.15001874857108979</c:v>
                      </c:pt>
                      <c:pt idx="18">
                        <c:v>0.13086766720088111</c:v>
                      </c:pt>
                      <c:pt idx="19">
                        <c:v>9.9198576373992653E-2</c:v>
                      </c:pt>
                      <c:pt idx="20">
                        <c:v>0.11393370481624422</c:v>
                      </c:pt>
                      <c:pt idx="21">
                        <c:v>9.9129461577630335E-2</c:v>
                      </c:pt>
                      <c:pt idx="22">
                        <c:v>0.13983205510013652</c:v>
                      </c:pt>
                      <c:pt idx="23">
                        <c:v>0.13369124947919661</c:v>
                      </c:pt>
                      <c:pt idx="24">
                        <c:v>0.11965540930324282</c:v>
                      </c:pt>
                      <c:pt idx="25">
                        <c:v>4.5342864465563001E-2</c:v>
                      </c:pt>
                      <c:pt idx="26">
                        <c:v>1.9285610725071428E-2</c:v>
                      </c:pt>
                      <c:pt idx="27">
                        <c:v>0.1006060571316373</c:v>
                      </c:pt>
                      <c:pt idx="28">
                        <c:v>0.11486008501352883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0.20549754887002403</c:v>
                      </c:pt>
                      <c:pt idx="1">
                        <c:v>0.11205572087068838</c:v>
                      </c:pt>
                      <c:pt idx="2">
                        <c:v>0.28250956791377824</c:v>
                      </c:pt>
                      <c:pt idx="3">
                        <c:v>0.19097956226783178</c:v>
                      </c:pt>
                      <c:pt idx="4">
                        <c:v>0.12480285938775508</c:v>
                      </c:pt>
                      <c:pt idx="5">
                        <c:v>0.20069929305698289</c:v>
                      </c:pt>
                      <c:pt idx="6">
                        <c:v>0.20428978629495781</c:v>
                      </c:pt>
                      <c:pt idx="7">
                        <c:v>0.15616793544558655</c:v>
                      </c:pt>
                      <c:pt idx="8">
                        <c:v>0.20061100764882439</c:v>
                      </c:pt>
                      <c:pt idx="9">
                        <c:v>0.2715245436546046</c:v>
                      </c:pt>
                      <c:pt idx="10">
                        <c:v>0.29039931701317762</c:v>
                      </c:pt>
                      <c:pt idx="11">
                        <c:v>0.17685543031798587</c:v>
                      </c:pt>
                      <c:pt idx="12">
                        <c:v>0.13130003873929505</c:v>
                      </c:pt>
                      <c:pt idx="13">
                        <c:v>0.19012629111528651</c:v>
                      </c:pt>
                      <c:pt idx="14">
                        <c:v>0.17288763518199748</c:v>
                      </c:pt>
                      <c:pt idx="15">
                        <c:v>0.12792512546660595</c:v>
                      </c:pt>
                      <c:pt idx="16">
                        <c:v>0.17870499756214522</c:v>
                      </c:pt>
                      <c:pt idx="17">
                        <c:v>0.20956190891811008</c:v>
                      </c:pt>
                      <c:pt idx="18">
                        <c:v>0.20185679275210275</c:v>
                      </c:pt>
                      <c:pt idx="19">
                        <c:v>9.488609034210034E-2</c:v>
                      </c:pt>
                      <c:pt idx="20">
                        <c:v>0.18025868690612235</c:v>
                      </c:pt>
                      <c:pt idx="21">
                        <c:v>0.1376187113901593</c:v>
                      </c:pt>
                      <c:pt idx="22">
                        <c:v>0.10724760256849852</c:v>
                      </c:pt>
                      <c:pt idx="23">
                        <c:v>0.12621969769516225</c:v>
                      </c:pt>
                      <c:pt idx="24">
                        <c:v>0.1019092510227632</c:v>
                      </c:pt>
                      <c:pt idx="25">
                        <c:v>4.285794004900273E-2</c:v>
                      </c:pt>
                      <c:pt idx="26">
                        <c:v>2.9710073190627056E-2</c:v>
                      </c:pt>
                      <c:pt idx="27">
                        <c:v>0.18527771666568615</c:v>
                      </c:pt>
                      <c:pt idx="28">
                        <c:v>0.14172517996808168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9.4041269495944973E-3</c:v>
                      </c:pt>
                      <c:pt idx="1">
                        <c:v>6.5254361284648966E-3</c:v>
                      </c:pt>
                      <c:pt idx="2">
                        <c:v>1.0793147296328815E-2</c:v>
                      </c:pt>
                      <c:pt idx="3">
                        <c:v>1.0165486547287102E-2</c:v>
                      </c:pt>
                      <c:pt idx="4">
                        <c:v>7.1302813664373705E-3</c:v>
                      </c:pt>
                      <c:pt idx="5">
                        <c:v>9.5187018247613331E-3</c:v>
                      </c:pt>
                      <c:pt idx="6">
                        <c:v>1.0815187552504942E-2</c:v>
                      </c:pt>
                      <c:pt idx="7">
                        <c:v>7.7668793903256737E-3</c:v>
                      </c:pt>
                      <c:pt idx="8">
                        <c:v>8.7406890637075733E-3</c:v>
                      </c:pt>
                      <c:pt idx="9">
                        <c:v>1.0611673422669258E-2</c:v>
                      </c:pt>
                      <c:pt idx="10">
                        <c:v>1.1126646538156267E-2</c:v>
                      </c:pt>
                      <c:pt idx="11">
                        <c:v>8.2809898955865744E-3</c:v>
                      </c:pt>
                      <c:pt idx="12">
                        <c:v>6.5754972623974445E-3</c:v>
                      </c:pt>
                      <c:pt idx="13">
                        <c:v>8.9026001880709218E-3</c:v>
                      </c:pt>
                      <c:pt idx="14">
                        <c:v>5.6646171246660668E-3</c:v>
                      </c:pt>
                      <c:pt idx="15">
                        <c:v>6.5919890063703647E-3</c:v>
                      </c:pt>
                      <c:pt idx="16">
                        <c:v>6.7884534497310543E-3</c:v>
                      </c:pt>
                      <c:pt idx="17">
                        <c:v>8.7584563960109788E-3</c:v>
                      </c:pt>
                      <c:pt idx="18">
                        <c:v>8.0962516457233416E-3</c:v>
                      </c:pt>
                      <c:pt idx="19">
                        <c:v>6.9822779497735847E-3</c:v>
                      </c:pt>
                      <c:pt idx="20">
                        <c:v>2.2852893042754147E-2</c:v>
                      </c:pt>
                      <c:pt idx="21">
                        <c:v>7.9709253151100407E-3</c:v>
                      </c:pt>
                      <c:pt idx="22">
                        <c:v>8.389449610047903E-3</c:v>
                      </c:pt>
                      <c:pt idx="23">
                        <c:v>8.2411986685351421E-3</c:v>
                      </c:pt>
                      <c:pt idx="24">
                        <c:v>7.6446955107395114E-3</c:v>
                      </c:pt>
                      <c:pt idx="25">
                        <c:v>2.6601985207065182E-3</c:v>
                      </c:pt>
                      <c:pt idx="26">
                        <c:v>1.0140870088276698E-3</c:v>
                      </c:pt>
                      <c:pt idx="27">
                        <c:v>7.5896314012692725E-3</c:v>
                      </c:pt>
                      <c:pt idx="28">
                        <c:v>8.1566905569037292E-3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1.6122445260844994E-2</c:v>
                      </c:pt>
                      <c:pt idx="2">
                        <c:v>0</c:v>
                      </c:pt>
                      <c:pt idx="3">
                        <c:v>0</c:v>
                      </c:pt>
                      <c:pt idx="4">
                        <c:v>0</c:v>
                      </c:pt>
                      <c:pt idx="5">
                        <c:v>0</c:v>
                      </c:pt>
                      <c:pt idx="6">
                        <c:v>0</c:v>
                      </c:pt>
                      <c:pt idx="7">
                        <c:v>0</c:v>
                      </c:pt>
                      <c:pt idx="8">
                        <c:v>0</c:v>
                      </c:pt>
                      <c:pt idx="9">
                        <c:v>0</c:v>
                      </c:pt>
                      <c:pt idx="10">
                        <c:v>0</c:v>
                      </c:pt>
                      <c:pt idx="11">
                        <c:v>1.3180413028603944E-3</c:v>
                      </c:pt>
                      <c:pt idx="12">
                        <c:v>0</c:v>
                      </c:pt>
                      <c:pt idx="13">
                        <c:v>0</c:v>
                      </c:pt>
                      <c:pt idx="14">
                        <c:v>0.46786940213344969</c:v>
                      </c:pt>
                      <c:pt idx="15">
                        <c:v>0</c:v>
                      </c:pt>
                      <c:pt idx="16">
                        <c:v>0</c:v>
                      </c:pt>
                      <c:pt idx="17">
                        <c:v>0</c:v>
                      </c:pt>
                      <c:pt idx="18">
                        <c:v>0</c:v>
                      </c:pt>
                      <c:pt idx="19">
                        <c:v>0</c:v>
                      </c:pt>
                      <c:pt idx="20">
                        <c:v>0</c:v>
                      </c:pt>
                      <c:pt idx="21">
                        <c:v>0</c:v>
                      </c:pt>
                      <c:pt idx="22">
                        <c:v>0</c:v>
                      </c:pt>
                      <c:pt idx="23">
                        <c:v>0</c:v>
                      </c:pt>
                      <c:pt idx="24">
                        <c:v>0</c:v>
                      </c:pt>
                      <c:pt idx="25">
                        <c:v>0</c:v>
                      </c:pt>
                      <c:pt idx="26">
                        <c:v>4.3758184235777554E-3</c:v>
                      </c:pt>
                      <c:pt idx="27">
                        <c:v>0</c:v>
                      </c:pt>
                      <c:pt idx="28">
                        <c:v>2.5806705541790509E-3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排出量比較シート!$BE$21:$BE$50</c:f>
              <c:numCache>
                <c:formatCode>#,##0_);[Red]\(#,##0\)</c:formatCode>
                <c:ptCount val="30"/>
                <c:pt idx="0">
                  <c:v>18.398777827961652</c:v>
                </c:pt>
                <c:pt idx="1">
                  <c:v>49.71800092382778</c:v>
                </c:pt>
                <c:pt idx="2">
                  <c:v>6.8948487899544624</c:v>
                </c:pt>
                <c:pt idx="3">
                  <c:v>12.144183482048877</c:v>
                </c:pt>
                <c:pt idx="4">
                  <c:v>40.951204327602092</c:v>
                </c:pt>
                <c:pt idx="5">
                  <c:v>24.805678853392831</c:v>
                </c:pt>
                <c:pt idx="6">
                  <c:v>16.803359808681012</c:v>
                </c:pt>
                <c:pt idx="7">
                  <c:v>24.714721027868297</c:v>
                </c:pt>
                <c:pt idx="8">
                  <c:v>29.618405192650354</c:v>
                </c:pt>
                <c:pt idx="9">
                  <c:v>14.297278688110648</c:v>
                </c:pt>
                <c:pt idx="10">
                  <c:v>10.69478188265362</c:v>
                </c:pt>
                <c:pt idx="11">
                  <c:v>27.991397899111085</c:v>
                </c:pt>
                <c:pt idx="12">
                  <c:v>46.309801462211944</c:v>
                </c:pt>
                <c:pt idx="13">
                  <c:v>23.364322680168197</c:v>
                </c:pt>
                <c:pt idx="14">
                  <c:v>5.3445493947507643</c:v>
                </c:pt>
                <c:pt idx="15">
                  <c:v>47.07801870033046</c:v>
                </c:pt>
                <c:pt idx="16">
                  <c:v>24.392597670626991</c:v>
                </c:pt>
                <c:pt idx="17">
                  <c:v>14.261951161375512</c:v>
                </c:pt>
                <c:pt idx="18">
                  <c:v>10.123040204175092</c:v>
                </c:pt>
                <c:pt idx="19">
                  <c:v>26.078744661303478</c:v>
                </c:pt>
                <c:pt idx="20">
                  <c:v>1.1241629068986594</c:v>
                </c:pt>
                <c:pt idx="21">
                  <c:v>25.944320867400343</c:v>
                </c:pt>
                <c:pt idx="22">
                  <c:v>19.249680818527015</c:v>
                </c:pt>
                <c:pt idx="23">
                  <c:v>30.415398189864277</c:v>
                </c:pt>
                <c:pt idx="24">
                  <c:v>39.545470187801826</c:v>
                </c:pt>
                <c:pt idx="25">
                  <c:v>172.77916437630572</c:v>
                </c:pt>
                <c:pt idx="26">
                  <c:v>492.66424191979252</c:v>
                </c:pt>
                <c:pt idx="27">
                  <c:v>21.407421282167455</c:v>
                </c:pt>
                <c:pt idx="28">
                  <c:v>17.35537697816337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排出量比較シート!$BI$21:$BI$50</c:f>
              <c:numCache>
                <c:formatCode>#,##0_);[Red]\(#,##0\)</c:formatCode>
                <c:ptCount val="30"/>
                <c:pt idx="0">
                  <c:v>10.676196389268711</c:v>
                </c:pt>
                <c:pt idx="1">
                  <c:v>7.6844732924254924</c:v>
                </c:pt>
                <c:pt idx="2">
                  <c:v>6.8888789119735216</c:v>
                </c:pt>
                <c:pt idx="3">
                  <c:v>12.510184548729441</c:v>
                </c:pt>
                <c:pt idx="4">
                  <c:v>9.6312527868802693</c:v>
                </c:pt>
                <c:pt idx="5">
                  <c:v>8.2963846490408617</c:v>
                </c:pt>
                <c:pt idx="6">
                  <c:v>6.8287546433386952</c:v>
                </c:pt>
                <c:pt idx="7">
                  <c:v>19.811683011247883</c:v>
                </c:pt>
                <c:pt idx="8">
                  <c:v>7.0851528748514427</c:v>
                </c:pt>
                <c:pt idx="9">
                  <c:v>7.6937705896714785</c:v>
                </c:pt>
                <c:pt idx="10">
                  <c:v>8.4544962586773842</c:v>
                </c:pt>
                <c:pt idx="11">
                  <c:v>9.5495383076140854</c:v>
                </c:pt>
                <c:pt idx="12">
                  <c:v>9.352684503303669</c:v>
                </c:pt>
                <c:pt idx="13">
                  <c:v>8.0194761226865854</c:v>
                </c:pt>
                <c:pt idx="14">
                  <c:v>14.145155968924366</c:v>
                </c:pt>
                <c:pt idx="15">
                  <c:v>9.9760356618740946</c:v>
                </c:pt>
                <c:pt idx="16">
                  <c:v>16.874148669581505</c:v>
                </c:pt>
                <c:pt idx="17">
                  <c:v>14.987225404520652</c:v>
                </c:pt>
                <c:pt idx="18">
                  <c:v>19.676029559775081</c:v>
                </c:pt>
                <c:pt idx="19">
                  <c:v>18.537541783128752</c:v>
                </c:pt>
                <c:pt idx="20">
                  <c:v>1.3144546660492915</c:v>
                </c:pt>
                <c:pt idx="21">
                  <c:v>9.4202023437208968</c:v>
                </c:pt>
                <c:pt idx="22">
                  <c:v>12.609154337570706</c:v>
                </c:pt>
                <c:pt idx="23">
                  <c:v>8.0914643513695488</c:v>
                </c:pt>
                <c:pt idx="24">
                  <c:v>7.2072786259551087</c:v>
                </c:pt>
                <c:pt idx="25">
                  <c:v>10.238632585967695</c:v>
                </c:pt>
                <c:pt idx="26">
                  <c:v>27.300049725989005</c:v>
                </c:pt>
                <c:pt idx="27">
                  <c:v>15.9438209414729</c:v>
                </c:pt>
                <c:pt idx="28">
                  <c:v>14.997331041565905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排出量比較シート!$BJ$21:$BJ$50</c:f>
              <c:numCache>
                <c:formatCode>#,##0_);[Red]\(#,##0\)</c:formatCode>
                <c:ptCount val="30"/>
                <c:pt idx="0">
                  <c:v>11.445950425556179</c:v>
                </c:pt>
                <c:pt idx="1">
                  <c:v>15.392352427880068</c:v>
                </c:pt>
                <c:pt idx="2">
                  <c:v>16.418694636629315</c:v>
                </c:pt>
                <c:pt idx="3">
                  <c:v>13.944718776011946</c:v>
                </c:pt>
                <c:pt idx="4">
                  <c:v>14.052929216591448</c:v>
                </c:pt>
                <c:pt idx="5">
                  <c:v>7.1720118201281808</c:v>
                </c:pt>
                <c:pt idx="6">
                  <c:v>9.8615290350297453</c:v>
                </c:pt>
                <c:pt idx="7">
                  <c:v>7.1207831642701223</c:v>
                </c:pt>
                <c:pt idx="8">
                  <c:v>8.5244313392203921</c:v>
                </c:pt>
                <c:pt idx="9">
                  <c:v>8.0099662623778514</c:v>
                </c:pt>
                <c:pt idx="10">
                  <c:v>8.5295712003667283</c:v>
                </c:pt>
                <c:pt idx="11">
                  <c:v>13.137591098422551</c:v>
                </c:pt>
                <c:pt idx="12">
                  <c:v>13.329902006010348</c:v>
                </c:pt>
                <c:pt idx="13">
                  <c:v>11.48111598028478</c:v>
                </c:pt>
                <c:pt idx="14">
                  <c:v>10.629148217370787</c:v>
                </c:pt>
                <c:pt idx="15">
                  <c:v>11.714684693512469</c:v>
                </c:pt>
                <c:pt idx="16">
                  <c:v>21.625693637655655</c:v>
                </c:pt>
                <c:pt idx="17">
                  <c:v>14.634961897583969</c:v>
                </c:pt>
                <c:pt idx="18">
                  <c:v>18.44999166646393</c:v>
                </c:pt>
                <c:pt idx="19">
                  <c:v>23.3824518535497</c:v>
                </c:pt>
                <c:pt idx="20">
                  <c:v>14.794853444111753</c:v>
                </c:pt>
                <c:pt idx="21">
                  <c:v>22.294567872431394</c:v>
                </c:pt>
                <c:pt idx="22">
                  <c:v>19.297989001596047</c:v>
                </c:pt>
                <c:pt idx="23">
                  <c:v>12.235656318949797</c:v>
                </c:pt>
                <c:pt idx="24">
                  <c:v>8.7308736237181783</c:v>
                </c:pt>
                <c:pt idx="25">
                  <c:v>11.555104816805072</c:v>
                </c:pt>
                <c:pt idx="26">
                  <c:v>22.745614043260932</c:v>
                </c:pt>
                <c:pt idx="27">
                  <c:v>17.47609832053524</c:v>
                </c:pt>
                <c:pt idx="28">
                  <c:v>20.350687909579971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排出量比較シート!$BK$21:$BK$50</c:f>
              <c:numCache>
                <c:formatCode>#,##0_);[Red]\(#,##0\)</c:formatCode>
                <c:ptCount val="30"/>
                <c:pt idx="0">
                  <c:v>25.363613973278721</c:v>
                </c:pt>
                <c:pt idx="1">
                  <c:v>21.915706052054503</c:v>
                </c:pt>
                <c:pt idx="2">
                  <c:v>27.166874767248192</c:v>
                </c:pt>
                <c:pt idx="3">
                  <c:v>21.540589241567712</c:v>
                </c:pt>
                <c:pt idx="4">
                  <c:v>20.531947501015431</c:v>
                </c:pt>
                <c:pt idx="5">
                  <c:v>22.378626845653702</c:v>
                </c:pt>
                <c:pt idx="6">
                  <c:v>22.309496602434429</c:v>
                </c:pt>
                <c:pt idx="7">
                  <c:v>21.492668665746425</c:v>
                </c:pt>
                <c:pt idx="8">
                  <c:v>23.79562833558381</c:v>
                </c:pt>
                <c:pt idx="9">
                  <c:v>25.53816327245525</c:v>
                </c:pt>
                <c:pt idx="10">
                  <c:v>26.291715601056104</c:v>
                </c:pt>
                <c:pt idx="11">
                  <c:v>22.663840842626158</c:v>
                </c:pt>
                <c:pt idx="12">
                  <c:v>22.635614185249672</c:v>
                </c:pt>
                <c:pt idx="13">
                  <c:v>25.173872842643739</c:v>
                </c:pt>
                <c:pt idx="14">
                  <c:v>76.348375387322591</c:v>
                </c:pt>
                <c:pt idx="15">
                  <c:v>22.210227438988291</c:v>
                </c:pt>
                <c:pt idx="16">
                  <c:v>26.006916337793879</c:v>
                </c:pt>
                <c:pt idx="17">
                  <c:v>26.322795647496832</c:v>
                </c:pt>
                <c:pt idx="18">
                  <c:v>25.623296628540864</c:v>
                </c:pt>
                <c:pt idx="19">
                  <c:v>17.388616882646385</c:v>
                </c:pt>
                <c:pt idx="20">
                  <c:v>8.2298283940281749</c:v>
                </c:pt>
                <c:pt idx="21">
                  <c:v>18.68216281611177</c:v>
                </c:pt>
                <c:pt idx="22">
                  <c:v>17.975171231237585</c:v>
                </c:pt>
                <c:pt idx="23">
                  <c:v>19.022696072861663</c:v>
                </c:pt>
                <c:pt idx="24">
                  <c:v>17.003663326894355</c:v>
                </c:pt>
                <c:pt idx="25">
                  <c:v>19.445969294194171</c:v>
                </c:pt>
                <c:pt idx="26">
                  <c:v>31.309933731293341</c:v>
                </c:pt>
                <c:pt idx="27">
                  <c:v>23.014929883572648</c:v>
                </c:pt>
                <c:pt idx="28">
                  <c:v>19.229214256599015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排出量比較シート!$BQ$21:$BQ$50</c:f>
              <c:numCache>
                <c:formatCode>#,##0_);[Red]\(#,##0\)</c:formatCode>
                <c:ptCount val="30"/>
                <c:pt idx="0">
                  <c:v>1.746488090533542</c:v>
                </c:pt>
                <c:pt idx="1">
                  <c:v>0</c:v>
                </c:pt>
                <c:pt idx="2">
                  <c:v>0</c:v>
                </c:pt>
                <c:pt idx="3">
                  <c:v>0.88097712991047405</c:v>
                </c:pt>
                <c:pt idx="4">
                  <c:v>0.83765776358952637</c:v>
                </c:pt>
                <c:pt idx="5">
                  <c:v>1.085026372511148</c:v>
                </c:pt>
                <c:pt idx="6">
                  <c:v>1.287285548569701</c:v>
                </c:pt>
                <c:pt idx="7">
                  <c:v>1.2152165151990251</c:v>
                </c:pt>
                <c:pt idx="8">
                  <c:v>0</c:v>
                </c:pt>
                <c:pt idx="9">
                  <c:v>1.2761081804770731</c:v>
                </c:pt>
                <c:pt idx="10">
                  <c:v>0</c:v>
                </c:pt>
                <c:pt idx="11">
                  <c:v>1.3531723090621091</c:v>
                </c:pt>
                <c:pt idx="12">
                  <c:v>1.127222206475273</c:v>
                </c:pt>
                <c:pt idx="13">
                  <c:v>1.198590193414971</c:v>
                </c:pt>
                <c:pt idx="14">
                  <c:v>0.90428165159169316</c:v>
                </c:pt>
                <c:pt idx="15">
                  <c:v>1.172198316990742</c:v>
                </c:pt>
                <c:pt idx="16">
                  <c:v>0</c:v>
                </c:pt>
                <c:pt idx="17">
                  <c:v>1.256547922864452</c:v>
                </c:pt>
                <c:pt idx="18">
                  <c:v>1.3088024648529919</c:v>
                </c:pt>
                <c:pt idx="19">
                  <c:v>1.0943731389760001</c:v>
                </c:pt>
                <c:pt idx="20">
                  <c:v>0.49459616248970872</c:v>
                </c:pt>
                <c:pt idx="21">
                  <c:v>0</c:v>
                </c:pt>
                <c:pt idx="22">
                  <c:v>1.2294327411206161</c:v>
                </c:pt>
                <c:pt idx="23">
                  <c:v>1.1747210986684129</c:v>
                </c:pt>
                <c:pt idx="24">
                  <c:v>1.696698850138229</c:v>
                </c:pt>
                <c:pt idx="25">
                  <c:v>0</c:v>
                </c:pt>
                <c:pt idx="26">
                  <c:v>1.682917626001605</c:v>
                </c:pt>
                <c:pt idx="27">
                  <c:v>0.58026965897102889</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排出量比較シート!$BR$21:$BR$50</c:f>
              <c:numCache>
                <c:formatCode>#,##0_);[Red]\(#,##0\)</c:formatCode>
                <c:ptCount val="30"/>
                <c:pt idx="0">
                  <c:v>67.631026706598803</c:v>
                </c:pt>
                <c:pt idx="1">
                  <c:v>94.71053269618784</c:v>
                </c:pt>
                <c:pt idx="2">
                  <c:v>57.369297105805487</c:v>
                </c:pt>
                <c:pt idx="3">
                  <c:v>61.020653178268461</c:v>
                </c:pt>
                <c:pt idx="4">
                  <c:v>86.004991595678774</c:v>
                </c:pt>
                <c:pt idx="5">
                  <c:v>63.737728540726728</c:v>
                </c:pt>
                <c:pt idx="6">
                  <c:v>57.090425638053581</c:v>
                </c:pt>
                <c:pt idx="7">
                  <c:v>74.355072384331763</c:v>
                </c:pt>
                <c:pt idx="8">
                  <c:v>69.023617742306001</c:v>
                </c:pt>
                <c:pt idx="9">
                  <c:v>56.8152869930923</c:v>
                </c:pt>
                <c:pt idx="10">
                  <c:v>53.970564942753839</c:v>
                </c:pt>
                <c:pt idx="11">
                  <c:v>74.695540456835985</c:v>
                </c:pt>
                <c:pt idx="12">
                  <c:v>92.755224363250903</c:v>
                </c:pt>
                <c:pt idx="13">
                  <c:v>69.237377819198272</c:v>
                </c:pt>
                <c:pt idx="14">
                  <c:v>107.37151061996019</c:v>
                </c:pt>
                <c:pt idx="15">
                  <c:v>92.151164811696049</c:v>
                </c:pt>
                <c:pt idx="16">
                  <c:v>88.899356315658039</c:v>
                </c:pt>
                <c:pt idx="17">
                  <c:v>71.463482033841416</c:v>
                </c:pt>
                <c:pt idx="18">
                  <c:v>75.181160523807961</c:v>
                </c:pt>
                <c:pt idx="19">
                  <c:v>86.481728319604315</c:v>
                </c:pt>
                <c:pt idx="20">
                  <c:v>25.957895573577591</c:v>
                </c:pt>
                <c:pt idx="21">
                  <c:v>76.341253899664395</c:v>
                </c:pt>
                <c:pt idx="22">
                  <c:v>70.361428130051962</c:v>
                </c:pt>
                <c:pt idx="23">
                  <c:v>70.9399360317137</c:v>
                </c:pt>
                <c:pt idx="24">
                  <c:v>74.183984614507708</c:v>
                </c:pt>
                <c:pt idx="25">
                  <c:v>214.01887107327269</c:v>
                </c:pt>
                <c:pt idx="26">
                  <c:v>575.70275704633741</c:v>
                </c:pt>
                <c:pt idx="27">
                  <c:v>78.42254008671928</c:v>
                </c:pt>
                <c:pt idx="28">
                  <c:v>71.93261018590826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c:ext uri="{02D57815-91ED-43cb-92C2-25804820EDAC}">
                        <c15:formulaRef>
                          <c15:sqref>排出量比較シート!$BF$21:$BF$68</c15:sqref>
                        </c15:formulaRef>
                      </c:ext>
                    </c:extLst>
                    <c:numCache>
                      <c:formatCode>#,##0_);[Red]\(#,##0\)</c:formatCode>
                      <c:ptCount val="48"/>
                      <c:pt idx="0">
                        <c:v>11.974268752826935</c:v>
                      </c:pt>
                      <c:pt idx="1">
                        <c:v>45.769321277495273</c:v>
                      </c:pt>
                      <c:pt idx="2">
                        <c:v>3.4136031857333453</c:v>
                      </c:pt>
                      <c:pt idx="3">
                        <c:v>6.3528520733385268</c:v>
                      </c:pt>
                      <c:pt idx="4">
                        <c:v>34.69068449123769</c:v>
                      </c:pt>
                      <c:pt idx="5">
                        <c:v>18.099335662602247</c:v>
                      </c:pt>
                      <c:pt idx="6">
                        <c:v>15.794971649169542</c:v>
                      </c:pt>
                      <c:pt idx="7">
                        <c:v>21.406068934791985</c:v>
                      </c:pt>
                      <c:pt idx="8">
                        <c:v>20.682275469386688</c:v>
                      </c:pt>
                      <c:pt idx="9">
                        <c:v>7.6320003686411733</c:v>
                      </c:pt>
                      <c:pt idx="10">
                        <c:v>4.4953085833517141</c:v>
                      </c:pt>
                      <c:pt idx="11">
                        <c:v>12.467386493051974</c:v>
                      </c:pt>
                      <c:pt idx="12">
                        <c:v>41.639865879983688</c:v>
                      </c:pt>
                      <c:pt idx="13">
                        <c:v>19.787718259071902</c:v>
                      </c:pt>
                      <c:pt idx="14">
                        <c:v>1.653802377630587</c:v>
                      </c:pt>
                      <c:pt idx="15">
                        <c:v>44.67266363632514</c:v>
                      </c:pt>
                      <c:pt idx="16">
                        <c:v>7.1012833422804604</c:v>
                      </c:pt>
                      <c:pt idx="17">
                        <c:v>11.042045571301744</c:v>
                      </c:pt>
                      <c:pt idx="18">
                        <c:v>2.6603708377548436</c:v>
                      </c:pt>
                      <c:pt idx="19">
                        <c:v>13.660317354556591</c:v>
                      </c:pt>
                      <c:pt idx="20">
                        <c:v>0</c:v>
                      </c:pt>
                      <c:pt idx="21">
                        <c:v>22.845609188192871</c:v>
                      </c:pt>
                      <c:pt idx="22">
                        <c:v>8.6576313363759532</c:v>
                      </c:pt>
                      <c:pt idx="23">
                        <c:v>28.161297953772205</c:v>
                      </c:pt>
                      <c:pt idx="24">
                        <c:v>38.98918978010439</c:v>
                      </c:pt>
                      <c:pt idx="25">
                        <c:v>171.03375082411196</c:v>
                      </c:pt>
                      <c:pt idx="26">
                        <c:v>475.71327034246218</c:v>
                      </c:pt>
                      <c:pt idx="27">
                        <c:v>8.9475383649689331</c:v>
                      </c:pt>
                      <c:pt idx="28">
                        <c:v>6.4542045513672113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0.80245271657157646</c:v>
                      </c:pt>
                      <c:pt idx="1">
                        <c:v>1.0444039632173974</c:v>
                      </c:pt>
                      <c:pt idx="2">
                        <c:v>1.0011697176200542</c:v>
                      </c:pt>
                      <c:pt idx="3">
                        <c:v>0.43047299114985182</c:v>
                      </c:pt>
                      <c:pt idx="4">
                        <c:v>0.5962166027155702</c:v>
                      </c:pt>
                      <c:pt idx="5">
                        <c:v>0.77254722517368268</c:v>
                      </c:pt>
                      <c:pt idx="6">
                        <c:v>0.64773173081323399</c:v>
                      </c:pt>
                      <c:pt idx="7">
                        <c:v>0.89631448088626231</c:v>
                      </c:pt>
                      <c:pt idx="8">
                        <c:v>0.37312425445667874</c:v>
                      </c:pt>
                      <c:pt idx="9">
                        <c:v>1.0919465947545335</c:v>
                      </c:pt>
                      <c:pt idx="10">
                        <c:v>0.79250968577248571</c:v>
                      </c:pt>
                      <c:pt idx="11">
                        <c:v>1.4517445536257521</c:v>
                      </c:pt>
                      <c:pt idx="12">
                        <c:v>0.59708854099954356</c:v>
                      </c:pt>
                      <c:pt idx="13">
                        <c:v>1.1110787168445149</c:v>
                      </c:pt>
                      <c:pt idx="14">
                        <c:v>0.9680139412571217</c:v>
                      </c:pt>
                      <c:pt idx="15">
                        <c:v>1.1075958117393994</c:v>
                      </c:pt>
                      <c:pt idx="16">
                        <c:v>0.8409148441178913</c:v>
                      </c:pt>
                      <c:pt idx="17">
                        <c:v>1.3695899636214857</c:v>
                      </c:pt>
                      <c:pt idx="18">
                        <c:v>1.2187136048599256</c:v>
                      </c:pt>
                      <c:pt idx="19">
                        <c:v>0.75682335970610215</c:v>
                      </c:pt>
                      <c:pt idx="20">
                        <c:v>0.30673568572618953</c:v>
                      </c:pt>
                      <c:pt idx="21">
                        <c:v>0.95992149394131243</c:v>
                      </c:pt>
                      <c:pt idx="22">
                        <c:v>0.74841421126492313</c:v>
                      </c:pt>
                      <c:pt idx="23">
                        <c:v>0.72396985596194663</c:v>
                      </c:pt>
                      <c:pt idx="24">
                        <c:v>0.25548204486330761</c:v>
                      </c:pt>
                      <c:pt idx="25">
                        <c:v>1.4256059130538572</c:v>
                      </c:pt>
                      <c:pt idx="26">
                        <c:v>7.3451770610472282</c:v>
                      </c:pt>
                      <c:pt idx="27">
                        <c:v>1.0208793198471195</c:v>
                      </c:pt>
                      <c:pt idx="28">
                        <c:v>2.6502270986370555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5.6220563585631398</c:v>
                      </c:pt>
                      <c:pt idx="1">
                        <c:v>2.90427568311511</c:v>
                      </c:pt>
                      <c:pt idx="2">
                        <c:v>2.480075886601063</c:v>
                      </c:pt>
                      <c:pt idx="3">
                        <c:v>5.3608584175604994</c:v>
                      </c:pt>
                      <c:pt idx="4">
                        <c:v>5.6643032336488304</c:v>
                      </c:pt>
                      <c:pt idx="5">
                        <c:v>5.9337959656169028</c:v>
                      </c:pt>
                      <c:pt idx="6">
                        <c:v>0.36065642869823844</c:v>
                      </c:pt>
                      <c:pt idx="7">
                        <c:v>2.4123376121900497</c:v>
                      </c:pt>
                      <c:pt idx="8">
                        <c:v>8.5630054688069848</c:v>
                      </c:pt>
                      <c:pt idx="9">
                        <c:v>5.5733317247149419</c:v>
                      </c:pt>
                      <c:pt idx="10">
                        <c:v>5.4069636135294203</c:v>
                      </c:pt>
                      <c:pt idx="11">
                        <c:v>14.072266852433359</c:v>
                      </c:pt>
                      <c:pt idx="12">
                        <c:v>4.0728470412287114</c:v>
                      </c:pt>
                      <c:pt idx="13">
                        <c:v>2.4655257042517813</c:v>
                      </c:pt>
                      <c:pt idx="14">
                        <c:v>2.7227330758630552</c:v>
                      </c:pt>
                      <c:pt idx="15">
                        <c:v>1.2977592522659189</c:v>
                      </c:pt>
                      <c:pt idx="16">
                        <c:v>16.450399484228637</c:v>
                      </c:pt>
                      <c:pt idx="17">
                        <c:v>1.8503156264522824</c:v>
                      </c:pt>
                      <c:pt idx="18">
                        <c:v>6.2439557615603229</c:v>
                      </c:pt>
                      <c:pt idx="19">
                        <c:v>11.661603947040785</c:v>
                      </c:pt>
                      <c:pt idx="20">
                        <c:v>0.8174272211724698</c:v>
                      </c:pt>
                      <c:pt idx="21">
                        <c:v>2.1387901852661582</c:v>
                      </c:pt>
                      <c:pt idx="22">
                        <c:v>9.8436352708861392</c:v>
                      </c:pt>
                      <c:pt idx="23">
                        <c:v>1.5301303801301234</c:v>
                      </c:pt>
                      <c:pt idx="24">
                        <c:v>0.30079836283413131</c:v>
                      </c:pt>
                      <c:pt idx="25">
                        <c:v>0.31980763913990068</c:v>
                      </c:pt>
                      <c:pt idx="26">
                        <c:v>9.6057945162830958</c:v>
                      </c:pt>
                      <c:pt idx="27">
                        <c:v>11.439003597351402</c:v>
                      </c:pt>
                      <c:pt idx="28">
                        <c:v>8.250945328159105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24.727603212398449</c:v>
                      </c:pt>
                      <c:pt idx="1">
                        <c:v>19.770713141232882</c:v>
                      </c:pt>
                      <c:pt idx="2">
                        <c:v>26.547679493298382</c:v>
                      </c:pt>
                      <c:pt idx="3">
                        <c:v>20.920284612577351</c:v>
                      </c:pt>
                      <c:pt idx="4">
                        <c:v>19.918707712020158</c:v>
                      </c:pt>
                      <c:pt idx="5">
                        <c:v>21.771926412686945</c:v>
                      </c:pt>
                      <c:pt idx="6">
                        <c:v>21.692052941706542</c:v>
                      </c:pt>
                      <c:pt idx="7">
                        <c:v>20.915161786478386</c:v>
                      </c:pt>
                      <c:pt idx="8">
                        <c:v>23.192314354846104</c:v>
                      </c:pt>
                      <c:pt idx="9">
                        <c:v>24.935258001469325</c:v>
                      </c:pt>
                      <c:pt idx="10">
                        <c:v>25.691204201473475</c:v>
                      </c:pt>
                      <c:pt idx="11">
                        <c:v>21.94683601939613</c:v>
                      </c:pt>
                      <c:pt idx="12">
                        <c:v>22.025702461376056</c:v>
                      </c:pt>
                      <c:pt idx="13">
                        <c:v>24.557480149849006</c:v>
                      </c:pt>
                      <c:pt idx="14">
                        <c:v>25.504312409637386</c:v>
                      </c:pt>
                      <c:pt idx="15">
                        <c:v>21.602767973625365</c:v>
                      </c:pt>
                      <c:pt idx="16">
                        <c:v>25.403427195733979</c:v>
                      </c:pt>
                      <c:pt idx="17">
                        <c:v>25.696885856196317</c:v>
                      </c:pt>
                      <c:pt idx="18">
                        <c:v>25.014611033922591</c:v>
                      </c:pt>
                      <c:pt idx="19">
                        <c:v>16.784777417942102</c:v>
                      </c:pt>
                      <c:pt idx="20">
                        <c:v>7.6366153828702243</c:v>
                      </c:pt>
                      <c:pt idx="21">
                        <c:v>18.073652382815691</c:v>
                      </c:pt>
                      <c:pt idx="22">
                        <c:v>17.384877575449508</c:v>
                      </c:pt>
                      <c:pt idx="23">
                        <c:v>18.438065966491138</c:v>
                      </c:pt>
                      <c:pt idx="24">
                        <c:v>16.436549352743057</c:v>
                      </c:pt>
                      <c:pt idx="25">
                        <c:v>18.876636609961771</c:v>
                      </c:pt>
                      <c:pt idx="26">
                        <c:v>28.206950313638508</c:v>
                      </c:pt>
                      <c:pt idx="27">
                        <c:v>22.419731710763184</c:v>
                      </c:pt>
                      <c:pt idx="28">
                        <c:v>18.456847845370167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45.752085507319677</c:v>
                </c:pt>
                <c:pt idx="2">
                  <c:v>1.0116422054303944</c:v>
                </c:pt>
                <c:pt idx="3">
                  <c:v>1.3161191070943765</c:v>
                </c:pt>
                <c:pt idx="4">
                  <c:v>9.212978068923718</c:v>
                </c:pt>
                <c:pt idx="5">
                  <c:v>12.146486948322746</c:v>
                </c:pt>
                <c:pt idx="7">
                  <c:v>21.917654164843945</c:v>
                </c:pt>
                <c:pt idx="8">
                  <c:v>0.60288605711504994</c:v>
                </c:pt>
                <c:pt idx="9">
                  <c:v>0</c:v>
                </c:pt>
                <c:pt idx="10">
                  <c:v>1.4172137146836279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48.079846819844448</c:v>
                </c:pt>
                <c:pt idx="4">
                  <c:v>9.212978068923718</c:v>
                </c:pt>
                <c:pt idx="5">
                  <c:v>12.146486948322746</c:v>
                </c:pt>
                <c:pt idx="6">
                  <c:v>22.520540221958996</c:v>
                </c:pt>
                <c:pt idx="10">
                  <c:v>1.4172137146836279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-35029.384234622325</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再エネ比較シート!$BM$72:$BM$161</c:f>
              <c:numCache>
                <c:formatCode>#,##0_);[Red]\(#,##0\)</c:formatCode>
                <c:ptCount val="90"/>
                <c:pt idx="0">
                  <c:v>2746018.9662375245</c:v>
                </c:pt>
                <c:pt idx="1">
                  <c:v>88471.0519965844</c:v>
                </c:pt>
                <c:pt idx="2">
                  <c:v>131073.70545158902</c:v>
                </c:pt>
                <c:pt idx="3">
                  <c:v>6462154.5343911424</c:v>
                </c:pt>
                <c:pt idx="4">
                  <c:v>372189.82939274423</c:v>
                </c:pt>
                <c:pt idx="5">
                  <c:v>335724.47770408238</c:v>
                </c:pt>
                <c:pt idx="6">
                  <c:v>346565.44746249565</c:v>
                </c:pt>
                <c:pt idx="7">
                  <c:v>418108.32211568218</c:v>
                </c:pt>
                <c:pt idx="8">
                  <c:v>8335765.9365232941</c:v>
                </c:pt>
                <c:pt idx="9">
                  <c:v>1333102.8713644173</c:v>
                </c:pt>
                <c:pt idx="10">
                  <c:v>6009364.0057766093</c:v>
                </c:pt>
                <c:pt idx="11">
                  <c:v>1806321.3943335996</c:v>
                </c:pt>
                <c:pt idx="12">
                  <c:v>965893.73447120935</c:v>
                </c:pt>
                <c:pt idx="13">
                  <c:v>0</c:v>
                </c:pt>
                <c:pt idx="14">
                  <c:v>2464067.5377288088</c:v>
                </c:pt>
                <c:pt idx="15">
                  <c:v>1693960.1750788954</c:v>
                </c:pt>
                <c:pt idx="16">
                  <c:v>64427.370620433103</c:v>
                </c:pt>
                <c:pt idx="17">
                  <c:v>58415.169306770636</c:v>
                </c:pt>
                <c:pt idx="18">
                  <c:v>1983852.1215232189</c:v>
                </c:pt>
                <c:pt idx="19">
                  <c:v>274930.13906083349</c:v>
                </c:pt>
                <c:pt idx="20">
                  <c:v>2346135.0352572957</c:v>
                </c:pt>
                <c:pt idx="21">
                  <c:v>10421.968884752947</c:v>
                </c:pt>
                <c:pt idx="22">
                  <c:v>170641.11712626269</c:v>
                </c:pt>
                <c:pt idx="23">
                  <c:v>4055648.6320323977</c:v>
                </c:pt>
                <c:pt idx="24">
                  <c:v>501020.03014906956</c:v>
                </c:pt>
                <c:pt idx="25">
                  <c:v>520387.6219929186</c:v>
                </c:pt>
                <c:pt idx="26">
                  <c:v>167652.72681178746</c:v>
                </c:pt>
                <c:pt idx="27">
                  <c:v>1710320.3903940876</c:v>
                </c:pt>
                <c:pt idx="28">
                  <c:v>358461.2301522253</c:v>
                </c:pt>
                <c:pt idx="29">
                  <c:v>1182395.541037356</c:v>
                </c:pt>
                <c:pt idx="30">
                  <c:v>285721.28695074649</c:v>
                </c:pt>
                <c:pt idx="31">
                  <c:v>627455.83955752617</c:v>
                </c:pt>
                <c:pt idx="32">
                  <c:v>149776.75449394266</c:v>
                </c:pt>
                <c:pt idx="33">
                  <c:v>335942.53228023939</c:v>
                </c:pt>
                <c:pt idx="34">
                  <c:v>392669.93580682727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再エネ比較シート!$BK$72:$BK$161</c:f>
              <c:numCache>
                <c:formatCode>#,##0_);[Red]\(#,##0\)</c:formatCode>
                <c:ptCount val="90"/>
                <c:pt idx="0">
                  <c:v>2746018.9662375245</c:v>
                </c:pt>
                <c:pt idx="1">
                  <c:v>88471.0519965844</c:v>
                </c:pt>
                <c:pt idx="2">
                  <c:v>131073.70545158902</c:v>
                </c:pt>
                <c:pt idx="3">
                  <c:v>6462154.5343911424</c:v>
                </c:pt>
                <c:pt idx="4">
                  <c:v>372189.82939274423</c:v>
                </c:pt>
                <c:pt idx="5">
                  <c:v>335724.47770408238</c:v>
                </c:pt>
                <c:pt idx="6">
                  <c:v>346565.44746249565</c:v>
                </c:pt>
                <c:pt idx="7">
                  <c:v>418108.32211568218</c:v>
                </c:pt>
                <c:pt idx="8">
                  <c:v>8335765.9365232941</c:v>
                </c:pt>
                <c:pt idx="9">
                  <c:v>1333102.8713644173</c:v>
                </c:pt>
                <c:pt idx="10">
                  <c:v>6009364.0057766093</c:v>
                </c:pt>
                <c:pt idx="11">
                  <c:v>1806321.3943335996</c:v>
                </c:pt>
                <c:pt idx="12">
                  <c:v>965893.73447120935</c:v>
                </c:pt>
                <c:pt idx="13">
                  <c:v>-35029.384234622325</c:v>
                </c:pt>
                <c:pt idx="14">
                  <c:v>2464067.5377288088</c:v>
                </c:pt>
                <c:pt idx="15">
                  <c:v>1693960.1750788954</c:v>
                </c:pt>
                <c:pt idx="16">
                  <c:v>64427.370620433103</c:v>
                </c:pt>
                <c:pt idx="17">
                  <c:v>58415.169306770636</c:v>
                </c:pt>
                <c:pt idx="18">
                  <c:v>1983852.1215232189</c:v>
                </c:pt>
                <c:pt idx="19">
                  <c:v>274930.13906083349</c:v>
                </c:pt>
                <c:pt idx="20">
                  <c:v>2346135.0352572957</c:v>
                </c:pt>
                <c:pt idx="21">
                  <c:v>10421.968884752947</c:v>
                </c:pt>
                <c:pt idx="22">
                  <c:v>170641.11712626269</c:v>
                </c:pt>
                <c:pt idx="23">
                  <c:v>4055648.6320323977</c:v>
                </c:pt>
                <c:pt idx="24">
                  <c:v>501020.03014906956</c:v>
                </c:pt>
                <c:pt idx="25">
                  <c:v>520387.6219929186</c:v>
                </c:pt>
                <c:pt idx="26">
                  <c:v>167652.72681178746</c:v>
                </c:pt>
                <c:pt idx="27">
                  <c:v>1710320.3903940876</c:v>
                </c:pt>
                <c:pt idx="28">
                  <c:v>358461.2301522253</c:v>
                </c:pt>
                <c:pt idx="29">
                  <c:v>1182395.541037356</c:v>
                </c:pt>
                <c:pt idx="30">
                  <c:v>285721.28695074649</c:v>
                </c:pt>
                <c:pt idx="31">
                  <c:v>627455.83955752617</c:v>
                </c:pt>
                <c:pt idx="32">
                  <c:v>149776.75449394266</c:v>
                </c:pt>
                <c:pt idx="33">
                  <c:v>335942.53228023939</c:v>
                </c:pt>
                <c:pt idx="34">
                  <c:v>392669.93580682727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再エネ比較シート!$BJ$72:$BJ$161</c:f>
              <c:numCache>
                <c:formatCode>#,##0_);[Red]\(#,##0\)</c:formatCode>
                <c:ptCount val="90"/>
                <c:pt idx="0">
                  <c:v>790516.74576247565</c:v>
                </c:pt>
                <c:pt idx="1">
                  <c:v>281491.05500341562</c:v>
                </c:pt>
                <c:pt idx="2">
                  <c:v>118870.76854841097</c:v>
                </c:pt>
                <c:pt idx="3">
                  <c:v>821136.01060885715</c:v>
                </c:pt>
                <c:pt idx="4">
                  <c:v>44372.381607255884</c:v>
                </c:pt>
                <c:pt idx="5">
                  <c:v>266308.31429591763</c:v>
                </c:pt>
                <c:pt idx="6">
                  <c:v>39387.757537504374</c:v>
                </c:pt>
                <c:pt idx="7">
                  <c:v>270270.4568843178</c:v>
                </c:pt>
                <c:pt idx="8">
                  <c:v>108300.01947670599</c:v>
                </c:pt>
                <c:pt idx="9">
                  <c:v>38151.254635582824</c:v>
                </c:pt>
                <c:pt idx="10">
                  <c:v>310239.79122339125</c:v>
                </c:pt>
                <c:pt idx="11">
                  <c:v>294394.71066640038</c:v>
                </c:pt>
                <c:pt idx="12">
                  <c:v>78589.372528790613</c:v>
                </c:pt>
                <c:pt idx="13">
                  <c:v>254552.69423462232</c:v>
                </c:pt>
                <c:pt idx="14">
                  <c:v>35161.298271191838</c:v>
                </c:pt>
                <c:pt idx="15">
                  <c:v>6611.410921104758</c:v>
                </c:pt>
                <c:pt idx="16">
                  <c:v>48527.034379566896</c:v>
                </c:pt>
                <c:pt idx="17">
                  <c:v>229516.6296932293</c:v>
                </c:pt>
                <c:pt idx="18">
                  <c:v>208443.26447678104</c:v>
                </c:pt>
                <c:pt idx="19">
                  <c:v>6193517.8319391664</c:v>
                </c:pt>
                <c:pt idx="20">
                  <c:v>620625.49674270372</c:v>
                </c:pt>
                <c:pt idx="21">
                  <c:v>272206.90511524712</c:v>
                </c:pt>
                <c:pt idx="22">
                  <c:v>178365.97187373729</c:v>
                </c:pt>
                <c:pt idx="23">
                  <c:v>335348.42596760247</c:v>
                </c:pt>
                <c:pt idx="24">
                  <c:v>363291.41885093035</c:v>
                </c:pt>
                <c:pt idx="25">
                  <c:v>145397.82800708135</c:v>
                </c:pt>
                <c:pt idx="26">
                  <c:v>52272.613188212577</c:v>
                </c:pt>
                <c:pt idx="27">
                  <c:v>59856.140605912013</c:v>
                </c:pt>
                <c:pt idx="28">
                  <c:v>105734.68184777473</c:v>
                </c:pt>
                <c:pt idx="29">
                  <c:v>52588.266962644091</c:v>
                </c:pt>
                <c:pt idx="30">
                  <c:v>63876.740049253465</c:v>
                </c:pt>
                <c:pt idx="31">
                  <c:v>50639.161442473771</c:v>
                </c:pt>
                <c:pt idx="32">
                  <c:v>146025.07050605735</c:v>
                </c:pt>
                <c:pt idx="33">
                  <c:v>96327.683719760593</c:v>
                </c:pt>
                <c:pt idx="34">
                  <c:v>137567.92019317273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再エネ比較シート!$BJ$72:$BJ$161</c:f>
              <c:numCache>
                <c:formatCode>#,##0_);[Red]\(#,##0\)</c:formatCode>
                <c:ptCount val="90"/>
                <c:pt idx="0">
                  <c:v>790516.74576247565</c:v>
                </c:pt>
                <c:pt idx="1">
                  <c:v>281491.05500341562</c:v>
                </c:pt>
                <c:pt idx="2">
                  <c:v>118870.76854841097</c:v>
                </c:pt>
                <c:pt idx="3">
                  <c:v>821136.01060885715</c:v>
                </c:pt>
                <c:pt idx="4">
                  <c:v>44372.381607255884</c:v>
                </c:pt>
                <c:pt idx="5">
                  <c:v>266308.31429591763</c:v>
                </c:pt>
                <c:pt idx="6">
                  <c:v>39387.757537504374</c:v>
                </c:pt>
                <c:pt idx="7">
                  <c:v>270270.4568843178</c:v>
                </c:pt>
                <c:pt idx="8">
                  <c:v>108300.01947670599</c:v>
                </c:pt>
                <c:pt idx="9">
                  <c:v>38151.254635582824</c:v>
                </c:pt>
                <c:pt idx="10">
                  <c:v>310239.79122339125</c:v>
                </c:pt>
                <c:pt idx="11">
                  <c:v>294394.71066640038</c:v>
                </c:pt>
                <c:pt idx="12">
                  <c:v>78589.372528790613</c:v>
                </c:pt>
                <c:pt idx="13">
                  <c:v>254552.69423462232</c:v>
                </c:pt>
                <c:pt idx="14">
                  <c:v>35161.298271191838</c:v>
                </c:pt>
                <c:pt idx="15">
                  <c:v>6611.410921104758</c:v>
                </c:pt>
                <c:pt idx="16">
                  <c:v>48527.034379566896</c:v>
                </c:pt>
                <c:pt idx="17">
                  <c:v>229516.6296932293</c:v>
                </c:pt>
                <c:pt idx="18">
                  <c:v>208443.26447678104</c:v>
                </c:pt>
                <c:pt idx="19">
                  <c:v>6193517.8319391664</c:v>
                </c:pt>
                <c:pt idx="20">
                  <c:v>620625.49674270372</c:v>
                </c:pt>
                <c:pt idx="21">
                  <c:v>272206.90511524712</c:v>
                </c:pt>
                <c:pt idx="22">
                  <c:v>178365.97187373729</c:v>
                </c:pt>
                <c:pt idx="23">
                  <c:v>335348.42596760247</c:v>
                </c:pt>
                <c:pt idx="24">
                  <c:v>363291.41885093035</c:v>
                </c:pt>
                <c:pt idx="25">
                  <c:v>145397.82800708135</c:v>
                </c:pt>
                <c:pt idx="26">
                  <c:v>52272.613188212577</c:v>
                </c:pt>
                <c:pt idx="27">
                  <c:v>59856.140605912013</c:v>
                </c:pt>
                <c:pt idx="28">
                  <c:v>105734.68184777473</c:v>
                </c:pt>
                <c:pt idx="29">
                  <c:v>52588.266962644091</c:v>
                </c:pt>
                <c:pt idx="30">
                  <c:v>63876.740049253465</c:v>
                </c:pt>
                <c:pt idx="31">
                  <c:v>50639.161442473771</c:v>
                </c:pt>
                <c:pt idx="32">
                  <c:v>146025.07050605735</c:v>
                </c:pt>
                <c:pt idx="33">
                  <c:v>96327.683719760593</c:v>
                </c:pt>
                <c:pt idx="34">
                  <c:v>137567.92019317273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再エネ比較シート!$BE$72:$BE$161</c:f>
              <c:numCache>
                <c:formatCode>#,##0_);[Red]\(#,##0\)</c:formatCode>
                <c:ptCount val="90"/>
                <c:pt idx="0">
                  <c:v>1680956.4350000001</c:v>
                </c:pt>
                <c:pt idx="1">
                  <c:v>357421.73100000003</c:v>
                </c:pt>
                <c:pt idx="2">
                  <c:v>249944.47399999999</c:v>
                </c:pt>
                <c:pt idx="3">
                  <c:v>4193795.4130000002</c:v>
                </c:pt>
                <c:pt idx="4">
                  <c:v>368100.1590000001</c:v>
                </c:pt>
                <c:pt idx="5">
                  <c:v>398307.03300000005</c:v>
                </c:pt>
                <c:pt idx="6">
                  <c:v>41572.703999999998</c:v>
                </c:pt>
                <c:pt idx="7">
                  <c:v>639686.82999999996</c:v>
                </c:pt>
                <c:pt idx="8">
                  <c:v>2128683.3050000002</c:v>
                </c:pt>
                <c:pt idx="9">
                  <c:v>559274.91500000004</c:v>
                </c:pt>
                <c:pt idx="10">
                  <c:v>4388110.3609999996</c:v>
                </c:pt>
                <c:pt idx="11">
                  <c:v>755939.16099999996</c:v>
                </c:pt>
                <c:pt idx="12">
                  <c:v>733155.50699999998</c:v>
                </c:pt>
                <c:pt idx="13">
                  <c:v>216779.88099999999</c:v>
                </c:pt>
                <c:pt idx="14">
                  <c:v>981243.57799999998</c:v>
                </c:pt>
                <c:pt idx="15">
                  <c:v>138323.47300000003</c:v>
                </c:pt>
                <c:pt idx="16">
                  <c:v>112954.405</c:v>
                </c:pt>
                <c:pt idx="17">
                  <c:v>284314.83199999994</c:v>
                </c:pt>
                <c:pt idx="18">
                  <c:v>1079359.439</c:v>
                </c:pt>
                <c:pt idx="19">
                  <c:v>4430637.0470000003</c:v>
                </c:pt>
                <c:pt idx="20">
                  <c:v>616511.147</c:v>
                </c:pt>
                <c:pt idx="21">
                  <c:v>282628.87400000007</c:v>
                </c:pt>
                <c:pt idx="22">
                  <c:v>348845.29300000001</c:v>
                </c:pt>
                <c:pt idx="23">
                  <c:v>3402500.5860000001</c:v>
                </c:pt>
                <c:pt idx="24">
                  <c:v>846773.71699999995</c:v>
                </c:pt>
                <c:pt idx="25">
                  <c:v>638987.90299999993</c:v>
                </c:pt>
                <c:pt idx="26">
                  <c:v>214476.32500000001</c:v>
                </c:pt>
                <c:pt idx="27">
                  <c:v>634241.75199999998</c:v>
                </c:pt>
                <c:pt idx="28">
                  <c:v>464195.91200000001</c:v>
                </c:pt>
                <c:pt idx="29">
                  <c:v>271479.549</c:v>
                </c:pt>
                <c:pt idx="30">
                  <c:v>315040.53699999995</c:v>
                </c:pt>
                <c:pt idx="31">
                  <c:v>625787.08699999994</c:v>
                </c:pt>
                <c:pt idx="32">
                  <c:v>229646.367</c:v>
                </c:pt>
                <c:pt idx="33">
                  <c:v>422470.554</c:v>
                </c:pt>
                <c:pt idx="34">
                  <c:v>529483.04399999999</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再エネ比較シート!$BF$72:$BF$161</c:f>
              <c:numCache>
                <c:formatCode>#,##0_);[Red]\(#,##0\)</c:formatCode>
                <c:ptCount val="90"/>
                <c:pt idx="0">
                  <c:v>1854366.987</c:v>
                </c:pt>
                <c:pt idx="1">
                  <c:v>12540.376</c:v>
                </c:pt>
                <c:pt idx="2">
                  <c:v>0</c:v>
                </c:pt>
                <c:pt idx="3">
                  <c:v>2310989.5729999999</c:v>
                </c:pt>
                <c:pt idx="4">
                  <c:v>48462.052000000003</c:v>
                </c:pt>
                <c:pt idx="5">
                  <c:v>203725.75899999996</c:v>
                </c:pt>
                <c:pt idx="6">
                  <c:v>343817.76899999997</c:v>
                </c:pt>
                <c:pt idx="7">
                  <c:v>47094.063999999991</c:v>
                </c:pt>
                <c:pt idx="8">
                  <c:v>6234751.8679999989</c:v>
                </c:pt>
                <c:pt idx="9">
                  <c:v>757883.66500000015</c:v>
                </c:pt>
                <c:pt idx="10">
                  <c:v>1842356.0970000001</c:v>
                </c:pt>
                <c:pt idx="11">
                  <c:v>1316409.068</c:v>
                </c:pt>
                <c:pt idx="12">
                  <c:v>262155.72100000002</c:v>
                </c:pt>
                <c:pt idx="13">
                  <c:v>2743.4290000000001</c:v>
                </c:pt>
                <c:pt idx="14">
                  <c:v>1473700.4920000003</c:v>
                </c:pt>
                <c:pt idx="15">
                  <c:v>1514736.0530000001</c:v>
                </c:pt>
                <c:pt idx="16">
                  <c:v>0</c:v>
                </c:pt>
                <c:pt idx="17">
                  <c:v>3616.9670000000006</c:v>
                </c:pt>
                <c:pt idx="18">
                  <c:v>1071915.7309999999</c:v>
                </c:pt>
                <c:pt idx="19">
                  <c:v>1930182.9739999997</c:v>
                </c:pt>
                <c:pt idx="20">
                  <c:v>2326085.5649999999</c:v>
                </c:pt>
                <c:pt idx="21">
                  <c:v>0</c:v>
                </c:pt>
                <c:pt idx="22">
                  <c:v>161.79599999999999</c:v>
                </c:pt>
                <c:pt idx="23">
                  <c:v>988496.47199999983</c:v>
                </c:pt>
                <c:pt idx="24">
                  <c:v>17526.939999999999</c:v>
                </c:pt>
                <c:pt idx="25">
                  <c:v>26467.645</c:v>
                </c:pt>
                <c:pt idx="26">
                  <c:v>5441.6570000000002</c:v>
                </c:pt>
                <c:pt idx="27">
                  <c:v>1101986.2439999999</c:v>
                </c:pt>
                <c:pt idx="28">
                  <c:v>0</c:v>
                </c:pt>
                <c:pt idx="29">
                  <c:v>959129.87600000016</c:v>
                </c:pt>
                <c:pt idx="30">
                  <c:v>34557.49</c:v>
                </c:pt>
                <c:pt idx="31">
                  <c:v>52307.913999999997</c:v>
                </c:pt>
                <c:pt idx="32">
                  <c:v>66155.457999999999</c:v>
                </c:pt>
                <c:pt idx="33">
                  <c:v>9799.6620000000003</c:v>
                </c:pt>
                <c:pt idx="34">
                  <c:v>754.81200000000001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再エネ比較シート!$BG$72:$BG$161</c:f>
              <c:numCache>
                <c:formatCode>#,##0_);[Red]\(#,##0\)</c:formatCode>
                <c:ptCount val="90"/>
                <c:pt idx="0">
                  <c:v>1212.2899999999997</c:v>
                </c:pt>
                <c:pt idx="1">
                  <c:v>0</c:v>
                </c:pt>
                <c:pt idx="2">
                  <c:v>0</c:v>
                </c:pt>
                <c:pt idx="3">
                  <c:v>69104.876000000004</c:v>
                </c:pt>
                <c:pt idx="4">
                  <c:v>0</c:v>
                </c:pt>
                <c:pt idx="5">
                  <c:v>0</c:v>
                </c:pt>
                <c:pt idx="6">
                  <c:v>562.73199999999997</c:v>
                </c:pt>
                <c:pt idx="7">
                  <c:v>1597.885</c:v>
                </c:pt>
                <c:pt idx="8">
                  <c:v>80485.823000000004</c:v>
                </c:pt>
                <c:pt idx="9">
                  <c:v>54095.546000000002</c:v>
                </c:pt>
                <c:pt idx="10">
                  <c:v>87842.751000000018</c:v>
                </c:pt>
                <c:pt idx="11">
                  <c:v>28367.876</c:v>
                </c:pt>
                <c:pt idx="12">
                  <c:v>44312.146000000001</c:v>
                </c:pt>
                <c:pt idx="13">
                  <c:v>0</c:v>
                </c:pt>
                <c:pt idx="14">
                  <c:v>44257.785000000011</c:v>
                </c:pt>
                <c:pt idx="15">
                  <c:v>47361.213000000011</c:v>
                </c:pt>
                <c:pt idx="16">
                  <c:v>0</c:v>
                </c:pt>
                <c:pt idx="17">
                  <c:v>0</c:v>
                </c:pt>
                <c:pt idx="18">
                  <c:v>40884.331000000006</c:v>
                </c:pt>
                <c:pt idx="19">
                  <c:v>106978.44900000001</c:v>
                </c:pt>
                <c:pt idx="20">
                  <c:v>24151.556</c:v>
                </c:pt>
                <c:pt idx="21">
                  <c:v>0</c:v>
                </c:pt>
                <c:pt idx="22">
                  <c:v>0</c:v>
                </c:pt>
                <c:pt idx="23">
                  <c:v>0</c:v>
                </c:pt>
                <c:pt idx="24">
                  <c:v>0</c:v>
                </c:pt>
                <c:pt idx="25">
                  <c:v>0</c:v>
                </c:pt>
                <c:pt idx="26">
                  <c:v>0</c:v>
                </c:pt>
                <c:pt idx="27">
                  <c:v>33948.535000000011</c:v>
                </c:pt>
                <c:pt idx="28">
                  <c:v>0</c:v>
                </c:pt>
                <c:pt idx="29">
                  <c:v>4374.3829999999998</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再エネ比較シート!$BH$72:$BH$161</c:f>
              <c:numCache>
                <c:formatCode>#,##0_);[Red]\(#,##0\)</c:formatCode>
                <c:ptCount val="90"/>
                <c:pt idx="0">
                  <c:v>0</c:v>
                </c:pt>
                <c:pt idx="1">
                  <c:v>0</c:v>
                </c:pt>
                <c:pt idx="2">
                  <c:v>0</c:v>
                </c:pt>
                <c:pt idx="3">
                  <c:v>709400.68299999996</c:v>
                </c:pt>
                <c:pt idx="4">
                  <c:v>0</c:v>
                </c:pt>
                <c:pt idx="5">
                  <c:v>0</c:v>
                </c:pt>
                <c:pt idx="6">
                  <c:v>0</c:v>
                </c:pt>
                <c:pt idx="7">
                  <c:v>0</c:v>
                </c:pt>
                <c:pt idx="8">
                  <c:v>144.96</c:v>
                </c:pt>
                <c:pt idx="9">
                  <c:v>0</c:v>
                </c:pt>
                <c:pt idx="10">
                  <c:v>1294.5880000000002</c:v>
                </c:pt>
                <c:pt idx="11">
                  <c:v>0</c:v>
                </c:pt>
                <c:pt idx="12">
                  <c:v>4859.7330000000002</c:v>
                </c:pt>
                <c:pt idx="13">
                  <c:v>0</c:v>
                </c:pt>
                <c:pt idx="14">
                  <c:v>26.981000000000002</c:v>
                </c:pt>
                <c:pt idx="15">
                  <c:v>150.84700000000001</c:v>
                </c:pt>
                <c:pt idx="16">
                  <c:v>0</c:v>
                </c:pt>
                <c:pt idx="17">
                  <c:v>0</c:v>
                </c:pt>
                <c:pt idx="18">
                  <c:v>135.88499999999996</c:v>
                </c:pt>
                <c:pt idx="19">
                  <c:v>649.50099999999998</c:v>
                </c:pt>
                <c:pt idx="20">
                  <c:v>12.263999999999998</c:v>
                </c:pt>
                <c:pt idx="21">
                  <c:v>0</c:v>
                </c:pt>
                <c:pt idx="22">
                  <c:v>0</c:v>
                </c:pt>
                <c:pt idx="23">
                  <c:v>0</c:v>
                </c:pt>
                <c:pt idx="24">
                  <c:v>10.792</c:v>
                </c:pt>
                <c:pt idx="25">
                  <c:v>329.90199999999999</c:v>
                </c:pt>
                <c:pt idx="26">
                  <c:v>7.3579999999999997</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再エネ比較シート!$BI$72:$BI$161</c:f>
              <c:numCache>
                <c:formatCode>#,##0_);[Red]\(#,##0\)</c:formatCode>
                <c:ptCount val="90"/>
                <c:pt idx="0">
                  <c:v>3536535.7120000003</c:v>
                </c:pt>
                <c:pt idx="1">
                  <c:v>369962.10700000002</c:v>
                </c:pt>
                <c:pt idx="2">
                  <c:v>249944.47399999999</c:v>
                </c:pt>
                <c:pt idx="3">
                  <c:v>7283290.5449999999</c:v>
                </c:pt>
                <c:pt idx="4">
                  <c:v>416562.21100000013</c:v>
                </c:pt>
                <c:pt idx="5">
                  <c:v>602032.79200000002</c:v>
                </c:pt>
                <c:pt idx="6">
                  <c:v>385953.20500000002</c:v>
                </c:pt>
                <c:pt idx="7">
                  <c:v>688378.77899999998</c:v>
                </c:pt>
                <c:pt idx="8">
                  <c:v>8444065.9560000002</c:v>
                </c:pt>
                <c:pt idx="9">
                  <c:v>1371254.1260000002</c:v>
                </c:pt>
                <c:pt idx="10">
                  <c:v>6319603.7970000003</c:v>
                </c:pt>
                <c:pt idx="11">
                  <c:v>2100716.105</c:v>
                </c:pt>
                <c:pt idx="12">
                  <c:v>1044483.107</c:v>
                </c:pt>
                <c:pt idx="13">
                  <c:v>219523.31</c:v>
                </c:pt>
                <c:pt idx="14">
                  <c:v>2499228.8360000006</c:v>
                </c:pt>
                <c:pt idx="15">
                  <c:v>1700571.5860000001</c:v>
                </c:pt>
                <c:pt idx="16">
                  <c:v>112954.405</c:v>
                </c:pt>
                <c:pt idx="17">
                  <c:v>287931.79899999994</c:v>
                </c:pt>
                <c:pt idx="18">
                  <c:v>2192295.3859999999</c:v>
                </c:pt>
                <c:pt idx="19">
                  <c:v>6468447.9709999999</c:v>
                </c:pt>
                <c:pt idx="20">
                  <c:v>2966760.5319999997</c:v>
                </c:pt>
                <c:pt idx="21">
                  <c:v>282628.87400000007</c:v>
                </c:pt>
                <c:pt idx="22">
                  <c:v>349007.08899999998</c:v>
                </c:pt>
                <c:pt idx="23">
                  <c:v>4390997.0580000002</c:v>
                </c:pt>
                <c:pt idx="24">
                  <c:v>864311.44899999991</c:v>
                </c:pt>
                <c:pt idx="25">
                  <c:v>665785.44999999995</c:v>
                </c:pt>
                <c:pt idx="26">
                  <c:v>219925.34000000003</c:v>
                </c:pt>
                <c:pt idx="27">
                  <c:v>1770176.5309999997</c:v>
                </c:pt>
                <c:pt idx="28">
                  <c:v>464195.91200000001</c:v>
                </c:pt>
                <c:pt idx="29">
                  <c:v>1234983.8080000002</c:v>
                </c:pt>
                <c:pt idx="30">
                  <c:v>349598.02699999994</c:v>
                </c:pt>
                <c:pt idx="31">
                  <c:v>678095.00099999993</c:v>
                </c:pt>
                <c:pt idx="32">
                  <c:v>295801.82500000001</c:v>
                </c:pt>
                <c:pt idx="33">
                  <c:v>432270.21600000001</c:v>
                </c:pt>
                <c:pt idx="34">
                  <c:v>530237.85600000003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再エネ比較シート!$CO$13:$CO$42</c:f>
              <c:numCache>
                <c:formatCode>0.0%</c:formatCode>
                <c:ptCount val="30"/>
                <c:pt idx="0">
                  <c:v>6.3035361300241594E-2</c:v>
                </c:pt>
                <c:pt idx="1">
                  <c:v>6.3617143955410335E-2</c:v>
                </c:pt>
                <c:pt idx="2">
                  <c:v>0.14332247557003258</c:v>
                </c:pt>
                <c:pt idx="3">
                  <c:v>6.2516145698785844E-2</c:v>
                </c:pt>
                <c:pt idx="4">
                  <c:v>6.1376476630713918E-2</c:v>
                </c:pt>
                <c:pt idx="5">
                  <c:v>0.1631259484066768</c:v>
                </c:pt>
                <c:pt idx="6">
                  <c:v>7.1889400921658991E-2</c:v>
                </c:pt>
                <c:pt idx="7">
                  <c:v>0.19806882891804903</c:v>
                </c:pt>
                <c:pt idx="8">
                  <c:v>0.12704060276266221</c:v>
                </c:pt>
                <c:pt idx="9">
                  <c:v>0.14221320712192922</c:v>
                </c:pt>
                <c:pt idx="10">
                  <c:v>0.11737189028279821</c:v>
                </c:pt>
                <c:pt idx="11">
                  <c:v>5.0185873605947957E-2</c:v>
                </c:pt>
                <c:pt idx="12">
                  <c:v>9.2515109251510921E-2</c:v>
                </c:pt>
                <c:pt idx="13">
                  <c:v>5.406746031746032E-2</c:v>
                </c:pt>
                <c:pt idx="14">
                  <c:v>1.3947001394700139E-2</c:v>
                </c:pt>
                <c:pt idx="15">
                  <c:v>8.2741738066095472E-2</c:v>
                </c:pt>
                <c:pt idx="16">
                  <c:v>4.1514041514041512E-2</c:v>
                </c:pt>
                <c:pt idx="17">
                  <c:v>3.0873786407766991E-2</c:v>
                </c:pt>
                <c:pt idx="18">
                  <c:v>4.6419650291423815E-2</c:v>
                </c:pt>
                <c:pt idx="19">
                  <c:v>1.9384264538198404E-2</c:v>
                </c:pt>
                <c:pt idx="20">
                  <c:v>3.5769034236075622E-2</c:v>
                </c:pt>
                <c:pt idx="21">
                  <c:v>1.7489069331667707E-2</c:v>
                </c:pt>
                <c:pt idx="22">
                  <c:v>3.7597432370472257E-2</c:v>
                </c:pt>
                <c:pt idx="23">
                  <c:v>0.12077173640691556</c:v>
                </c:pt>
                <c:pt idx="24">
                  <c:v>0.17598557072919352</c:v>
                </c:pt>
                <c:pt idx="25">
                  <c:v>6.2829736211031176E-2</c:v>
                </c:pt>
                <c:pt idx="26">
                  <c:v>2.5820656525220177E-2</c:v>
                </c:pt>
                <c:pt idx="27">
                  <c:v>4.5714285714285714E-2</c:v>
                </c:pt>
                <c:pt idx="28">
                  <c:v>4.9660342000468496E-2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再エネ比較シート!$CC$13:$CC$42</c:f>
              <c:numCache>
                <c:formatCode>0.0%</c:formatCode>
                <c:ptCount val="30"/>
                <c:pt idx="0">
                  <c:v>3.3702945248020498E-2</c:v>
                </c:pt>
                <c:pt idx="1">
                  <c:v>2.6919326340120873E-2</c:v>
                </c:pt>
                <c:pt idx="2">
                  <c:v>9.1012568911583061E-2</c:v>
                </c:pt>
                <c:pt idx="3">
                  <c:v>3.0065022970172942E-2</c:v>
                </c:pt>
                <c:pt idx="4">
                  <c:v>1.851562122994483E-2</c:v>
                </c:pt>
                <c:pt idx="5">
                  <c:v>7.0745042438924974E-2</c:v>
                </c:pt>
                <c:pt idx="6">
                  <c:v>4.6052587166235608E-2</c:v>
                </c:pt>
                <c:pt idx="7">
                  <c:v>5.5289425815397093E-2</c:v>
                </c:pt>
                <c:pt idx="8">
                  <c:v>6.9333169808758907E-2</c:v>
                </c:pt>
                <c:pt idx="9">
                  <c:v>7.9158936036530167E-2</c:v>
                </c:pt>
                <c:pt idx="10">
                  <c:v>7.5151059505042389E-2</c:v>
                </c:pt>
                <c:pt idx="11">
                  <c:v>3.3953447983989818E-2</c:v>
                </c:pt>
                <c:pt idx="12">
                  <c:v>2.744159030720544E-2</c:v>
                </c:pt>
                <c:pt idx="13">
                  <c:v>2.4081259830715643E-2</c:v>
                </c:pt>
                <c:pt idx="14">
                  <c:v>7.9342491438889693E-3</c:v>
                </c:pt>
                <c:pt idx="15">
                  <c:v>3.0002652397762706E-2</c:v>
                </c:pt>
                <c:pt idx="16">
                  <c:v>2.7410209960144538E-2</c:v>
                </c:pt>
                <c:pt idx="17">
                  <c:v>1.5350958006041559E-2</c:v>
                </c:pt>
                <c:pt idx="18">
                  <c:v>2.0435747450597723E-2</c:v>
                </c:pt>
                <c:pt idx="19">
                  <c:v>1.2334804106618264E-2</c:v>
                </c:pt>
                <c:pt idx="20">
                  <c:v>2.7531838494318745E-2</c:v>
                </c:pt>
                <c:pt idx="21">
                  <c:v>1.0024372020363881E-2</c:v>
                </c:pt>
                <c:pt idx="22">
                  <c:v>2.1401678490098133E-2</c:v>
                </c:pt>
                <c:pt idx="23">
                  <c:v>4.3677357433526284E-2</c:v>
                </c:pt>
                <c:pt idx="24">
                  <c:v>4.4086212691678638E-2</c:v>
                </c:pt>
                <c:pt idx="25">
                  <c:v>7.8563793092453447E-3</c:v>
                </c:pt>
                <c:pt idx="26">
                  <c:v>3.068517120482092E-3</c:v>
                </c:pt>
                <c:pt idx="27">
                  <c:v>2.1010607179953733E-2</c:v>
                </c:pt>
                <c:pt idx="28">
                  <c:v>1.6615934101443339E-2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再エネ比較シート!$CD$13:$CD$42</c:f>
              <c:numCache>
                <c:formatCode>0.0%</c:formatCode>
                <c:ptCount val="30"/>
                <c:pt idx="0">
                  <c:v>0.23842210940373415</c:v>
                </c:pt>
                <c:pt idx="1">
                  <c:v>0.11533765253079849</c:v>
                </c:pt>
                <c:pt idx="2">
                  <c:v>0.21750767264642673</c:v>
                </c:pt>
                <c:pt idx="3">
                  <c:v>0.54728157479243844</c:v>
                </c:pt>
                <c:pt idx="4">
                  <c:v>0.12609427567107573</c:v>
                </c:pt>
                <c:pt idx="5">
                  <c:v>1.0985422536328857</c:v>
                </c:pt>
                <c:pt idx="6">
                  <c:v>0.36313641470227881</c:v>
                </c:pt>
                <c:pt idx="7">
                  <c:v>4.6803417352548865E-2</c:v>
                </c:pt>
                <c:pt idx="8">
                  <c:v>0.54332415209735674</c:v>
                </c:pt>
                <c:pt idx="9">
                  <c:v>0.35029745871207696</c:v>
                </c:pt>
                <c:pt idx="10">
                  <c:v>0.23979481652972895</c:v>
                </c:pt>
                <c:pt idx="11">
                  <c:v>0.1467379195762043</c:v>
                </c:pt>
                <c:pt idx="12">
                  <c:v>0.37932824325558423</c:v>
                </c:pt>
                <c:pt idx="13">
                  <c:v>1.3248485582058744</c:v>
                </c:pt>
                <c:pt idx="14">
                  <c:v>4.9094173361771978E-2</c:v>
                </c:pt>
                <c:pt idx="15">
                  <c:v>0.14768122494551519</c:v>
                </c:pt>
                <c:pt idx="16">
                  <c:v>0.21149160430988789</c:v>
                </c:pt>
                <c:pt idx="17">
                  <c:v>0.11455728702912062</c:v>
                </c:pt>
                <c:pt idx="18">
                  <c:v>0.11697426717277291</c:v>
                </c:pt>
                <c:pt idx="19">
                  <c:v>4.8745519387655381E-2</c:v>
                </c:pt>
                <c:pt idx="20">
                  <c:v>0.63698837469593139</c:v>
                </c:pt>
                <c:pt idx="21">
                  <c:v>6.0842750600847914E-2</c:v>
                </c:pt>
                <c:pt idx="22">
                  <c:v>4.7968846188866605E-2</c:v>
                </c:pt>
                <c:pt idx="23">
                  <c:v>0.38299111415347736</c:v>
                </c:pt>
                <c:pt idx="24">
                  <c:v>0.15157666864399574</c:v>
                </c:pt>
                <c:pt idx="25">
                  <c:v>1.7097433270211126E-2</c:v>
                </c:pt>
                <c:pt idx="26">
                  <c:v>0.83568275767772759</c:v>
                </c:pt>
                <c:pt idx="27">
                  <c:v>0.73204197670467974</c:v>
                </c:pt>
                <c:pt idx="28">
                  <c:v>2.5721680198690203E-2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4.1506532557979625E-4</c:v>
                </c:pt>
                <c:pt idx="11">
                  <c:v>0</c:v>
                </c:pt>
                <c:pt idx="12">
                  <c:v>0</c:v>
                </c:pt>
                <c:pt idx="13">
                  <c:v>0</c:v>
                </c:pt>
                <c:pt idx="14">
                  <c:v>4.2423915921946118E-3</c:v>
                </c:pt>
                <c:pt idx="15">
                  <c:v>0</c:v>
                </c:pt>
                <c:pt idx="16">
                  <c:v>0</c:v>
                </c:pt>
                <c:pt idx="17">
                  <c:v>0</c:v>
                </c:pt>
                <c:pt idx="18">
                  <c:v>0</c:v>
                </c:pt>
                <c:pt idx="19">
                  <c:v>0</c:v>
                </c:pt>
                <c:pt idx="20">
                  <c:v>0</c:v>
                </c:pt>
                <c:pt idx="21">
                  <c:v>6.5012855345612025E-3</c:v>
                </c:pt>
                <c:pt idx="22">
                  <c:v>0</c:v>
                </c:pt>
                <c:pt idx="23">
                  <c:v>0</c:v>
                </c:pt>
                <c:pt idx="24">
                  <c:v>0</c:v>
                </c:pt>
                <c:pt idx="25">
                  <c:v>0</c:v>
                </c:pt>
                <c:pt idx="26">
                  <c:v>1.5930598565433483</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再エネ比較シート!$CF$13:$CF$42</c:f>
              <c:numCache>
                <c:formatCode>0.0%</c:formatCode>
                <c:ptCount val="30"/>
                <c:pt idx="0">
                  <c:v>0</c:v>
                </c:pt>
                <c:pt idx="1">
                  <c:v>0</c:v>
                </c:pt>
                <c:pt idx="2">
                  <c:v>2.687462079294833E-2</c:v>
                </c:pt>
                <c:pt idx="3">
                  <c:v>9.5155455293381236E-2</c:v>
                </c:pt>
                <c:pt idx="4">
                  <c:v>2.2541809064719517E-2</c:v>
                </c:pt>
                <c:pt idx="5">
                  <c:v>0</c:v>
                </c:pt>
                <c:pt idx="6">
                  <c:v>0</c:v>
                </c:pt>
                <c:pt idx="7">
                  <c:v>0</c:v>
                </c:pt>
                <c:pt idx="8">
                  <c:v>0.27260494081536396</c:v>
                </c:pt>
                <c:pt idx="9">
                  <c:v>0.75198882795627886</c:v>
                </c:pt>
                <c:pt idx="10">
                  <c:v>2.209218668408593E-2</c:v>
                </c:pt>
                <c:pt idx="11">
                  <c:v>0</c:v>
                </c:pt>
                <c:pt idx="12">
                  <c:v>0</c:v>
                </c:pt>
                <c:pt idx="13">
                  <c:v>0</c:v>
                </c:pt>
                <c:pt idx="14">
                  <c:v>0</c:v>
                </c:pt>
                <c:pt idx="15">
                  <c:v>0</c:v>
                </c:pt>
                <c:pt idx="16">
                  <c:v>0</c:v>
                </c:pt>
                <c:pt idx="17">
                  <c:v>1.7772102636454929</c:v>
                </c:pt>
                <c:pt idx="18">
                  <c:v>0</c:v>
                </c:pt>
                <c:pt idx="19">
                  <c:v>0</c:v>
                </c:pt>
                <c:pt idx="20">
                  <c:v>0</c:v>
                </c:pt>
                <c:pt idx="21">
                  <c:v>0</c:v>
                </c:pt>
                <c:pt idx="22">
                  <c:v>0</c:v>
                </c:pt>
                <c:pt idx="23">
                  <c:v>0</c:v>
                </c:pt>
                <c:pt idx="24">
                  <c:v>0</c:v>
                </c:pt>
                <c:pt idx="25">
                  <c:v>0</c:v>
                </c:pt>
                <c:pt idx="26">
                  <c:v>0</c:v>
                </c:pt>
                <c:pt idx="27">
                  <c:v>4.9310520170030875E-2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0.32253104869426458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再エネ比較シート!$CH$13:$CH$42</c:f>
              <c:numCache>
                <c:formatCode>0.0%</c:formatCode>
                <c:ptCount val="30"/>
                <c:pt idx="0">
                  <c:v>0</c:v>
                </c:pt>
                <c:pt idx="1">
                  <c:v>0</c:v>
                </c:pt>
                <c:pt idx="2">
                  <c:v>0</c:v>
                </c:pt>
                <c:pt idx="3">
                  <c:v>0</c:v>
                </c:pt>
                <c:pt idx="4">
                  <c:v>0</c:v>
                </c:pt>
                <c:pt idx="5">
                  <c:v>0.22018474684705572</c:v>
                </c:pt>
                <c:pt idx="6">
                  <c:v>0</c:v>
                </c:pt>
                <c:pt idx="7">
                  <c:v>0</c:v>
                </c:pt>
                <c:pt idx="8">
                  <c:v>0.69665707097259677</c:v>
                </c:pt>
                <c:pt idx="9">
                  <c:v>0.27712180882092502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0.45622368994462542</c:v>
                </c:pt>
                <c:pt idx="24">
                  <c:v>0</c:v>
                </c:pt>
                <c:pt idx="25">
                  <c:v>0</c:v>
                </c:pt>
                <c:pt idx="26">
                  <c:v>0</c:v>
                </c:pt>
                <c:pt idx="27">
                  <c:v>0</c:v>
                </c:pt>
                <c:pt idx="28">
                  <c:v>9.178959716639945E-2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再エネ比較シート!$CI$13:$CI$42</c:f>
              <c:numCache>
                <c:formatCode>0.0%</c:formatCode>
                <c:ptCount val="30"/>
                <c:pt idx="0">
                  <c:v>0.27212505465175463</c:v>
                </c:pt>
                <c:pt idx="1">
                  <c:v>0.14225697887091934</c:v>
                </c:pt>
                <c:pt idx="2">
                  <c:v>0.33539486235095811</c:v>
                </c:pt>
                <c:pt idx="3">
                  <c:v>0.67250205305599264</c:v>
                </c:pt>
                <c:pt idx="4">
                  <c:v>0.16715170596574011</c:v>
                </c:pt>
                <c:pt idx="5">
                  <c:v>1.3894720429188663</c:v>
                </c:pt>
                <c:pt idx="6">
                  <c:v>0.40918900186851442</c:v>
                </c:pt>
                <c:pt idx="7">
                  <c:v>0.10209284316794597</c:v>
                </c:pt>
                <c:pt idx="8">
                  <c:v>1.5819193336940764</c:v>
                </c:pt>
                <c:pt idx="9">
                  <c:v>1.458567031525811</c:v>
                </c:pt>
                <c:pt idx="10">
                  <c:v>0.65998417673870169</c:v>
                </c:pt>
                <c:pt idx="11">
                  <c:v>0.1806913675601941</c:v>
                </c:pt>
                <c:pt idx="12">
                  <c:v>0.40676983356278962</c:v>
                </c:pt>
                <c:pt idx="13">
                  <c:v>1.3489298180365901</c:v>
                </c:pt>
                <c:pt idx="14">
                  <c:v>6.1270814097855557E-2</c:v>
                </c:pt>
                <c:pt idx="15">
                  <c:v>0.1776838773432779</c:v>
                </c:pt>
                <c:pt idx="16">
                  <c:v>0.23890181427003243</c:v>
                </c:pt>
                <c:pt idx="17">
                  <c:v>1.9071185086806552</c:v>
                </c:pt>
                <c:pt idx="18">
                  <c:v>0.13741001462337063</c:v>
                </c:pt>
                <c:pt idx="19">
                  <c:v>6.1080323494273642E-2</c:v>
                </c:pt>
                <c:pt idx="20">
                  <c:v>0.66452021319025023</c:v>
                </c:pt>
                <c:pt idx="21">
                  <c:v>7.7368408155772991E-2</c:v>
                </c:pt>
                <c:pt idx="22">
                  <c:v>6.9370524678964735E-2</c:v>
                </c:pt>
                <c:pt idx="23">
                  <c:v>0.88289216153162919</c:v>
                </c:pt>
                <c:pt idx="24">
                  <c:v>0.19566288133567439</c:v>
                </c:pt>
                <c:pt idx="25">
                  <c:v>2.4953812579456471E-2</c:v>
                </c:pt>
                <c:pt idx="26">
                  <c:v>2.4318111313415582</c:v>
                </c:pt>
                <c:pt idx="27">
                  <c:v>0.80236310405466427</c:v>
                </c:pt>
                <c:pt idx="28">
                  <c:v>0.13412721146653298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再エネ比較シート!$BE$13:$BE$42</c:f>
              <c:numCache>
                <c:formatCode>#,##0_);[Red]\(#,##0\)</c:formatCode>
                <c:ptCount val="30"/>
                <c:pt idx="0">
                  <c:v>1484.7000000000007</c:v>
                </c:pt>
                <c:pt idx="1">
                  <c:v>1631.2</c:v>
                </c:pt>
                <c:pt idx="2">
                  <c:v>2951.5</c:v>
                </c:pt>
                <c:pt idx="3">
                  <c:v>1209.3999999999999</c:v>
                </c:pt>
                <c:pt idx="4">
                  <c:v>1212.2999999999995</c:v>
                </c:pt>
                <c:pt idx="5">
                  <c:v>3733.6300000000047</c:v>
                </c:pt>
                <c:pt idx="6">
                  <c:v>1852.1499999999994</c:v>
                </c:pt>
                <c:pt idx="7">
                  <c:v>4255.606000000007</c:v>
                </c:pt>
                <c:pt idx="8">
                  <c:v>3341.6370000000015</c:v>
                </c:pt>
                <c:pt idx="9">
                  <c:v>3319.3400000000024</c:v>
                </c:pt>
                <c:pt idx="10">
                  <c:v>2949.7980000000016</c:v>
                </c:pt>
                <c:pt idx="11">
                  <c:v>1315.9289999999996</c:v>
                </c:pt>
                <c:pt idx="12">
                  <c:v>1989.1000000000004</c:v>
                </c:pt>
                <c:pt idx="13">
                  <c:v>1175.7999999999993</c:v>
                </c:pt>
                <c:pt idx="14">
                  <c:v>385.95000000000005</c:v>
                </c:pt>
                <c:pt idx="15">
                  <c:v>1596.8999999999996</c:v>
                </c:pt>
                <c:pt idx="16">
                  <c:v>1144.3019999999997</c:v>
                </c:pt>
                <c:pt idx="17">
                  <c:v>830.19999999999982</c:v>
                </c:pt>
                <c:pt idx="18">
                  <c:v>1065.6999999999996</c:v>
                </c:pt>
                <c:pt idx="19">
                  <c:v>571.27799999999991</c:v>
                </c:pt>
                <c:pt idx="20">
                  <c:v>553.49999999999989</c:v>
                </c:pt>
                <c:pt idx="21">
                  <c:v>437.09999999999991</c:v>
                </c:pt>
                <c:pt idx="22">
                  <c:v>736.78999999999985</c:v>
                </c:pt>
                <c:pt idx="23">
                  <c:v>2403.9000000000028</c:v>
                </c:pt>
                <c:pt idx="24">
                  <c:v>3368.0800000000045</c:v>
                </c:pt>
                <c:pt idx="25">
                  <c:v>1563.300000000002</c:v>
                </c:pt>
                <c:pt idx="26">
                  <c:v>685.29999999999961</c:v>
                </c:pt>
                <c:pt idx="27">
                  <c:v>1250.2719999999995</c:v>
                </c:pt>
                <c:pt idx="28">
                  <c:v>958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再エネ比較シート!$BF$13:$BF$42</c:f>
              <c:numCache>
                <c:formatCode>#,##0_);[Red]\(#,##0\)</c:formatCode>
                <c:ptCount val="30"/>
                <c:pt idx="0">
                  <c:v>9529.2999999999993</c:v>
                </c:pt>
                <c:pt idx="1">
                  <c:v>6340.9999999999991</c:v>
                </c:pt>
                <c:pt idx="2">
                  <c:v>6399.7000000000007</c:v>
                </c:pt>
                <c:pt idx="3">
                  <c:v>19973.900000000009</c:v>
                </c:pt>
                <c:pt idx="4">
                  <c:v>7490.5</c:v>
                </c:pt>
                <c:pt idx="5">
                  <c:v>52601.200000000019</c:v>
                </c:pt>
                <c:pt idx="6">
                  <c:v>13250.599999999991</c:v>
                </c:pt>
                <c:pt idx="7">
                  <c:v>3268.4400000000014</c:v>
                </c:pt>
                <c:pt idx="8">
                  <c:v>23758.600000000002</c:v>
                </c:pt>
                <c:pt idx="9">
                  <c:v>13327</c:v>
                </c:pt>
                <c:pt idx="10">
                  <c:v>8539.659999999998</c:v>
                </c:pt>
                <c:pt idx="11">
                  <c:v>5159.82</c:v>
                </c:pt>
                <c:pt idx="12">
                  <c:v>24946.300000000007</c:v>
                </c:pt>
                <c:pt idx="13">
                  <c:v>58690.000000000007</c:v>
                </c:pt>
                <c:pt idx="14">
                  <c:v>2166.6999999999998</c:v>
                </c:pt>
                <c:pt idx="15">
                  <c:v>7131.6</c:v>
                </c:pt>
                <c:pt idx="16">
                  <c:v>8010.6000000000022</c:v>
                </c:pt>
                <c:pt idx="17">
                  <c:v>5620.9999999999991</c:v>
                </c:pt>
                <c:pt idx="18">
                  <c:v>5534.4999999999982</c:v>
                </c:pt>
                <c:pt idx="19">
                  <c:v>2048.3000000000002</c:v>
                </c:pt>
                <c:pt idx="20">
                  <c:v>11618.7</c:v>
                </c:pt>
                <c:pt idx="21">
                  <c:v>2407</c:v>
                </c:pt>
                <c:pt idx="22">
                  <c:v>1498.2999999999997</c:v>
                </c:pt>
                <c:pt idx="23">
                  <c:v>19124.599999999995</c:v>
                </c:pt>
                <c:pt idx="24">
                  <c:v>10506.44</c:v>
                </c:pt>
                <c:pt idx="25">
                  <c:v>3086.7000000000003</c:v>
                </c:pt>
                <c:pt idx="26">
                  <c:v>169331.29999999996</c:v>
                </c:pt>
                <c:pt idx="27">
                  <c:v>39522.599999999984</c:v>
                </c:pt>
                <c:pt idx="28">
                  <c:v>1345.5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9</c:v>
                </c:pt>
                <c:pt idx="11">
                  <c:v>0</c:v>
                </c:pt>
                <c:pt idx="12">
                  <c:v>0</c:v>
                </c:pt>
                <c:pt idx="13">
                  <c:v>0</c:v>
                </c:pt>
                <c:pt idx="14">
                  <c:v>114</c:v>
                </c:pt>
                <c:pt idx="15">
                  <c:v>0</c:v>
                </c:pt>
                <c:pt idx="16">
                  <c:v>0</c:v>
                </c:pt>
                <c:pt idx="17">
                  <c:v>0</c:v>
                </c:pt>
                <c:pt idx="18">
                  <c:v>0</c:v>
                </c:pt>
                <c:pt idx="19">
                  <c:v>0</c:v>
                </c:pt>
                <c:pt idx="20">
                  <c:v>0</c:v>
                </c:pt>
                <c:pt idx="21">
                  <c:v>156.60000000000002</c:v>
                </c:pt>
                <c:pt idx="22">
                  <c:v>0</c:v>
                </c:pt>
                <c:pt idx="23">
                  <c:v>0</c:v>
                </c:pt>
                <c:pt idx="24">
                  <c:v>0</c:v>
                </c:pt>
                <c:pt idx="25">
                  <c:v>0</c:v>
                </c:pt>
                <c:pt idx="26">
                  <c:v>196541</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再エネ比較シート!$BH$13:$BH$42</c:f>
              <c:numCache>
                <c:formatCode>#,##0_);[Red]\(#,##0\)</c:formatCode>
                <c:ptCount val="30"/>
                <c:pt idx="0">
                  <c:v>0</c:v>
                </c:pt>
                <c:pt idx="1">
                  <c:v>0</c:v>
                </c:pt>
                <c:pt idx="2">
                  <c:v>199</c:v>
                </c:pt>
                <c:pt idx="3">
                  <c:v>874</c:v>
                </c:pt>
                <c:pt idx="4">
                  <c:v>337</c:v>
                </c:pt>
                <c:pt idx="5">
                  <c:v>0</c:v>
                </c:pt>
                <c:pt idx="6">
                  <c:v>0</c:v>
                </c:pt>
                <c:pt idx="7">
                  <c:v>0</c:v>
                </c:pt>
                <c:pt idx="8">
                  <c:v>3000</c:v>
                </c:pt>
                <c:pt idx="9">
                  <c:v>7200</c:v>
                </c:pt>
                <c:pt idx="10">
                  <c:v>198</c:v>
                </c:pt>
                <c:pt idx="11">
                  <c:v>0</c:v>
                </c:pt>
                <c:pt idx="12">
                  <c:v>0</c:v>
                </c:pt>
                <c:pt idx="13">
                  <c:v>0</c:v>
                </c:pt>
                <c:pt idx="14">
                  <c:v>0</c:v>
                </c:pt>
                <c:pt idx="15">
                  <c:v>0</c:v>
                </c:pt>
                <c:pt idx="16">
                  <c:v>0</c:v>
                </c:pt>
                <c:pt idx="17">
                  <c:v>21946</c:v>
                </c:pt>
                <c:pt idx="18">
                  <c:v>0</c:v>
                </c:pt>
                <c:pt idx="19">
                  <c:v>0</c:v>
                </c:pt>
                <c:pt idx="20">
                  <c:v>0</c:v>
                </c:pt>
                <c:pt idx="21">
                  <c:v>0</c:v>
                </c:pt>
                <c:pt idx="22">
                  <c:v>0</c:v>
                </c:pt>
                <c:pt idx="23">
                  <c:v>0</c:v>
                </c:pt>
                <c:pt idx="24">
                  <c:v>0</c:v>
                </c:pt>
                <c:pt idx="25">
                  <c:v>0</c:v>
                </c:pt>
                <c:pt idx="26">
                  <c:v>0</c:v>
                </c:pt>
                <c:pt idx="27">
                  <c:v>670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2168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再エネ比較シート!$BJ$13:$BJ$42</c:f>
              <c:numCache>
                <c:formatCode>#,##0_);[Red]\(#,##0\)</c:formatCode>
                <c:ptCount val="30"/>
                <c:pt idx="0">
                  <c:v>0</c:v>
                </c:pt>
                <c:pt idx="1">
                  <c:v>0</c:v>
                </c:pt>
                <c:pt idx="2">
                  <c:v>0</c:v>
                </c:pt>
                <c:pt idx="3">
                  <c:v>0</c:v>
                </c:pt>
                <c:pt idx="4">
                  <c:v>0</c:v>
                </c:pt>
                <c:pt idx="5">
                  <c:v>1990</c:v>
                </c:pt>
                <c:pt idx="6">
                  <c:v>0</c:v>
                </c:pt>
                <c:pt idx="7">
                  <c:v>0</c:v>
                </c:pt>
                <c:pt idx="8">
                  <c:v>5750</c:v>
                </c:pt>
                <c:pt idx="9">
                  <c:v>1990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4300</c:v>
                </c:pt>
                <c:pt idx="24">
                  <c:v>0</c:v>
                </c:pt>
                <c:pt idx="25">
                  <c:v>0</c:v>
                </c:pt>
                <c:pt idx="26">
                  <c:v>0</c:v>
                </c:pt>
                <c:pt idx="27">
                  <c:v>0</c:v>
                </c:pt>
                <c:pt idx="28">
                  <c:v>906.28499999999997</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再エネ比較シート!$BK$13:$BK$42</c:f>
              <c:numCache>
                <c:formatCode>#,##0_);[Red]\(#,##0\)</c:formatCode>
                <c:ptCount val="30"/>
                <c:pt idx="0">
                  <c:v>11014</c:v>
                </c:pt>
                <c:pt idx="1">
                  <c:v>7972.1999999999989</c:v>
                </c:pt>
                <c:pt idx="2">
                  <c:v>9550.2000000000007</c:v>
                </c:pt>
                <c:pt idx="3">
                  <c:v>22057.30000000001</c:v>
                </c:pt>
                <c:pt idx="4">
                  <c:v>9039.7999999999993</c:v>
                </c:pt>
                <c:pt idx="5">
                  <c:v>58324.830000000024</c:v>
                </c:pt>
                <c:pt idx="6">
                  <c:v>15102.749999999991</c:v>
                </c:pt>
                <c:pt idx="7">
                  <c:v>7524.0460000000085</c:v>
                </c:pt>
                <c:pt idx="8">
                  <c:v>35850.237000000008</c:v>
                </c:pt>
                <c:pt idx="9">
                  <c:v>25836.340000000004</c:v>
                </c:pt>
                <c:pt idx="10">
                  <c:v>13864.457999999999</c:v>
                </c:pt>
                <c:pt idx="11">
                  <c:v>6475.7489999999998</c:v>
                </c:pt>
                <c:pt idx="12">
                  <c:v>26935.400000000009</c:v>
                </c:pt>
                <c:pt idx="13">
                  <c:v>59865.8</c:v>
                </c:pt>
                <c:pt idx="14">
                  <c:v>2666.6499999999996</c:v>
                </c:pt>
                <c:pt idx="15">
                  <c:v>8728.5</c:v>
                </c:pt>
                <c:pt idx="16">
                  <c:v>9154.9020000000019</c:v>
                </c:pt>
                <c:pt idx="17">
                  <c:v>28397.199999999997</c:v>
                </c:pt>
                <c:pt idx="18">
                  <c:v>6600.199999999998</c:v>
                </c:pt>
                <c:pt idx="19">
                  <c:v>2619.578</c:v>
                </c:pt>
                <c:pt idx="20">
                  <c:v>12172.2</c:v>
                </c:pt>
                <c:pt idx="21">
                  <c:v>3000.7</c:v>
                </c:pt>
                <c:pt idx="22">
                  <c:v>2235.0899999999997</c:v>
                </c:pt>
                <c:pt idx="23">
                  <c:v>25828.499999999996</c:v>
                </c:pt>
                <c:pt idx="24">
                  <c:v>13874.520000000004</c:v>
                </c:pt>
                <c:pt idx="25">
                  <c:v>4650.0000000000018</c:v>
                </c:pt>
                <c:pt idx="26">
                  <c:v>366557.6</c:v>
                </c:pt>
                <c:pt idx="27">
                  <c:v>41442.871999999981</c:v>
                </c:pt>
                <c:pt idx="28">
                  <c:v>3209.7849999999999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再エネ比較シート!$BO$13:$BO$42</c:f>
              <c:numCache>
                <c:formatCode>#,##0_);[Red]\(#,##0\)</c:formatCode>
                <c:ptCount val="30"/>
                <c:pt idx="0">
                  <c:v>1781.8181640000009</c:v>
                </c:pt>
                <c:pt idx="1">
                  <c:v>1957.6357439999997</c:v>
                </c:pt>
                <c:pt idx="2">
                  <c:v>3542.1541799999995</c:v>
                </c:pt>
                <c:pt idx="3">
                  <c:v>1451.4251279999999</c:v>
                </c:pt>
                <c:pt idx="4">
                  <c:v>1454.905475999999</c:v>
                </c:pt>
                <c:pt idx="5">
                  <c:v>4480.8040356000047</c:v>
                </c:pt>
                <c:pt idx="6">
                  <c:v>2222.8022579999993</c:v>
                </c:pt>
                <c:pt idx="7">
                  <c:v>5107.2378727200075</c:v>
                </c:pt>
                <c:pt idx="8">
                  <c:v>4010.3653964400019</c:v>
                </c:pt>
                <c:pt idx="9">
                  <c:v>3983.6063208000023</c:v>
                </c:pt>
                <c:pt idx="10">
                  <c:v>3540.1115757600014</c:v>
                </c:pt>
                <c:pt idx="11">
                  <c:v>1579.2727114799995</c:v>
                </c:pt>
                <c:pt idx="12">
                  <c:v>2387.1586920000004</c:v>
                </c:pt>
                <c:pt idx="13">
                  <c:v>1411.1010959999992</c:v>
                </c:pt>
                <c:pt idx="14">
                  <c:v>463.1863140000001</c:v>
                </c:pt>
                <c:pt idx="15">
                  <c:v>1916.4716279999996</c:v>
                </c:pt>
                <c:pt idx="16">
                  <c:v>1373.2997162399995</c:v>
                </c:pt>
                <c:pt idx="17">
                  <c:v>996.33962399999973</c:v>
                </c:pt>
                <c:pt idx="18">
                  <c:v>1278.9678839999995</c:v>
                </c:pt>
                <c:pt idx="19">
                  <c:v>685.60215335999987</c:v>
                </c:pt>
                <c:pt idx="20">
                  <c:v>664.26641999999981</c:v>
                </c:pt>
                <c:pt idx="21">
                  <c:v>524.57245199999988</c:v>
                </c:pt>
                <c:pt idx="22">
                  <c:v>884.23641479999981</c:v>
                </c:pt>
                <c:pt idx="23">
                  <c:v>2884.9684680000032</c:v>
                </c:pt>
                <c:pt idx="24">
                  <c:v>4042.1001696000058</c:v>
                </c:pt>
                <c:pt idx="25">
                  <c:v>1876.1475960000023</c:v>
                </c:pt>
                <c:pt idx="26">
                  <c:v>822.44223599999953</c:v>
                </c:pt>
                <c:pt idx="27">
                  <c:v>1500.4764326399995</c:v>
                </c:pt>
                <c:pt idx="28">
                  <c:v>1149.7149599999998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再エネ比較シート!$BP$13:$BP$42</c:f>
              <c:numCache>
                <c:formatCode>#,##0_);[Red]\(#,##0\)</c:formatCode>
                <c:ptCount val="30"/>
                <c:pt idx="0">
                  <c:v>12604.976868</c:v>
                </c:pt>
                <c:pt idx="1">
                  <c:v>8387.6211599999988</c:v>
                </c:pt>
                <c:pt idx="2">
                  <c:v>8465.2671720000017</c:v>
                </c:pt>
                <c:pt idx="3">
                  <c:v>26420.675964000013</c:v>
                </c:pt>
                <c:pt idx="4">
                  <c:v>9908.1337800000001</c:v>
                </c:pt>
                <c:pt idx="5">
                  <c:v>69578.763312000025</c:v>
                </c:pt>
                <c:pt idx="6">
                  <c:v>17527.363655999987</c:v>
                </c:pt>
                <c:pt idx="7">
                  <c:v>4323.3616944000014</c:v>
                </c:pt>
                <c:pt idx="8">
                  <c:v>31426.925736000005</c:v>
                </c:pt>
                <c:pt idx="9">
                  <c:v>17628.422519999996</c:v>
                </c:pt>
                <c:pt idx="10">
                  <c:v>11295.920661599997</c:v>
                </c:pt>
                <c:pt idx="11">
                  <c:v>6825.2035031999994</c:v>
                </c:pt>
                <c:pt idx="12">
                  <c:v>32997.967788000009</c:v>
                </c:pt>
                <c:pt idx="13">
                  <c:v>77632.784400000004</c:v>
                </c:pt>
                <c:pt idx="14">
                  <c:v>2866.0240919999997</c:v>
                </c:pt>
                <c:pt idx="15">
                  <c:v>9433.3952160000008</c:v>
                </c:pt>
                <c:pt idx="16">
                  <c:v>10596.101256000002</c:v>
                </c:pt>
                <c:pt idx="17">
                  <c:v>7435.2339599999996</c:v>
                </c:pt>
                <c:pt idx="18">
                  <c:v>7320.8152199999977</c:v>
                </c:pt>
                <c:pt idx="19">
                  <c:v>2709.4093080000002</c:v>
                </c:pt>
                <c:pt idx="20">
                  <c:v>15368.751612</c:v>
                </c:pt>
                <c:pt idx="21">
                  <c:v>3183.8833199999999</c:v>
                </c:pt>
                <c:pt idx="22">
                  <c:v>1981.8913079999995</c:v>
                </c:pt>
                <c:pt idx="23">
                  <c:v>25297.255895999995</c:v>
                </c:pt>
                <c:pt idx="24">
                  <c:v>13897.498574400001</c:v>
                </c:pt>
                <c:pt idx="25">
                  <c:v>4082.9632920000004</c:v>
                </c:pt>
                <c:pt idx="26">
                  <c:v>223984.67038799994</c:v>
                </c:pt>
                <c:pt idx="27">
                  <c:v>52278.914375999979</c:v>
                </c:pt>
                <c:pt idx="28">
                  <c:v>1779.77358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19.552320000000002</c:v>
                </c:pt>
                <c:pt idx="11">
                  <c:v>0</c:v>
                </c:pt>
                <c:pt idx="12">
                  <c:v>0</c:v>
                </c:pt>
                <c:pt idx="13">
                  <c:v>0</c:v>
                </c:pt>
                <c:pt idx="14">
                  <c:v>247.66272000000004</c:v>
                </c:pt>
                <c:pt idx="15">
                  <c:v>0</c:v>
                </c:pt>
                <c:pt idx="16">
                  <c:v>0</c:v>
                </c:pt>
                <c:pt idx="17">
                  <c:v>0</c:v>
                </c:pt>
                <c:pt idx="18">
                  <c:v>0</c:v>
                </c:pt>
                <c:pt idx="19">
                  <c:v>0</c:v>
                </c:pt>
                <c:pt idx="20">
                  <c:v>0</c:v>
                </c:pt>
                <c:pt idx="21">
                  <c:v>340.21036800000007</c:v>
                </c:pt>
                <c:pt idx="22">
                  <c:v>0</c:v>
                </c:pt>
                <c:pt idx="23">
                  <c:v>0</c:v>
                </c:pt>
                <c:pt idx="24">
                  <c:v>0</c:v>
                </c:pt>
                <c:pt idx="25">
                  <c:v>0</c:v>
                </c:pt>
                <c:pt idx="26">
                  <c:v>426981.39168</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再エネ比較シート!$BR$13:$BR$42</c:f>
              <c:numCache>
                <c:formatCode>#,##0_);[Red]\(#,##0\)</c:formatCode>
                <c:ptCount val="30"/>
                <c:pt idx="0">
                  <c:v>0</c:v>
                </c:pt>
                <c:pt idx="1">
                  <c:v>0</c:v>
                </c:pt>
                <c:pt idx="2">
                  <c:v>1045.944</c:v>
                </c:pt>
                <c:pt idx="3">
                  <c:v>4593.7439999999997</c:v>
                </c:pt>
                <c:pt idx="4">
                  <c:v>1771.2719999999999</c:v>
                </c:pt>
                <c:pt idx="5">
                  <c:v>0</c:v>
                </c:pt>
                <c:pt idx="6">
                  <c:v>0</c:v>
                </c:pt>
                <c:pt idx="7">
                  <c:v>0</c:v>
                </c:pt>
                <c:pt idx="8">
                  <c:v>15768</c:v>
                </c:pt>
                <c:pt idx="9">
                  <c:v>37843.199999999997</c:v>
                </c:pt>
                <c:pt idx="10">
                  <c:v>1040.6880000000001</c:v>
                </c:pt>
                <c:pt idx="11">
                  <c:v>0</c:v>
                </c:pt>
                <c:pt idx="12">
                  <c:v>0</c:v>
                </c:pt>
                <c:pt idx="13">
                  <c:v>0</c:v>
                </c:pt>
                <c:pt idx="14">
                  <c:v>0</c:v>
                </c:pt>
                <c:pt idx="15">
                  <c:v>0</c:v>
                </c:pt>
                <c:pt idx="16">
                  <c:v>0</c:v>
                </c:pt>
                <c:pt idx="17">
                  <c:v>115348.17600000001</c:v>
                </c:pt>
                <c:pt idx="18">
                  <c:v>0</c:v>
                </c:pt>
                <c:pt idx="19">
                  <c:v>0</c:v>
                </c:pt>
                <c:pt idx="20">
                  <c:v>0</c:v>
                </c:pt>
                <c:pt idx="21">
                  <c:v>0</c:v>
                </c:pt>
                <c:pt idx="22">
                  <c:v>0</c:v>
                </c:pt>
                <c:pt idx="23">
                  <c:v>0</c:v>
                </c:pt>
                <c:pt idx="24">
                  <c:v>0</c:v>
                </c:pt>
                <c:pt idx="25">
                  <c:v>0</c:v>
                </c:pt>
                <c:pt idx="26">
                  <c:v>0</c:v>
                </c:pt>
                <c:pt idx="27">
                  <c:v>3521.52</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15193.343999999999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再エネ比較シート!$BT$13:$BT$42</c:f>
              <c:numCache>
                <c:formatCode>#,##0_);[Red]\(#,##0\)</c:formatCode>
                <c:ptCount val="30"/>
                <c:pt idx="0">
                  <c:v>0</c:v>
                </c:pt>
                <c:pt idx="1">
                  <c:v>0</c:v>
                </c:pt>
                <c:pt idx="2">
                  <c:v>0</c:v>
                </c:pt>
                <c:pt idx="3">
                  <c:v>0</c:v>
                </c:pt>
                <c:pt idx="4">
                  <c:v>0</c:v>
                </c:pt>
                <c:pt idx="5">
                  <c:v>13945.92</c:v>
                </c:pt>
                <c:pt idx="6">
                  <c:v>0</c:v>
                </c:pt>
                <c:pt idx="7">
                  <c:v>0</c:v>
                </c:pt>
                <c:pt idx="8">
                  <c:v>40296</c:v>
                </c:pt>
                <c:pt idx="9">
                  <c:v>13945.92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30134.400000000001</c:v>
                </c:pt>
                <c:pt idx="24">
                  <c:v>0</c:v>
                </c:pt>
                <c:pt idx="25">
                  <c:v>0</c:v>
                </c:pt>
                <c:pt idx="26">
                  <c:v>0</c:v>
                </c:pt>
                <c:pt idx="27">
                  <c:v>0</c:v>
                </c:pt>
                <c:pt idx="28">
                  <c:v>6351.2452800000001</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再エネ比較シート!$BU$13:$BU$42</c:f>
              <c:numCache>
                <c:formatCode>#,##0_);[Red]\(#,##0\)</c:formatCode>
                <c:ptCount val="30"/>
                <c:pt idx="0">
                  <c:v>14386.795032</c:v>
                </c:pt>
                <c:pt idx="1">
                  <c:v>10345.256903999998</c:v>
                </c:pt>
                <c:pt idx="2">
                  <c:v>13053.365352000001</c:v>
                </c:pt>
                <c:pt idx="3">
                  <c:v>32465.84509200001</c:v>
                </c:pt>
                <c:pt idx="4">
                  <c:v>13134.311256000001</c:v>
                </c:pt>
                <c:pt idx="5">
                  <c:v>88005.487347600021</c:v>
                </c:pt>
                <c:pt idx="6">
                  <c:v>19750.165913999987</c:v>
                </c:pt>
                <c:pt idx="7">
                  <c:v>9430.5995671200089</c:v>
                </c:pt>
                <c:pt idx="8">
                  <c:v>91501.291132440005</c:v>
                </c:pt>
                <c:pt idx="9">
                  <c:v>73401.1488408</c:v>
                </c:pt>
                <c:pt idx="10">
                  <c:v>31089.616557360001</c:v>
                </c:pt>
                <c:pt idx="11">
                  <c:v>8404.4762146799985</c:v>
                </c:pt>
                <c:pt idx="12">
                  <c:v>35385.126480000006</c:v>
                </c:pt>
                <c:pt idx="13">
                  <c:v>79043.885496000003</c:v>
                </c:pt>
                <c:pt idx="14">
                  <c:v>3576.8731259999995</c:v>
                </c:pt>
                <c:pt idx="15">
                  <c:v>11349.866844</c:v>
                </c:pt>
                <c:pt idx="16">
                  <c:v>11969.400972240001</c:v>
                </c:pt>
                <c:pt idx="17">
                  <c:v>123779.749584</c:v>
                </c:pt>
                <c:pt idx="18">
                  <c:v>8599.7831039999965</c:v>
                </c:pt>
                <c:pt idx="19">
                  <c:v>3395.0114613599999</c:v>
                </c:pt>
                <c:pt idx="20">
                  <c:v>16033.018032</c:v>
                </c:pt>
                <c:pt idx="21">
                  <c:v>4048.6661399999998</c:v>
                </c:pt>
                <c:pt idx="22">
                  <c:v>2866.1277227999994</c:v>
                </c:pt>
                <c:pt idx="23">
                  <c:v>58316.624364000003</c:v>
                </c:pt>
                <c:pt idx="24">
                  <c:v>17939.598744000006</c:v>
                </c:pt>
                <c:pt idx="25">
                  <c:v>5959.1108880000029</c:v>
                </c:pt>
                <c:pt idx="26">
                  <c:v>651788.50430399994</c:v>
                </c:pt>
                <c:pt idx="27">
                  <c:v>57300.910808639972</c:v>
                </c:pt>
                <c:pt idx="28">
                  <c:v>9280.7338199999995</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村田町</c:v>
                </c:pt>
              </c:strCache>
            </c:strRef>
          </c:cat>
          <c:val>
            <c:numRef>
              <c:f>①CO2排出量の現状把握!$AX$43:$AX$45</c:f>
              <c:numCache>
                <c:formatCode>0%</c:formatCode>
                <c:ptCount val="3"/>
                <c:pt idx="0">
                  <c:v>0.42072759503743129</c:v>
                </c:pt>
                <c:pt idx="1">
                  <c:v>0.34274366990979577</c:v>
                </c:pt>
                <c:pt idx="2">
                  <c:v>0.51489995344626738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村田町</c:v>
                </c:pt>
              </c:strCache>
            </c:strRef>
          </c:cat>
          <c:val>
            <c:numRef>
              <c:f>①CO2排出量の現状把握!$AY$43:$AY$45</c:f>
              <c:numCache>
                <c:formatCode>0%</c:formatCode>
                <c:ptCount val="3"/>
                <c:pt idx="0">
                  <c:v>0.19118662390594171</c:v>
                </c:pt>
                <c:pt idx="1">
                  <c:v>0.20745141911647522</c:v>
                </c:pt>
                <c:pt idx="2">
                  <c:v>9.8664249005726193E-2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村田町</c:v>
                </c:pt>
              </c:strCache>
            </c:strRef>
          </c:cat>
          <c:val>
            <c:numRef>
              <c:f>①CO2排出量の現状把握!$AZ$43:$AZ$45</c:f>
              <c:numCache>
                <c:formatCode>0%</c:formatCode>
                <c:ptCount val="3"/>
                <c:pt idx="0">
                  <c:v>0.18034974026133399</c:v>
                </c:pt>
                <c:pt idx="1">
                  <c:v>0.19478521026949869</c:v>
                </c:pt>
                <c:pt idx="2">
                  <c:v>0.13007998107110672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村田町</c:v>
                </c:pt>
              </c:strCache>
            </c:strRef>
          </c:cat>
          <c:val>
            <c:numRef>
              <c:f>①CO2排出量の現状把握!$BA$43:$BA$45</c:f>
              <c:numCache>
                <c:formatCode>0%</c:formatCode>
                <c:ptCount val="3"/>
                <c:pt idx="0">
                  <c:v>0.19226168778726088</c:v>
                </c:pt>
                <c:pt idx="1">
                  <c:v>0.2371579022577075</c:v>
                </c:pt>
                <c:pt idx="2">
                  <c:v>0.24117849533342162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村田町</c:v>
                </c:pt>
              </c:strCache>
            </c:strRef>
          </c:cat>
          <c:val>
            <c:numRef>
              <c:f>①CO2排出量の現状把握!$BB$43:$BB$45</c:f>
              <c:numCache>
                <c:formatCode>0%</c:formatCode>
                <c:ptCount val="3"/>
                <c:pt idx="0">
                  <c:v>1.5474353008032191E-2</c:v>
                </c:pt>
                <c:pt idx="1">
                  <c:v>1.7861798446522904E-2</c:v>
                </c:pt>
                <c:pt idx="2">
                  <c:v>1.5177321143478065E-2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2945</c:v>
                </c:pt>
                <c:pt idx="1">
                  <c:v>2945</c:v>
                </c:pt>
                <c:pt idx="2">
                  <c:v>2945</c:v>
                </c:pt>
                <c:pt idx="3">
                  <c:v>2945</c:v>
                </c:pt>
                <c:pt idx="4">
                  <c:v>2945</c:v>
                </c:pt>
                <c:pt idx="5">
                  <c:v>2704</c:v>
                </c:pt>
                <c:pt idx="6">
                  <c:v>2704</c:v>
                </c:pt>
                <c:pt idx="7">
                  <c:v>2704</c:v>
                </c:pt>
                <c:pt idx="8">
                  <c:v>2704</c:v>
                </c:pt>
                <c:pt idx="9">
                  <c:v>2704</c:v>
                </c:pt>
                <c:pt idx="10">
                  <c:v>2704</c:v>
                </c:pt>
                <c:pt idx="11">
                  <c:v>2510</c:v>
                </c:pt>
                <c:pt idx="12">
                  <c:v>2510</c:v>
                </c:pt>
                <c:pt idx="13">
                  <c:v>2510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1.1121679462141549</c:v>
                </c:pt>
                <c:pt idx="1">
                  <c:v>1.1108857164661301</c:v>
                </c:pt>
                <c:pt idx="2">
                  <c:v>0.97774678716568419</c:v>
                </c:pt>
                <c:pt idx="3">
                  <c:v>1.0141634867034981</c:v>
                </c:pt>
                <c:pt idx="4">
                  <c:v>1.264594859263432</c:v>
                </c:pt>
                <c:pt idx="5">
                  <c:v>1.5437064101972511</c:v>
                </c:pt>
                <c:pt idx="6">
                  <c:v>1.8450934513449979</c:v>
                </c:pt>
                <c:pt idx="7">
                  <c:v>1.6063708891258439</c:v>
                </c:pt>
                <c:pt idx="8">
                  <c:v>1.3695214269356191</c:v>
                </c:pt>
                <c:pt idx="9">
                  <c:v>0.95035901485338836</c:v>
                </c:pt>
                <c:pt idx="10">
                  <c:v>1.0612232715022341</c:v>
                </c:pt>
                <c:pt idx="11">
                  <c:v>1.5817009805080029</c:v>
                </c:pt>
                <c:pt idx="12">
                  <c:v>1.172198316990742</c:v>
                </c:pt>
                <c:pt idx="13">
                  <c:v>1.4172137146836279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12259</c:v>
                </c:pt>
                <c:pt idx="1">
                  <c:v>12090</c:v>
                </c:pt>
                <c:pt idx="2">
                  <c:v>11923</c:v>
                </c:pt>
                <c:pt idx="3">
                  <c:v>11853</c:v>
                </c:pt>
                <c:pt idx="4">
                  <c:v>11703</c:v>
                </c:pt>
                <c:pt idx="5">
                  <c:v>11637</c:v>
                </c:pt>
                <c:pt idx="6">
                  <c:v>11515</c:v>
                </c:pt>
                <c:pt idx="7">
                  <c:v>11412</c:v>
                </c:pt>
                <c:pt idx="8">
                  <c:v>11262</c:v>
                </c:pt>
                <c:pt idx="9">
                  <c:v>11086</c:v>
                </c:pt>
                <c:pt idx="10">
                  <c:v>10800</c:v>
                </c:pt>
                <c:pt idx="11">
                  <c:v>10606</c:v>
                </c:pt>
                <c:pt idx="12">
                  <c:v>10404</c:v>
                </c:pt>
                <c:pt idx="13">
                  <c:v>10241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村田町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1753</v>
      </c>
      <c r="B9" s="70">
        <v>154</v>
      </c>
      <c r="C9" s="70">
        <v>1</v>
      </c>
      <c r="D9" s="70">
        <v>10</v>
      </c>
      <c r="E9" s="70">
        <v>1990</v>
      </c>
      <c r="F9" s="70" t="s">
        <v>787</v>
      </c>
      <c r="G9" s="70" t="s">
        <v>1754</v>
      </c>
      <c r="H9" s="70" t="s">
        <v>1755</v>
      </c>
      <c r="I9" s="148"/>
      <c r="J9" s="71">
        <v>23.13347872445987</v>
      </c>
      <c r="K9" s="71">
        <v>2.539212612609528</v>
      </c>
      <c r="L9" s="71">
        <v>2.0977355569613101</v>
      </c>
      <c r="M9" s="71">
        <v>8.3745493190738607</v>
      </c>
      <c r="N9" s="71">
        <v>11.16856098183896</v>
      </c>
      <c r="O9" s="71">
        <v>13.3135042920415</v>
      </c>
      <c r="P9" s="71">
        <v>18.421728336505719</v>
      </c>
      <c r="Q9" s="71">
        <v>0.98043877027880699</v>
      </c>
      <c r="R9" s="71">
        <v>0</v>
      </c>
      <c r="S9" s="71">
        <v>1.1358162991476299</v>
      </c>
      <c r="T9" s="72"/>
      <c r="U9" s="71">
        <v>3824998</v>
      </c>
      <c r="V9" s="71">
        <v>912</v>
      </c>
      <c r="W9" s="71">
        <v>22</v>
      </c>
      <c r="X9" s="71">
        <v>2870</v>
      </c>
      <c r="Y9" s="71">
        <v>4345</v>
      </c>
      <c r="Z9" s="71">
        <v>5476</v>
      </c>
      <c r="AA9" s="71">
        <v>4473</v>
      </c>
      <c r="AB9" s="71">
        <v>15919</v>
      </c>
      <c r="AC9" s="71">
        <v>0</v>
      </c>
      <c r="AD9" s="71">
        <v>1.1358162991476299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1756</v>
      </c>
      <c r="B10" s="70">
        <v>155</v>
      </c>
      <c r="C10" s="70">
        <v>2</v>
      </c>
      <c r="D10" s="70">
        <v>10</v>
      </c>
      <c r="E10" s="70">
        <v>2005</v>
      </c>
      <c r="F10" s="70" t="s">
        <v>789</v>
      </c>
      <c r="G10" s="70" t="s">
        <v>1754</v>
      </c>
      <c r="H10" s="70" t="s">
        <v>1755</v>
      </c>
      <c r="I10" s="148"/>
      <c r="J10" s="71">
        <v>19.149879250818881</v>
      </c>
      <c r="K10" s="71">
        <v>1.536484662641727</v>
      </c>
      <c r="L10" s="71">
        <v>8.0030855537273897</v>
      </c>
      <c r="M10" s="71">
        <v>11.755287408240379</v>
      </c>
      <c r="N10" s="71">
        <v>14.556007466419819</v>
      </c>
      <c r="O10" s="71">
        <v>17.84370948081429</v>
      </c>
      <c r="P10" s="71">
        <v>18.26410586118029</v>
      </c>
      <c r="Q10" s="71">
        <v>0.86804354580098597</v>
      </c>
      <c r="R10" s="71">
        <v>0</v>
      </c>
      <c r="S10" s="71">
        <v>2.1027598321966181</v>
      </c>
      <c r="T10" s="72"/>
      <c r="U10" s="71">
        <v>2901493</v>
      </c>
      <c r="V10" s="71">
        <v>651</v>
      </c>
      <c r="W10" s="71">
        <v>107</v>
      </c>
      <c r="X10" s="71">
        <v>2176</v>
      </c>
      <c r="Y10" s="71">
        <v>4884</v>
      </c>
      <c r="Z10" s="71">
        <v>8493</v>
      </c>
      <c r="AA10" s="71">
        <v>3632</v>
      </c>
      <c r="AB10" s="71">
        <v>14734</v>
      </c>
      <c r="AC10" s="71">
        <v>0</v>
      </c>
      <c r="AD10" s="71">
        <v>2.1027598321966181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1757</v>
      </c>
      <c r="B11" s="70">
        <v>156</v>
      </c>
      <c r="C11" s="70">
        <v>3</v>
      </c>
      <c r="D11" s="70">
        <v>10</v>
      </c>
      <c r="E11" s="70">
        <v>2006</v>
      </c>
      <c r="F11" s="70" t="s">
        <v>790</v>
      </c>
      <c r="G11" s="70" t="s">
        <v>1754</v>
      </c>
      <c r="H11" s="70" t="s">
        <v>1755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1758</v>
      </c>
      <c r="B12" s="70">
        <v>157</v>
      </c>
      <c r="C12" s="70">
        <v>4</v>
      </c>
      <c r="D12" s="70">
        <v>10</v>
      </c>
      <c r="E12" s="70">
        <v>2007</v>
      </c>
      <c r="F12" s="70" t="s">
        <v>791</v>
      </c>
      <c r="G12" s="70" t="s">
        <v>1754</v>
      </c>
      <c r="H12" s="70" t="s">
        <v>1755</v>
      </c>
      <c r="I12" s="148"/>
      <c r="J12" s="71">
        <v>19.012418797134949</v>
      </c>
      <c r="K12" s="71">
        <v>1.3344809887005189</v>
      </c>
      <c r="L12" s="71">
        <v>1.808843754957461</v>
      </c>
      <c r="M12" s="71">
        <v>12.84194814751763</v>
      </c>
      <c r="N12" s="71">
        <v>15.375694749706669</v>
      </c>
      <c r="O12" s="71">
        <v>17.33458197022739</v>
      </c>
      <c r="P12" s="71">
        <v>18.03616298148966</v>
      </c>
      <c r="Q12" s="71">
        <v>0.88988506835674097</v>
      </c>
      <c r="R12" s="71">
        <v>0</v>
      </c>
      <c r="S12" s="71">
        <v>2.1035291786539712</v>
      </c>
      <c r="T12" s="72"/>
      <c r="U12" s="71">
        <v>2953472</v>
      </c>
      <c r="V12" s="71">
        <v>580</v>
      </c>
      <c r="W12" s="71">
        <v>23</v>
      </c>
      <c r="X12" s="71">
        <v>2996</v>
      </c>
      <c r="Y12" s="71">
        <v>4878</v>
      </c>
      <c r="Z12" s="71">
        <v>8577</v>
      </c>
      <c r="AA12" s="71">
        <v>3532</v>
      </c>
      <c r="AB12" s="71">
        <v>14306</v>
      </c>
      <c r="AC12" s="71">
        <v>0</v>
      </c>
      <c r="AD12" s="71">
        <v>2.1035291786539712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1759</v>
      </c>
      <c r="B13" s="70">
        <v>158</v>
      </c>
      <c r="C13" s="70">
        <v>5</v>
      </c>
      <c r="D13" s="70">
        <v>10</v>
      </c>
      <c r="E13" s="70">
        <v>2008</v>
      </c>
      <c r="F13" s="70" t="s">
        <v>792</v>
      </c>
      <c r="G13" s="70" t="s">
        <v>1754</v>
      </c>
      <c r="H13" s="70" t="s">
        <v>1755</v>
      </c>
      <c r="I13" s="148"/>
      <c r="J13" s="71">
        <v>16.738227314962689</v>
      </c>
      <c r="K13" s="71">
        <v>1.064806704617528</v>
      </c>
      <c r="L13" s="71">
        <v>7.4003871715860834</v>
      </c>
      <c r="M13" s="71">
        <v>13.548911163245471</v>
      </c>
      <c r="N13" s="71">
        <v>15.502119222292761</v>
      </c>
      <c r="O13" s="71">
        <v>16.73117849254632</v>
      </c>
      <c r="P13" s="71">
        <v>17.6636610601076</v>
      </c>
      <c r="Q13" s="71">
        <v>0.86104269656355603</v>
      </c>
      <c r="R13" s="71">
        <v>0</v>
      </c>
      <c r="S13" s="71">
        <v>1.729257960038673</v>
      </c>
      <c r="T13" s="72"/>
      <c r="U13" s="71">
        <v>2853692</v>
      </c>
      <c r="V13" s="71">
        <v>580</v>
      </c>
      <c r="W13" s="71">
        <v>104</v>
      </c>
      <c r="X13" s="71">
        <v>2996</v>
      </c>
      <c r="Y13" s="71">
        <v>4899</v>
      </c>
      <c r="Z13" s="71">
        <v>8569</v>
      </c>
      <c r="AA13" s="71">
        <v>3463</v>
      </c>
      <c r="AB13" s="71">
        <v>14070</v>
      </c>
      <c r="AC13" s="71">
        <v>0</v>
      </c>
      <c r="AD13" s="71">
        <v>1.729257960038673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1760</v>
      </c>
      <c r="B14" s="70">
        <v>159</v>
      </c>
      <c r="C14" s="70">
        <v>6</v>
      </c>
      <c r="D14" s="70">
        <v>10</v>
      </c>
      <c r="E14" s="70">
        <v>2009</v>
      </c>
      <c r="F14" s="70" t="s">
        <v>176</v>
      </c>
      <c r="G14" s="70" t="s">
        <v>1754</v>
      </c>
      <c r="H14" s="70" t="s">
        <v>1755</v>
      </c>
      <c r="I14" s="148"/>
      <c r="J14" s="71">
        <v>13.90561463989506</v>
      </c>
      <c r="K14" s="71">
        <v>0.8877540798154433</v>
      </c>
      <c r="L14" s="71">
        <v>7.5565573017602343</v>
      </c>
      <c r="M14" s="71">
        <v>11.972804722826851</v>
      </c>
      <c r="N14" s="71">
        <v>14.387932693393349</v>
      </c>
      <c r="O14" s="71">
        <v>16.988298865074071</v>
      </c>
      <c r="P14" s="71">
        <v>16.857974188339849</v>
      </c>
      <c r="Q14" s="71">
        <v>0.80491162682950002</v>
      </c>
      <c r="R14" s="71">
        <v>0</v>
      </c>
      <c r="S14" s="71">
        <v>1.8908680791200301</v>
      </c>
      <c r="T14" s="72"/>
      <c r="U14" s="71">
        <v>2116448</v>
      </c>
      <c r="V14" s="71">
        <v>564</v>
      </c>
      <c r="W14" s="71">
        <v>116</v>
      </c>
      <c r="X14" s="71">
        <v>3123</v>
      </c>
      <c r="Y14" s="71">
        <v>4894</v>
      </c>
      <c r="Z14" s="71">
        <v>8588</v>
      </c>
      <c r="AA14" s="71">
        <v>3393</v>
      </c>
      <c r="AB14" s="71">
        <v>13807</v>
      </c>
      <c r="AC14" s="71">
        <v>0</v>
      </c>
      <c r="AD14" s="71">
        <v>1.8908680791200301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5.05</v>
      </c>
      <c r="BK14" s="71">
        <v>0</v>
      </c>
      <c r="BL14" s="71">
        <v>0</v>
      </c>
      <c r="BM14" s="71">
        <v>0</v>
      </c>
      <c r="BN14" s="72"/>
      <c r="BO14" s="71">
        <v>0</v>
      </c>
      <c r="BP14" s="71">
        <v>0</v>
      </c>
      <c r="BQ14" s="71">
        <v>1</v>
      </c>
      <c r="BR14" s="71">
        <v>0</v>
      </c>
      <c r="BS14" s="71">
        <v>0</v>
      </c>
      <c r="BT14" s="71">
        <v>0</v>
      </c>
      <c r="BU14"/>
      <c r="BV14" s="70">
        <v>5.05</v>
      </c>
      <c r="BW14" s="70">
        <v>0</v>
      </c>
      <c r="BX14" s="70">
        <v>0</v>
      </c>
      <c r="BY14" s="70">
        <v>0</v>
      </c>
      <c r="BZ14" s="70">
        <v>0</v>
      </c>
      <c r="CA14" s="70">
        <v>0</v>
      </c>
      <c r="CB14" s="70">
        <v>0</v>
      </c>
      <c r="CC14" s="70">
        <v>0</v>
      </c>
      <c r="CD14" s="70">
        <v>0</v>
      </c>
    </row>
    <row r="15" spans="1:82">
      <c r="A15" s="70" t="s">
        <v>1761</v>
      </c>
      <c r="B15" s="70">
        <v>160</v>
      </c>
      <c r="C15" s="70">
        <v>7</v>
      </c>
      <c r="D15" s="70">
        <v>10</v>
      </c>
      <c r="E15" s="70">
        <v>2010</v>
      </c>
      <c r="F15" s="70" t="s">
        <v>177</v>
      </c>
      <c r="G15" s="70" t="s">
        <v>1754</v>
      </c>
      <c r="H15" s="70" t="s">
        <v>1755</v>
      </c>
      <c r="I15" s="148"/>
      <c r="J15" s="71">
        <v>14.39410713634507</v>
      </c>
      <c r="K15" s="71">
        <v>0.9302638550033796</v>
      </c>
      <c r="L15" s="71">
        <v>8.4332591469144589</v>
      </c>
      <c r="M15" s="71">
        <v>12.20079869155118</v>
      </c>
      <c r="N15" s="71">
        <v>15.702567511861719</v>
      </c>
      <c r="O15" s="71">
        <v>16.937288692940591</v>
      </c>
      <c r="P15" s="71">
        <v>16.973828996975339</v>
      </c>
      <c r="Q15" s="71">
        <v>0.82765329619893202</v>
      </c>
      <c r="R15" s="71">
        <v>0</v>
      </c>
      <c r="S15" s="71">
        <v>1.7029758137813811</v>
      </c>
      <c r="T15" s="72"/>
      <c r="U15" s="71">
        <v>2364951</v>
      </c>
      <c r="V15" s="71">
        <v>564</v>
      </c>
      <c r="W15" s="71">
        <v>116</v>
      </c>
      <c r="X15" s="71">
        <v>3123</v>
      </c>
      <c r="Y15" s="71">
        <v>4879</v>
      </c>
      <c r="Z15" s="71">
        <v>8602</v>
      </c>
      <c r="AA15" s="71">
        <v>3331</v>
      </c>
      <c r="AB15" s="71">
        <v>13604</v>
      </c>
      <c r="AC15" s="71">
        <v>0</v>
      </c>
      <c r="AD15" s="71">
        <v>1.7029758137813811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5.2560000000000002</v>
      </c>
      <c r="BK15" s="71">
        <v>0</v>
      </c>
      <c r="BL15" s="71">
        <v>0</v>
      </c>
      <c r="BM15" s="71">
        <v>0</v>
      </c>
      <c r="BN15" s="72"/>
      <c r="BO15" s="71">
        <v>0</v>
      </c>
      <c r="BP15" s="71">
        <v>0</v>
      </c>
      <c r="BQ15" s="71">
        <v>1</v>
      </c>
      <c r="BR15" s="71">
        <v>0</v>
      </c>
      <c r="BS15" s="71">
        <v>0</v>
      </c>
      <c r="BT15" s="71">
        <v>0</v>
      </c>
      <c r="BU15"/>
      <c r="BV15" s="70">
        <v>5.2560000000000002</v>
      </c>
      <c r="BW15" s="70">
        <v>0</v>
      </c>
      <c r="BX15" s="70">
        <v>0</v>
      </c>
      <c r="BY15" s="70">
        <v>0</v>
      </c>
      <c r="BZ15" s="70">
        <v>0</v>
      </c>
      <c r="CA15" s="70">
        <v>0</v>
      </c>
      <c r="CB15" s="70">
        <v>0</v>
      </c>
      <c r="CC15" s="70">
        <v>0</v>
      </c>
      <c r="CD15" s="70">
        <v>0</v>
      </c>
    </row>
    <row r="16" spans="1:82">
      <c r="A16" s="70" t="s">
        <v>1762</v>
      </c>
      <c r="B16" s="70">
        <v>161</v>
      </c>
      <c r="C16" s="70">
        <v>8</v>
      </c>
      <c r="D16" s="70">
        <v>10</v>
      </c>
      <c r="E16" s="70">
        <v>2011</v>
      </c>
      <c r="F16" s="70" t="s">
        <v>178</v>
      </c>
      <c r="G16" s="70" t="s">
        <v>1754</v>
      </c>
      <c r="H16" s="70" t="s">
        <v>1755</v>
      </c>
      <c r="I16" s="148"/>
      <c r="J16" s="71">
        <v>17.162256007558021</v>
      </c>
      <c r="K16" s="71">
        <v>1.3528640137798911</v>
      </c>
      <c r="L16" s="71">
        <v>4.7794856868417028</v>
      </c>
      <c r="M16" s="71">
        <v>15.48147038156292</v>
      </c>
      <c r="N16" s="71">
        <v>16.766493074772828</v>
      </c>
      <c r="O16" s="71">
        <v>16.546316092970926</v>
      </c>
      <c r="P16" s="71">
        <v>16.186405261629922</v>
      </c>
      <c r="Q16" s="71">
        <v>0.93847758004014903</v>
      </c>
      <c r="R16" s="71">
        <v>0</v>
      </c>
      <c r="S16" s="71">
        <v>1.527345184897041</v>
      </c>
      <c r="T16" s="72"/>
      <c r="U16" s="71">
        <v>2449430</v>
      </c>
      <c r="V16" s="71">
        <v>564</v>
      </c>
      <c r="W16" s="71">
        <v>116</v>
      </c>
      <c r="X16" s="71">
        <v>3123</v>
      </c>
      <c r="Y16" s="71">
        <v>4874</v>
      </c>
      <c r="Z16" s="71">
        <v>8586</v>
      </c>
      <c r="AA16" s="71">
        <v>3271</v>
      </c>
      <c r="AB16" s="71">
        <v>13373</v>
      </c>
      <c r="AC16" s="71">
        <v>0</v>
      </c>
      <c r="AD16" s="71">
        <v>1.527345184897041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4.5620000000000003</v>
      </c>
      <c r="BK16" s="71">
        <v>0</v>
      </c>
      <c r="BL16" s="71">
        <v>0</v>
      </c>
      <c r="BM16" s="71">
        <v>0</v>
      </c>
      <c r="BN16" s="72"/>
      <c r="BO16" s="71">
        <v>0</v>
      </c>
      <c r="BP16" s="71">
        <v>0</v>
      </c>
      <c r="BQ16" s="71">
        <v>1</v>
      </c>
      <c r="BR16" s="71">
        <v>0</v>
      </c>
      <c r="BS16" s="71">
        <v>0</v>
      </c>
      <c r="BT16" s="71">
        <v>0</v>
      </c>
      <c r="BU16"/>
      <c r="BV16" s="70">
        <v>4.5620000000000003</v>
      </c>
      <c r="BW16" s="70">
        <v>0</v>
      </c>
      <c r="BX16" s="70">
        <v>0</v>
      </c>
      <c r="BY16" s="70">
        <v>0</v>
      </c>
      <c r="BZ16" s="70">
        <v>0</v>
      </c>
      <c r="CA16" s="70">
        <v>0</v>
      </c>
      <c r="CB16" s="70">
        <v>0</v>
      </c>
      <c r="CC16" s="70">
        <v>0</v>
      </c>
      <c r="CD16" s="70">
        <v>0</v>
      </c>
    </row>
    <row r="17" spans="1:82">
      <c r="A17" s="70" t="s">
        <v>1763</v>
      </c>
      <c r="B17" s="70">
        <v>162</v>
      </c>
      <c r="C17" s="70">
        <v>9</v>
      </c>
      <c r="D17" s="70">
        <v>10</v>
      </c>
      <c r="E17" s="70">
        <v>2012</v>
      </c>
      <c r="F17" s="70" t="s">
        <v>179</v>
      </c>
      <c r="G17" s="70" t="s">
        <v>1754</v>
      </c>
      <c r="H17" s="70" t="s">
        <v>1755</v>
      </c>
      <c r="I17" s="148"/>
      <c r="J17" s="71">
        <v>18.141645268641941</v>
      </c>
      <c r="K17" s="71">
        <v>1.3192242194742321</v>
      </c>
      <c r="L17" s="71">
        <v>4.744753588003797</v>
      </c>
      <c r="M17" s="71">
        <v>16.00420628595538</v>
      </c>
      <c r="N17" s="71">
        <v>17.659985591732521</v>
      </c>
      <c r="O17" s="71">
        <v>16.400814896310802</v>
      </c>
      <c r="P17" s="71">
        <v>16.15905919563966</v>
      </c>
      <c r="Q17" s="71">
        <v>1.00354908666931</v>
      </c>
      <c r="R17" s="71">
        <v>0</v>
      </c>
      <c r="S17" s="71">
        <v>1.33571330157643</v>
      </c>
      <c r="T17" s="72"/>
      <c r="U17" s="71">
        <v>2475961</v>
      </c>
      <c r="V17" s="71">
        <v>564</v>
      </c>
      <c r="W17" s="71">
        <v>116</v>
      </c>
      <c r="X17" s="71">
        <v>3123</v>
      </c>
      <c r="Y17" s="71">
        <v>4877</v>
      </c>
      <c r="Z17" s="71">
        <v>8578</v>
      </c>
      <c r="AA17" s="71">
        <v>3247</v>
      </c>
      <c r="AB17" s="71">
        <v>13162</v>
      </c>
      <c r="AC17" s="71">
        <v>0</v>
      </c>
      <c r="AD17" s="71">
        <v>1.33571330157643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4.968</v>
      </c>
      <c r="BK17" s="71">
        <v>0</v>
      </c>
      <c r="BL17" s="71">
        <v>0</v>
      </c>
      <c r="BM17" s="71">
        <v>0</v>
      </c>
      <c r="BN17" s="72"/>
      <c r="BO17" s="71">
        <v>0</v>
      </c>
      <c r="BP17" s="71">
        <v>0</v>
      </c>
      <c r="BQ17" s="71">
        <v>1</v>
      </c>
      <c r="BR17" s="71">
        <v>0</v>
      </c>
      <c r="BS17" s="71">
        <v>0</v>
      </c>
      <c r="BT17" s="71">
        <v>0</v>
      </c>
      <c r="BU17"/>
      <c r="BV17" s="70">
        <v>4.968</v>
      </c>
      <c r="BW17" s="70">
        <v>0</v>
      </c>
      <c r="BX17" s="70">
        <v>0</v>
      </c>
      <c r="BY17" s="70">
        <v>0</v>
      </c>
      <c r="BZ17" s="70">
        <v>0</v>
      </c>
      <c r="CA17" s="70">
        <v>0</v>
      </c>
      <c r="CB17" s="70">
        <v>0</v>
      </c>
      <c r="CC17" s="70">
        <v>0</v>
      </c>
      <c r="CD17" s="70">
        <v>0</v>
      </c>
    </row>
    <row r="18" spans="1:82">
      <c r="A18" s="70" t="s">
        <v>1764</v>
      </c>
      <c r="B18" s="70">
        <v>163</v>
      </c>
      <c r="C18" s="70">
        <v>10</v>
      </c>
      <c r="D18" s="70">
        <v>10</v>
      </c>
      <c r="E18" s="70">
        <v>2013</v>
      </c>
      <c r="F18" s="70" t="s">
        <v>180</v>
      </c>
      <c r="G18" s="70" t="s">
        <v>1754</v>
      </c>
      <c r="H18" s="70" t="s">
        <v>1755</v>
      </c>
      <c r="I18" s="148"/>
      <c r="J18" s="71">
        <v>18.57493272830375</v>
      </c>
      <c r="K18" s="71">
        <v>1.137228599851114</v>
      </c>
      <c r="L18" s="71">
        <v>4.8933722543083524</v>
      </c>
      <c r="M18" s="71">
        <v>15.41875748743006</v>
      </c>
      <c r="N18" s="71">
        <v>17.636637019892319</v>
      </c>
      <c r="O18" s="71">
        <v>15.685203756313673</v>
      </c>
      <c r="P18" s="71">
        <v>15.825312898203066</v>
      </c>
      <c r="Q18" s="71">
        <v>1.0084757504445401</v>
      </c>
      <c r="R18" s="71">
        <v>0</v>
      </c>
      <c r="S18" s="71">
        <v>1.591747615877857</v>
      </c>
      <c r="T18" s="72"/>
      <c r="U18" s="71">
        <v>2345905</v>
      </c>
      <c r="V18" s="71">
        <v>564</v>
      </c>
      <c r="W18" s="71">
        <v>116</v>
      </c>
      <c r="X18" s="71">
        <v>3123</v>
      </c>
      <c r="Y18" s="71">
        <v>4877</v>
      </c>
      <c r="Z18" s="71">
        <v>8570</v>
      </c>
      <c r="AA18" s="71">
        <v>3168</v>
      </c>
      <c r="AB18" s="71">
        <v>13037</v>
      </c>
      <c r="AC18" s="71">
        <v>0</v>
      </c>
      <c r="AD18" s="71">
        <v>1.591747615877857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5.1580000000000004</v>
      </c>
      <c r="BK18" s="71">
        <v>0</v>
      </c>
      <c r="BL18" s="71">
        <v>0</v>
      </c>
      <c r="BM18" s="71">
        <v>0</v>
      </c>
      <c r="BN18" s="72"/>
      <c r="BO18" s="71">
        <v>0</v>
      </c>
      <c r="BP18" s="71">
        <v>0</v>
      </c>
      <c r="BQ18" s="71">
        <v>1</v>
      </c>
      <c r="BR18" s="71">
        <v>0</v>
      </c>
      <c r="BS18" s="71">
        <v>0</v>
      </c>
      <c r="BT18" s="71">
        <v>0</v>
      </c>
      <c r="BU18"/>
      <c r="BV18" s="70">
        <v>5.1580000000000004</v>
      </c>
      <c r="BW18" s="70">
        <v>0</v>
      </c>
      <c r="BX18" s="70">
        <v>0</v>
      </c>
      <c r="BY18" s="70">
        <v>0</v>
      </c>
      <c r="BZ18" s="70">
        <v>0</v>
      </c>
      <c r="CA18" s="70">
        <v>0</v>
      </c>
      <c r="CB18" s="70">
        <v>0</v>
      </c>
      <c r="CC18" s="70">
        <v>0</v>
      </c>
      <c r="CD18" s="70">
        <v>0</v>
      </c>
    </row>
    <row r="19" spans="1:82">
      <c r="A19" s="70" t="s">
        <v>1765</v>
      </c>
      <c r="B19" s="70">
        <v>164</v>
      </c>
      <c r="C19" s="70">
        <v>11</v>
      </c>
      <c r="D19" s="70">
        <v>10</v>
      </c>
      <c r="E19" s="70">
        <v>2014</v>
      </c>
      <c r="F19" s="70" t="s">
        <v>181</v>
      </c>
      <c r="G19" s="70" t="s">
        <v>1754</v>
      </c>
      <c r="H19" s="70" t="s">
        <v>1755</v>
      </c>
      <c r="I19" s="148"/>
      <c r="J19" s="71">
        <v>17.986183487072129</v>
      </c>
      <c r="K19" s="71">
        <v>0.98567229540396006</v>
      </c>
      <c r="L19" s="71">
        <v>5.7918531125916326</v>
      </c>
      <c r="M19" s="71">
        <v>13.148439033649939</v>
      </c>
      <c r="N19" s="71">
        <v>15.31347913348891</v>
      </c>
      <c r="O19" s="71">
        <v>14.861302934970777</v>
      </c>
      <c r="P19" s="71">
        <v>15.842293179901016</v>
      </c>
      <c r="Q19" s="71">
        <v>0.94909227854489897</v>
      </c>
      <c r="R19" s="71">
        <v>0</v>
      </c>
      <c r="S19" s="71">
        <v>2.3848446549214519</v>
      </c>
      <c r="T19" s="72"/>
      <c r="U19" s="71">
        <v>2524251</v>
      </c>
      <c r="V19" s="71">
        <v>430</v>
      </c>
      <c r="W19" s="71">
        <v>129</v>
      </c>
      <c r="X19" s="71">
        <v>2917</v>
      </c>
      <c r="Y19" s="71">
        <v>4874</v>
      </c>
      <c r="Z19" s="71">
        <v>8552</v>
      </c>
      <c r="AA19" s="71">
        <v>3155</v>
      </c>
      <c r="AB19" s="71">
        <v>12788</v>
      </c>
      <c r="AC19" s="71">
        <v>0</v>
      </c>
      <c r="AD19" s="71">
        <v>2.3848446549214519</v>
      </c>
      <c r="AE19" s="72"/>
      <c r="AF19" s="71"/>
      <c r="AG19" s="71"/>
      <c r="AH19" s="71"/>
      <c r="AI19" s="71"/>
      <c r="AJ19" s="71"/>
      <c r="AK19" s="71"/>
      <c r="AL19" s="71"/>
      <c r="AM19" s="71"/>
      <c r="AN19" s="71"/>
      <c r="AO19" s="71"/>
      <c r="AP19" s="71"/>
      <c r="AQ19" s="72"/>
      <c r="AR19" s="71">
        <v>153</v>
      </c>
      <c r="AS19" s="71">
        <v>60</v>
      </c>
      <c r="AT19" s="71">
        <v>0</v>
      </c>
      <c r="AU19" s="71">
        <v>0</v>
      </c>
      <c r="AV19" s="71">
        <v>0</v>
      </c>
      <c r="AW19" s="71">
        <v>0</v>
      </c>
      <c r="AX19" s="71"/>
      <c r="AY19" s="72"/>
      <c r="AZ19" s="71">
        <v>739</v>
      </c>
      <c r="BA19" s="71">
        <v>2754.1</v>
      </c>
      <c r="BB19" s="71">
        <v>0</v>
      </c>
      <c r="BC19" s="71">
        <v>0</v>
      </c>
      <c r="BD19" s="71">
        <v>0</v>
      </c>
      <c r="BE19" s="71">
        <v>0</v>
      </c>
      <c r="BF19" s="71"/>
      <c r="BG19" s="72"/>
      <c r="BH19" s="71">
        <v>0</v>
      </c>
      <c r="BI19" s="71">
        <v>0</v>
      </c>
      <c r="BJ19" s="71">
        <v>5.1920000000000002</v>
      </c>
      <c r="BK19" s="71">
        <v>0</v>
      </c>
      <c r="BL19" s="71">
        <v>0</v>
      </c>
      <c r="BM19" s="71">
        <v>0</v>
      </c>
      <c r="BN19" s="72"/>
      <c r="BO19" s="71">
        <v>0</v>
      </c>
      <c r="BP19" s="71">
        <v>0</v>
      </c>
      <c r="BQ19" s="71">
        <v>1</v>
      </c>
      <c r="BR19" s="71">
        <v>0</v>
      </c>
      <c r="BS19" s="71">
        <v>0</v>
      </c>
      <c r="BT19" s="71">
        <v>0</v>
      </c>
      <c r="BU19"/>
      <c r="BV19" s="70">
        <v>5.1920000000000002</v>
      </c>
      <c r="BW19" s="70">
        <v>0</v>
      </c>
      <c r="BX19" s="70">
        <v>0</v>
      </c>
      <c r="BY19" s="70">
        <v>0</v>
      </c>
      <c r="BZ19" s="70">
        <v>0</v>
      </c>
      <c r="CA19" s="70">
        <v>0</v>
      </c>
      <c r="CB19" s="70">
        <v>0</v>
      </c>
      <c r="CC19" s="70">
        <v>0</v>
      </c>
      <c r="CD19" s="70">
        <v>0</v>
      </c>
    </row>
    <row r="20" spans="1:82">
      <c r="A20" s="70" t="s">
        <v>1766</v>
      </c>
      <c r="B20" s="70">
        <v>165</v>
      </c>
      <c r="C20" s="70">
        <v>12</v>
      </c>
      <c r="D20" s="70">
        <v>10</v>
      </c>
      <c r="E20" s="70">
        <v>2015</v>
      </c>
      <c r="F20" s="70" t="s">
        <v>182</v>
      </c>
      <c r="G20" s="70" t="s">
        <v>1754</v>
      </c>
      <c r="H20" s="70" t="s">
        <v>1755</v>
      </c>
      <c r="I20" s="148"/>
      <c r="J20" s="71">
        <v>14.403713488132549</v>
      </c>
      <c r="K20" s="71">
        <v>0.94144324137547564</v>
      </c>
      <c r="L20" s="71">
        <v>6.3857302313623272</v>
      </c>
      <c r="M20" s="71">
        <v>13.77838972911599</v>
      </c>
      <c r="N20" s="71">
        <v>15.04988535324701</v>
      </c>
      <c r="O20" s="71">
        <v>14.649073415029296</v>
      </c>
      <c r="P20" s="71">
        <v>15.467861709723044</v>
      </c>
      <c r="Q20" s="71">
        <v>0.90606883446592501</v>
      </c>
      <c r="R20" s="71">
        <v>0</v>
      </c>
      <c r="S20" s="71">
        <v>1.689606744748807</v>
      </c>
      <c r="T20" s="72"/>
      <c r="U20" s="71">
        <v>2170824</v>
      </c>
      <c r="V20" s="71">
        <v>430</v>
      </c>
      <c r="W20" s="71">
        <v>129</v>
      </c>
      <c r="X20" s="71">
        <v>2917</v>
      </c>
      <c r="Y20" s="71">
        <v>4836</v>
      </c>
      <c r="Z20" s="71">
        <v>8511</v>
      </c>
      <c r="AA20" s="71">
        <v>3078</v>
      </c>
      <c r="AB20" s="71">
        <v>12471</v>
      </c>
      <c r="AC20" s="71">
        <v>0</v>
      </c>
      <c r="AD20" s="71">
        <v>1.689606744748807</v>
      </c>
      <c r="AE20" s="72"/>
      <c r="AF20" s="71">
        <v>16439369.79244012</v>
      </c>
      <c r="AG20" s="71">
        <v>777496.68309584307</v>
      </c>
      <c r="AH20" s="71">
        <v>1345017.232927579</v>
      </c>
      <c r="AI20" s="71">
        <v>20627446.278193992</v>
      </c>
      <c r="AJ20" s="71">
        <v>22756685.19750113</v>
      </c>
      <c r="AK20" s="71">
        <v>0</v>
      </c>
      <c r="AL20" s="71">
        <v>0</v>
      </c>
      <c r="AM20" s="71">
        <v>1709098.236122563</v>
      </c>
      <c r="AN20" s="71">
        <v>0</v>
      </c>
      <c r="AO20" s="71">
        <v>0</v>
      </c>
      <c r="AP20" s="71">
        <v>63655113.420281224</v>
      </c>
      <c r="AQ20" s="72"/>
      <c r="AR20" s="71">
        <v>184</v>
      </c>
      <c r="AS20" s="71">
        <v>84</v>
      </c>
      <c r="AT20" s="71">
        <v>0</v>
      </c>
      <c r="AU20" s="71">
        <v>0</v>
      </c>
      <c r="AV20" s="71">
        <v>0</v>
      </c>
      <c r="AW20" s="71">
        <v>0</v>
      </c>
      <c r="AX20" s="71"/>
      <c r="AY20" s="72"/>
      <c r="AZ20" s="71">
        <v>892</v>
      </c>
      <c r="BA20" s="71">
        <v>4158</v>
      </c>
      <c r="BB20" s="71">
        <v>0</v>
      </c>
      <c r="BC20" s="71">
        <v>0</v>
      </c>
      <c r="BD20" s="71">
        <v>0</v>
      </c>
      <c r="BE20" s="71">
        <v>0</v>
      </c>
      <c r="BF20" s="71"/>
      <c r="BG20" s="72"/>
      <c r="BH20" s="71">
        <v>0</v>
      </c>
      <c r="BI20" s="71">
        <v>0</v>
      </c>
      <c r="BJ20" s="71">
        <v>5.4249999999999998</v>
      </c>
      <c r="BK20" s="71">
        <v>0</v>
      </c>
      <c r="BL20" s="71">
        <v>0</v>
      </c>
      <c r="BM20" s="71">
        <v>0</v>
      </c>
      <c r="BN20" s="72"/>
      <c r="BO20" s="71">
        <v>0</v>
      </c>
      <c r="BP20" s="71">
        <v>0</v>
      </c>
      <c r="BQ20" s="71">
        <v>1</v>
      </c>
      <c r="BR20" s="71">
        <v>0</v>
      </c>
      <c r="BS20" s="71">
        <v>0</v>
      </c>
      <c r="BT20" s="71">
        <v>0</v>
      </c>
      <c r="BU20"/>
      <c r="BV20" s="70">
        <v>5.4249999999999998</v>
      </c>
      <c r="BW20" s="70">
        <v>0</v>
      </c>
      <c r="BX20" s="70">
        <v>0</v>
      </c>
      <c r="BY20" s="70">
        <v>0</v>
      </c>
      <c r="BZ20" s="70">
        <v>0</v>
      </c>
      <c r="CA20" s="70">
        <v>0</v>
      </c>
      <c r="CB20" s="70">
        <v>0</v>
      </c>
      <c r="CC20" s="70">
        <v>0</v>
      </c>
      <c r="CD20" s="70">
        <v>0</v>
      </c>
    </row>
    <row r="21" spans="1:82">
      <c r="A21" s="70" t="s">
        <v>1767</v>
      </c>
      <c r="B21" s="70">
        <v>166</v>
      </c>
      <c r="C21" s="70">
        <v>13</v>
      </c>
      <c r="D21" s="70">
        <v>10</v>
      </c>
      <c r="E21" s="70">
        <v>2016</v>
      </c>
      <c r="F21" s="70" t="s">
        <v>155</v>
      </c>
      <c r="G21" s="70" t="s">
        <v>1754</v>
      </c>
      <c r="H21" s="70" t="s">
        <v>1755</v>
      </c>
      <c r="I21" s="148"/>
      <c r="J21" s="71">
        <v>16.363953821049002</v>
      </c>
      <c r="K21" s="71">
        <v>0.94030435153334269</v>
      </c>
      <c r="L21" s="71">
        <v>7.4819719618394203</v>
      </c>
      <c r="M21" s="71">
        <v>12.058360030540802</v>
      </c>
      <c r="N21" s="71">
        <v>13.13913247327767</v>
      </c>
      <c r="O21" s="71">
        <v>14.476283543319392</v>
      </c>
      <c r="P21" s="71">
        <v>15.047461829786046</v>
      </c>
      <c r="Q21" s="71">
        <v>0.86312338034296032</v>
      </c>
      <c r="R21" s="71">
        <v>0</v>
      </c>
      <c r="S21" s="71">
        <v>1.984219374478404</v>
      </c>
      <c r="T21" s="72"/>
      <c r="U21" s="71">
        <v>2578391</v>
      </c>
      <c r="V21" s="71">
        <v>430</v>
      </c>
      <c r="W21" s="71">
        <v>129</v>
      </c>
      <c r="X21" s="71">
        <v>2917</v>
      </c>
      <c r="Y21" s="71">
        <v>4800</v>
      </c>
      <c r="Z21" s="71">
        <v>8514</v>
      </c>
      <c r="AA21" s="71">
        <v>3097</v>
      </c>
      <c r="AB21" s="71">
        <v>12220</v>
      </c>
      <c r="AC21" s="71">
        <v>0</v>
      </c>
      <c r="AD21" s="71">
        <v>1.984219374478404</v>
      </c>
      <c r="AE21" s="72"/>
      <c r="AF21" s="71">
        <v>19031316.99200457</v>
      </c>
      <c r="AG21" s="71">
        <v>747433.73125931004</v>
      </c>
      <c r="AH21" s="71">
        <v>1171095.054080501</v>
      </c>
      <c r="AI21" s="71">
        <v>19266948.566763248</v>
      </c>
      <c r="AJ21" s="71">
        <v>19256144.887568392</v>
      </c>
      <c r="AK21" s="71">
        <v>0</v>
      </c>
      <c r="AL21" s="71">
        <v>0</v>
      </c>
      <c r="AM21" s="71">
        <v>1676000.816405121</v>
      </c>
      <c r="AN21" s="71">
        <v>0</v>
      </c>
      <c r="AO21" s="71">
        <v>0</v>
      </c>
      <c r="AP21" s="71">
        <v>61148940.048081137</v>
      </c>
      <c r="AQ21" s="72"/>
      <c r="AR21" s="71">
        <v>202</v>
      </c>
      <c r="AS21" s="71">
        <v>106</v>
      </c>
      <c r="AT21" s="71">
        <v>0</v>
      </c>
      <c r="AU21" s="71">
        <v>0</v>
      </c>
      <c r="AV21" s="71">
        <v>0</v>
      </c>
      <c r="AW21" s="71">
        <v>0</v>
      </c>
      <c r="AX21" s="71"/>
      <c r="AY21" s="72"/>
      <c r="AZ21" s="71">
        <v>988.59999999999991</v>
      </c>
      <c r="BA21" s="71">
        <v>4935.6000000000004</v>
      </c>
      <c r="BB21" s="71">
        <v>0</v>
      </c>
      <c r="BC21" s="71">
        <v>0</v>
      </c>
      <c r="BD21" s="71">
        <v>0</v>
      </c>
      <c r="BE21" s="71">
        <v>0</v>
      </c>
      <c r="BF21" s="71"/>
      <c r="BG21" s="72"/>
      <c r="BH21" s="71">
        <v>0</v>
      </c>
      <c r="BI21" s="71">
        <v>0</v>
      </c>
      <c r="BJ21" s="71">
        <v>9.99</v>
      </c>
      <c r="BK21" s="71">
        <v>0</v>
      </c>
      <c r="BL21" s="71">
        <v>0</v>
      </c>
      <c r="BM21" s="71">
        <v>0</v>
      </c>
      <c r="BN21" s="72"/>
      <c r="BO21" s="71">
        <v>0</v>
      </c>
      <c r="BP21" s="71">
        <v>0</v>
      </c>
      <c r="BQ21" s="71">
        <v>2</v>
      </c>
      <c r="BR21" s="71">
        <v>0</v>
      </c>
      <c r="BS21" s="71">
        <v>0</v>
      </c>
      <c r="BT21" s="71">
        <v>0</v>
      </c>
      <c r="BU21"/>
      <c r="BV21" s="70">
        <v>9.99</v>
      </c>
      <c r="BW21" s="70">
        <v>0</v>
      </c>
      <c r="BX21" s="70">
        <v>0</v>
      </c>
      <c r="BY21" s="70">
        <v>0</v>
      </c>
      <c r="BZ21" s="70">
        <v>0</v>
      </c>
      <c r="CA21" s="70">
        <v>0</v>
      </c>
      <c r="CB21" s="70">
        <v>0</v>
      </c>
      <c r="CC21" s="70">
        <v>0</v>
      </c>
      <c r="CD21" s="70">
        <v>0</v>
      </c>
    </row>
    <row r="22" spans="1:82">
      <c r="A22" s="70" t="s">
        <v>1768</v>
      </c>
      <c r="B22" s="70">
        <v>167</v>
      </c>
      <c r="C22" s="70">
        <v>14</v>
      </c>
      <c r="D22" s="70">
        <v>10</v>
      </c>
      <c r="E22" s="70">
        <v>2017</v>
      </c>
      <c r="F22" s="70" t="s">
        <v>156</v>
      </c>
      <c r="G22" s="70" t="s">
        <v>1754</v>
      </c>
      <c r="H22" s="70" t="s">
        <v>1755</v>
      </c>
      <c r="I22" s="148"/>
      <c r="J22" s="71">
        <v>16.104421680200524</v>
      </c>
      <c r="K22" s="71">
        <v>0.97947454705037462</v>
      </c>
      <c r="L22" s="71">
        <v>6.5457040686150876</v>
      </c>
      <c r="M22" s="71">
        <v>11.630817379178108</v>
      </c>
      <c r="N22" s="71">
        <v>14.086876762263278</v>
      </c>
      <c r="O22" s="71">
        <v>14.04772218509734</v>
      </c>
      <c r="P22" s="71">
        <v>14.749367898393784</v>
      </c>
      <c r="Q22" s="71">
        <v>0.81744722978251905</v>
      </c>
      <c r="R22" s="71">
        <v>0</v>
      </c>
      <c r="S22" s="71">
        <v>1.872022243543082</v>
      </c>
      <c r="T22" s="72"/>
      <c r="U22" s="71">
        <v>2758211</v>
      </c>
      <c r="V22" s="71">
        <v>430</v>
      </c>
      <c r="W22" s="71">
        <v>129</v>
      </c>
      <c r="X22" s="71">
        <v>2917</v>
      </c>
      <c r="Y22" s="71">
        <v>4756</v>
      </c>
      <c r="Z22" s="71">
        <v>8399</v>
      </c>
      <c r="AA22" s="71">
        <v>3055</v>
      </c>
      <c r="AB22" s="71">
        <v>11968</v>
      </c>
      <c r="AC22" s="71">
        <v>0</v>
      </c>
      <c r="AD22" s="71">
        <v>1.872022243543082</v>
      </c>
      <c r="AE22" s="72"/>
      <c r="AF22" s="71">
        <v>19187632.409622561</v>
      </c>
      <c r="AG22" s="71">
        <v>775543.76708929206</v>
      </c>
      <c r="AH22" s="71">
        <v>1399739.6085461411</v>
      </c>
      <c r="AI22" s="71">
        <v>19311945.317388508</v>
      </c>
      <c r="AJ22" s="71">
        <v>20733399.700407632</v>
      </c>
      <c r="AK22" s="71">
        <v>0</v>
      </c>
      <c r="AL22" s="71">
        <v>0</v>
      </c>
      <c r="AM22" s="71">
        <v>1644006.8458755349</v>
      </c>
      <c r="AN22" s="71">
        <v>0</v>
      </c>
      <c r="AO22" s="71">
        <v>0</v>
      </c>
      <c r="AP22" s="71">
        <v>63052267.648929663</v>
      </c>
      <c r="AQ22" s="72"/>
      <c r="AR22" s="71">
        <v>212</v>
      </c>
      <c r="AS22" s="71">
        <v>125</v>
      </c>
      <c r="AT22" s="71">
        <v>0</v>
      </c>
      <c r="AU22" s="71">
        <v>0</v>
      </c>
      <c r="AV22" s="71">
        <v>0</v>
      </c>
      <c r="AW22" s="71">
        <v>0</v>
      </c>
      <c r="AX22" s="71"/>
      <c r="AY22" s="72"/>
      <c r="AZ22" s="71">
        <v>1048.5999999999999</v>
      </c>
      <c r="BA22" s="71">
        <v>5755.6999999999989</v>
      </c>
      <c r="BB22" s="71">
        <v>0</v>
      </c>
      <c r="BC22" s="71">
        <v>0</v>
      </c>
      <c r="BD22" s="71">
        <v>0</v>
      </c>
      <c r="BE22" s="71">
        <v>0</v>
      </c>
      <c r="BF22" s="71"/>
      <c r="BG22" s="72"/>
      <c r="BH22" s="71">
        <v>0</v>
      </c>
      <c r="BI22" s="71">
        <v>0</v>
      </c>
      <c r="BJ22" s="71">
        <v>10.627000000000001</v>
      </c>
      <c r="BK22" s="71">
        <v>0</v>
      </c>
      <c r="BL22" s="71">
        <v>0</v>
      </c>
      <c r="BM22" s="71">
        <v>0</v>
      </c>
      <c r="BN22" s="72"/>
      <c r="BO22" s="71">
        <v>0</v>
      </c>
      <c r="BP22" s="71">
        <v>0</v>
      </c>
      <c r="BQ22" s="71">
        <v>2</v>
      </c>
      <c r="BR22" s="71">
        <v>0</v>
      </c>
      <c r="BS22" s="71">
        <v>0</v>
      </c>
      <c r="BT22" s="71">
        <v>0</v>
      </c>
      <c r="BU22"/>
      <c r="BV22" s="70">
        <v>10.627000000000001</v>
      </c>
      <c r="BW22" s="70">
        <v>0</v>
      </c>
      <c r="BX22" s="70">
        <v>0</v>
      </c>
      <c r="BY22" s="70">
        <v>0</v>
      </c>
      <c r="BZ22" s="70">
        <v>0</v>
      </c>
      <c r="CA22" s="70">
        <v>0</v>
      </c>
      <c r="CB22" s="70">
        <v>0</v>
      </c>
      <c r="CC22" s="70">
        <v>0</v>
      </c>
      <c r="CD22" s="70">
        <v>0</v>
      </c>
    </row>
    <row r="23" spans="1:82">
      <c r="A23" s="70" t="s">
        <v>1769</v>
      </c>
      <c r="B23" s="70">
        <v>168</v>
      </c>
      <c r="C23" s="70">
        <v>15</v>
      </c>
      <c r="D23" s="70">
        <v>10</v>
      </c>
      <c r="E23" s="70">
        <v>2018</v>
      </c>
      <c r="F23" s="70" t="s">
        <v>183</v>
      </c>
      <c r="G23" s="70" t="s">
        <v>1754</v>
      </c>
      <c r="H23" s="70" t="s">
        <v>1755</v>
      </c>
      <c r="I23" s="148"/>
      <c r="J23" s="71">
        <v>15.43873129462574</v>
      </c>
      <c r="K23" s="71">
        <v>0.92095480238560645</v>
      </c>
      <c r="L23" s="71">
        <v>6.1321270331574684</v>
      </c>
      <c r="M23" s="71">
        <v>11.499083362715151</v>
      </c>
      <c r="N23" s="71">
        <v>13.139435811584347</v>
      </c>
      <c r="O23" s="71">
        <v>13.601631436855248</v>
      </c>
      <c r="P23" s="71">
        <v>14.688587122500213</v>
      </c>
      <c r="Q23" s="71">
        <v>0.74073179971438796</v>
      </c>
      <c r="R23" s="71">
        <v>0</v>
      </c>
      <c r="S23" s="71">
        <v>2.2500020299797194</v>
      </c>
      <c r="T23" s="72"/>
      <c r="U23" s="71">
        <v>2813338</v>
      </c>
      <c r="V23" s="71">
        <v>430</v>
      </c>
      <c r="W23" s="71">
        <v>129</v>
      </c>
      <c r="X23" s="71">
        <v>2917</v>
      </c>
      <c r="Y23" s="71">
        <v>4708</v>
      </c>
      <c r="Z23" s="71">
        <v>8288</v>
      </c>
      <c r="AA23" s="71">
        <v>3073</v>
      </c>
      <c r="AB23" s="71">
        <v>11687</v>
      </c>
      <c r="AC23" s="71">
        <v>0</v>
      </c>
      <c r="AD23" s="71">
        <v>2.250002029979719</v>
      </c>
      <c r="AE23" s="72"/>
      <c r="AF23" s="71">
        <v>18726522.863413058</v>
      </c>
      <c r="AG23" s="71">
        <v>700362.26420052478</v>
      </c>
      <c r="AH23" s="71">
        <v>1335948.275997357</v>
      </c>
      <c r="AI23" s="71">
        <v>18819044.33098603</v>
      </c>
      <c r="AJ23" s="71">
        <v>20627073.007692069</v>
      </c>
      <c r="AK23" s="71">
        <v>0</v>
      </c>
      <c r="AL23" s="71">
        <v>0</v>
      </c>
      <c r="AM23" s="71">
        <v>1608728.5308870401</v>
      </c>
      <c r="AN23" s="71">
        <v>0</v>
      </c>
      <c r="AO23" s="71">
        <v>0</v>
      </c>
      <c r="AP23" s="71">
        <v>61817679.273176074</v>
      </c>
      <c r="AQ23" s="72"/>
      <c r="AR23" s="71">
        <v>226</v>
      </c>
      <c r="AS23" s="71">
        <v>140</v>
      </c>
      <c r="AT23" s="71">
        <v>0</v>
      </c>
      <c r="AU23" s="71">
        <v>0</v>
      </c>
      <c r="AV23" s="71">
        <v>0</v>
      </c>
      <c r="AW23" s="71">
        <v>0</v>
      </c>
      <c r="AX23" s="71"/>
      <c r="AY23" s="72"/>
      <c r="AZ23" s="71">
        <v>1132.2</v>
      </c>
      <c r="BA23" s="71">
        <v>6241</v>
      </c>
      <c r="BB23" s="71">
        <v>0</v>
      </c>
      <c r="BC23" s="71">
        <v>0</v>
      </c>
      <c r="BD23" s="71">
        <v>0</v>
      </c>
      <c r="BE23" s="71">
        <v>0</v>
      </c>
      <c r="BF23" s="71"/>
      <c r="BG23" s="72"/>
      <c r="BH23" s="71">
        <v>0</v>
      </c>
      <c r="BI23" s="71">
        <v>0</v>
      </c>
      <c r="BJ23" s="71">
        <v>9.9979999999999993</v>
      </c>
      <c r="BK23" s="71">
        <v>0</v>
      </c>
      <c r="BL23" s="71">
        <v>0</v>
      </c>
      <c r="BM23" s="71">
        <v>0</v>
      </c>
      <c r="BN23" s="72"/>
      <c r="BO23" s="71">
        <v>0</v>
      </c>
      <c r="BP23" s="71">
        <v>0</v>
      </c>
      <c r="BQ23" s="71">
        <v>2</v>
      </c>
      <c r="BR23" s="71">
        <v>0</v>
      </c>
      <c r="BS23" s="71">
        <v>0</v>
      </c>
      <c r="BT23" s="71">
        <v>0</v>
      </c>
      <c r="BU23"/>
      <c r="BV23" s="70">
        <v>9.9979999999999993</v>
      </c>
      <c r="BW23" s="70">
        <v>0</v>
      </c>
      <c r="BX23" s="70">
        <v>0</v>
      </c>
      <c r="BY23" s="70">
        <v>0</v>
      </c>
      <c r="BZ23" s="70">
        <v>0</v>
      </c>
      <c r="CA23" s="70">
        <v>0</v>
      </c>
      <c r="CB23" s="70">
        <v>0</v>
      </c>
      <c r="CC23" s="70">
        <v>0</v>
      </c>
      <c r="CD23" s="70">
        <v>0</v>
      </c>
    </row>
    <row r="24" spans="1:82">
      <c r="A24" s="70" t="s">
        <v>1770</v>
      </c>
      <c r="B24" s="70">
        <v>169</v>
      </c>
      <c r="C24" s="70">
        <v>16</v>
      </c>
      <c r="D24" s="70">
        <v>10</v>
      </c>
      <c r="E24" s="70">
        <v>2019</v>
      </c>
      <c r="F24" s="70" t="s">
        <v>158</v>
      </c>
      <c r="G24" s="70" t="s">
        <v>1754</v>
      </c>
      <c r="H24" s="70" t="s">
        <v>1755</v>
      </c>
      <c r="I24" s="148"/>
      <c r="J24" s="71">
        <v>12.916483117375734</v>
      </c>
      <c r="K24" s="71">
        <v>0.81305233500071528</v>
      </c>
      <c r="L24" s="71">
        <v>6.1837476394231574</v>
      </c>
      <c r="M24" s="71">
        <v>10.887941795142245</v>
      </c>
      <c r="N24" s="71">
        <v>11.373999010128374</v>
      </c>
      <c r="O24" s="71">
        <v>13.046526668601537</v>
      </c>
      <c r="P24" s="71">
        <v>14.520037279383201</v>
      </c>
      <c r="Q24" s="71">
        <v>0.70713740575440198</v>
      </c>
      <c r="R24" s="71">
        <v>0</v>
      </c>
      <c r="S24" s="71">
        <v>2.1055431458945968</v>
      </c>
      <c r="T24" s="72"/>
      <c r="U24" s="71">
        <v>2459909</v>
      </c>
      <c r="V24" s="71">
        <v>430</v>
      </c>
      <c r="W24" s="71">
        <v>129</v>
      </c>
      <c r="X24" s="71">
        <v>2917</v>
      </c>
      <c r="Y24" s="71">
        <v>4688</v>
      </c>
      <c r="Z24" s="71">
        <v>8168</v>
      </c>
      <c r="AA24" s="71">
        <v>3015</v>
      </c>
      <c r="AB24" s="71">
        <v>11459</v>
      </c>
      <c r="AC24" s="71">
        <v>0</v>
      </c>
      <c r="AD24" s="71">
        <v>2.1055431458945968</v>
      </c>
      <c r="AE24" s="72"/>
      <c r="AF24" s="71">
        <v>16016060.055146869</v>
      </c>
      <c r="AG24" s="71">
        <v>654020.04279987246</v>
      </c>
      <c r="AH24" s="71">
        <v>1416521.570613353</v>
      </c>
      <c r="AI24" s="71">
        <v>18562078.47750812</v>
      </c>
      <c r="AJ24" s="71">
        <v>18062798.44343587</v>
      </c>
      <c r="AK24" s="71">
        <v>0</v>
      </c>
      <c r="AL24" s="71">
        <v>0</v>
      </c>
      <c r="AM24" s="71">
        <v>1560629.5366941851</v>
      </c>
      <c r="AN24" s="71">
        <v>0</v>
      </c>
      <c r="AO24" s="71">
        <v>0</v>
      </c>
      <c r="AP24" s="71">
        <v>56272108.126198269</v>
      </c>
      <c r="AQ24" s="72"/>
      <c r="AR24" s="71">
        <v>237</v>
      </c>
      <c r="AS24" s="71">
        <v>150</v>
      </c>
      <c r="AT24" s="71">
        <v>0</v>
      </c>
      <c r="AU24" s="71">
        <v>0</v>
      </c>
      <c r="AV24" s="71">
        <v>0</v>
      </c>
      <c r="AW24" s="71">
        <v>0</v>
      </c>
      <c r="AX24" s="71"/>
      <c r="AY24" s="72"/>
      <c r="AZ24" s="71">
        <v>1194.2</v>
      </c>
      <c r="BA24" s="71">
        <v>6639.4999999999991</v>
      </c>
      <c r="BB24" s="71">
        <v>0</v>
      </c>
      <c r="BC24" s="71">
        <v>0</v>
      </c>
      <c r="BD24" s="71">
        <v>0</v>
      </c>
      <c r="BE24" s="71">
        <v>0</v>
      </c>
      <c r="BF24" s="71"/>
      <c r="BG24" s="72"/>
      <c r="BH24" s="71">
        <v>0</v>
      </c>
      <c r="BI24" s="71">
        <v>0</v>
      </c>
      <c r="BJ24" s="71">
        <v>8.7579999999999991</v>
      </c>
      <c r="BK24" s="71">
        <v>0</v>
      </c>
      <c r="BL24" s="71">
        <v>0</v>
      </c>
      <c r="BM24" s="71">
        <v>0</v>
      </c>
      <c r="BN24" s="72"/>
      <c r="BO24" s="71">
        <v>0</v>
      </c>
      <c r="BP24" s="71">
        <v>0</v>
      </c>
      <c r="BQ24" s="71">
        <v>2</v>
      </c>
      <c r="BR24" s="71">
        <v>0</v>
      </c>
      <c r="BS24" s="71">
        <v>0</v>
      </c>
      <c r="BT24" s="71">
        <v>0</v>
      </c>
      <c r="BU24"/>
      <c r="BV24" s="70">
        <v>8.7579999999999991</v>
      </c>
      <c r="BW24" s="70">
        <v>0</v>
      </c>
      <c r="BX24" s="70">
        <v>0</v>
      </c>
      <c r="BY24" s="70">
        <v>0</v>
      </c>
      <c r="BZ24" s="70">
        <v>0</v>
      </c>
      <c r="CA24" s="70">
        <v>0</v>
      </c>
      <c r="CB24" s="70">
        <v>0</v>
      </c>
      <c r="CC24" s="70">
        <v>0</v>
      </c>
      <c r="CD24" s="70">
        <v>0</v>
      </c>
    </row>
    <row r="25" spans="1:82">
      <c r="A25" s="70" t="s">
        <v>1771</v>
      </c>
      <c r="B25" s="70">
        <v>170</v>
      </c>
      <c r="C25" s="70">
        <v>17</v>
      </c>
      <c r="D25" s="70">
        <v>10</v>
      </c>
      <c r="E25" s="70">
        <v>2020</v>
      </c>
      <c r="F25" s="70" t="s">
        <v>159</v>
      </c>
      <c r="G25" s="70" t="s">
        <v>1754</v>
      </c>
      <c r="H25" s="70" t="s">
        <v>1755</v>
      </c>
      <c r="I25" s="148"/>
      <c r="J25" s="71">
        <v>12.90122876129057</v>
      </c>
      <c r="K25" s="71">
        <v>0.72069619875835811</v>
      </c>
      <c r="L25" s="71">
        <v>6.1146583805254924</v>
      </c>
      <c r="M25" s="71">
        <v>9.4186010774021014</v>
      </c>
      <c r="N25" s="71">
        <v>11.768717277020015</v>
      </c>
      <c r="O25" s="71">
        <v>11.28925877538078</v>
      </c>
      <c r="P25" s="71">
        <v>13.647250196024288</v>
      </c>
      <c r="Q25" s="71">
        <v>0.66118555219548703</v>
      </c>
      <c r="R25" s="71">
        <v>0</v>
      </c>
      <c r="S25" s="71">
        <v>1.6965935236690901</v>
      </c>
      <c r="T25" s="72"/>
      <c r="U25" s="71">
        <v>2309718</v>
      </c>
      <c r="V25" s="71">
        <v>348</v>
      </c>
      <c r="W25" s="71">
        <v>130</v>
      </c>
      <c r="X25" s="71">
        <v>2785</v>
      </c>
      <c r="Y25" s="71">
        <v>4658</v>
      </c>
      <c r="Z25" s="71">
        <v>8067</v>
      </c>
      <c r="AA25" s="71">
        <v>3012</v>
      </c>
      <c r="AB25" s="71">
        <v>11214</v>
      </c>
      <c r="AC25" s="71">
        <v>0</v>
      </c>
      <c r="AD25" s="71">
        <v>1.6965935236690901</v>
      </c>
      <c r="AE25" s="72"/>
      <c r="AF25" s="71">
        <v>16187577.001443969</v>
      </c>
      <c r="AG25" s="71">
        <v>549661.37157395307</v>
      </c>
      <c r="AH25" s="71">
        <v>1442010.4725415041</v>
      </c>
      <c r="AI25" s="71">
        <v>16081162.645727133</v>
      </c>
      <c r="AJ25" s="71">
        <v>20251672.854936279</v>
      </c>
      <c r="AK25" s="71"/>
      <c r="AL25" s="71"/>
      <c r="AM25" s="71">
        <v>1463551.5901385823</v>
      </c>
      <c r="AN25" s="71"/>
      <c r="AO25" s="71"/>
      <c r="AP25" s="71">
        <v>55975635.936361425</v>
      </c>
      <c r="AQ25" s="72"/>
      <c r="AR25" s="71">
        <v>249</v>
      </c>
      <c r="AS25" s="71">
        <v>166</v>
      </c>
      <c r="AT25" s="71">
        <v>0</v>
      </c>
      <c r="AU25" s="71">
        <v>0</v>
      </c>
      <c r="AV25" s="71">
        <v>0</v>
      </c>
      <c r="AW25" s="71">
        <v>0</v>
      </c>
      <c r="AX25" s="71"/>
      <c r="AY25" s="72"/>
      <c r="AZ25" s="71">
        <v>1251.2</v>
      </c>
      <c r="BA25" s="71">
        <v>7412.7999999999975</v>
      </c>
      <c r="BB25" s="71">
        <v>0</v>
      </c>
      <c r="BC25" s="71">
        <v>0</v>
      </c>
      <c r="BD25" s="71">
        <v>0</v>
      </c>
      <c r="BE25" s="71">
        <v>0</v>
      </c>
      <c r="BF25" s="71"/>
      <c r="BG25" s="72"/>
      <c r="BH25" s="71">
        <v>0</v>
      </c>
      <c r="BI25" s="71">
        <v>0</v>
      </c>
      <c r="BJ25" s="71">
        <v>7.6260000000000003</v>
      </c>
      <c r="BK25" s="71">
        <v>0</v>
      </c>
      <c r="BL25" s="71">
        <v>0</v>
      </c>
      <c r="BM25" s="71">
        <v>0</v>
      </c>
      <c r="BN25" s="72"/>
      <c r="BO25" s="71">
        <v>0</v>
      </c>
      <c r="BP25" s="71">
        <v>0</v>
      </c>
      <c r="BQ25" s="71">
        <v>2</v>
      </c>
      <c r="BR25" s="71">
        <v>0</v>
      </c>
      <c r="BS25" s="71">
        <v>0</v>
      </c>
      <c r="BT25" s="71">
        <v>0</v>
      </c>
      <c r="BU25"/>
      <c r="BV25" s="70">
        <v>7.6260000000000003</v>
      </c>
      <c r="BW25" s="70">
        <v>0</v>
      </c>
      <c r="BX25" s="70">
        <v>0</v>
      </c>
      <c r="BY25" s="70">
        <v>0</v>
      </c>
      <c r="BZ25" s="70">
        <v>0</v>
      </c>
      <c r="CA25" s="70">
        <v>0</v>
      </c>
      <c r="CB25" s="70">
        <v>0</v>
      </c>
      <c r="CC25" s="70">
        <v>0</v>
      </c>
      <c r="CD25" s="70">
        <v>0</v>
      </c>
    </row>
    <row r="26" spans="1:82">
      <c r="A26" s="70" t="s">
        <v>1772</v>
      </c>
      <c r="B26" s="70">
        <v>170</v>
      </c>
      <c r="C26" s="70">
        <v>18</v>
      </c>
      <c r="D26" s="70">
        <v>10</v>
      </c>
      <c r="E26" s="70">
        <v>2021</v>
      </c>
      <c r="F26" s="70" t="s">
        <v>160</v>
      </c>
      <c r="G26" s="1064" t="s">
        <v>1754</v>
      </c>
      <c r="H26" s="70" t="s">
        <v>1755</v>
      </c>
      <c r="I26" s="148"/>
      <c r="J26" s="71">
        <v>11.974268752826935</v>
      </c>
      <c r="K26" s="71">
        <v>0.80245271657157646</v>
      </c>
      <c r="L26" s="71">
        <v>5.6220563585631398</v>
      </c>
      <c r="M26" s="71">
        <v>10.676196389268711</v>
      </c>
      <c r="N26" s="71">
        <v>11.445950425556179</v>
      </c>
      <c r="O26" s="71">
        <v>10.829592996629259</v>
      </c>
      <c r="P26" s="71">
        <v>13.898010215769188</v>
      </c>
      <c r="Q26" s="71">
        <v>0.63601076088027098</v>
      </c>
      <c r="R26" s="71">
        <v>0</v>
      </c>
      <c r="S26" s="71">
        <v>1.746488090533542</v>
      </c>
      <c r="T26" s="72"/>
      <c r="U26" s="71">
        <v>2476597</v>
      </c>
      <c r="V26" s="71">
        <v>348</v>
      </c>
      <c r="W26" s="71">
        <v>130</v>
      </c>
      <c r="X26" s="71">
        <v>2785</v>
      </c>
      <c r="Y26" s="71">
        <v>4594</v>
      </c>
      <c r="Z26" s="71">
        <v>7968</v>
      </c>
      <c r="AA26" s="71">
        <v>2991</v>
      </c>
      <c r="AB26" s="71">
        <v>10893</v>
      </c>
      <c r="AC26" s="71">
        <v>0</v>
      </c>
      <c r="AD26" s="71">
        <v>1.746488090533542</v>
      </c>
      <c r="AE26" s="72"/>
      <c r="AF26" s="71">
        <v>15132852.878840011</v>
      </c>
      <c r="AG26" s="71">
        <v>618705.20804090926</v>
      </c>
      <c r="AH26" s="71">
        <v>1269795.3212658006</v>
      </c>
      <c r="AI26" s="71">
        <v>18007200.56578986</v>
      </c>
      <c r="AJ26" s="71">
        <v>17534371.16051143</v>
      </c>
      <c r="AK26" s="71">
        <v>0</v>
      </c>
      <c r="AL26" s="71">
        <v>0</v>
      </c>
      <c r="AM26" s="71">
        <v>1429857.5298903973</v>
      </c>
      <c r="AN26" s="71">
        <v>0</v>
      </c>
      <c r="AO26" s="71">
        <v>0</v>
      </c>
      <c r="AP26" s="71">
        <v>53992782.664338402</v>
      </c>
      <c r="AQ26" s="72"/>
      <c r="AR26" s="71">
        <v>264</v>
      </c>
      <c r="AS26" s="71">
        <v>201</v>
      </c>
      <c r="AT26" s="71">
        <v>0</v>
      </c>
      <c r="AU26" s="71">
        <v>0</v>
      </c>
      <c r="AV26" s="71">
        <v>0</v>
      </c>
      <c r="AW26" s="71">
        <v>0</v>
      </c>
      <c r="AX26" s="71"/>
      <c r="AY26" s="72"/>
      <c r="AZ26" s="71">
        <v>1343.700000000001</v>
      </c>
      <c r="BA26" s="71">
        <v>9133.3999999999978</v>
      </c>
      <c r="BB26" s="71">
        <v>0</v>
      </c>
      <c r="BC26" s="71">
        <v>0</v>
      </c>
      <c r="BD26" s="71">
        <v>0</v>
      </c>
      <c r="BE26" s="71">
        <v>0</v>
      </c>
      <c r="BF26" s="71"/>
      <c r="BG26" s="72"/>
      <c r="BH26" s="71">
        <v>0</v>
      </c>
      <c r="BI26" s="71">
        <v>0</v>
      </c>
      <c r="BJ26" s="71">
        <v>8.1760000000000002</v>
      </c>
      <c r="BK26" s="71">
        <v>0</v>
      </c>
      <c r="BL26" s="71">
        <v>0</v>
      </c>
      <c r="BM26" s="71">
        <v>0</v>
      </c>
      <c r="BN26" s="72"/>
      <c r="BO26" s="71">
        <v>0</v>
      </c>
      <c r="BP26" s="71">
        <v>0</v>
      </c>
      <c r="BQ26" s="71">
        <v>2</v>
      </c>
      <c r="BR26" s="71">
        <v>0</v>
      </c>
      <c r="BS26" s="71">
        <v>0</v>
      </c>
      <c r="BT26" s="71">
        <v>0</v>
      </c>
      <c r="BU26"/>
      <c r="BV26" s="70">
        <v>8.1760000000000002</v>
      </c>
      <c r="BW26" s="70">
        <v>0</v>
      </c>
      <c r="BX26" s="70">
        <v>0</v>
      </c>
      <c r="BY26" s="70">
        <v>0</v>
      </c>
      <c r="BZ26" s="70">
        <v>0</v>
      </c>
      <c r="CA26" s="70">
        <v>0</v>
      </c>
      <c r="CB26" s="70">
        <v>0</v>
      </c>
      <c r="CC26" s="70">
        <v>0</v>
      </c>
      <c r="CD26" s="70">
        <v>0</v>
      </c>
    </row>
    <row r="27" spans="1:82">
      <c r="A27" s="70" t="s">
        <v>1773</v>
      </c>
      <c r="B27" s="70">
        <v>170</v>
      </c>
      <c r="C27" s="70">
        <v>19</v>
      </c>
      <c r="D27" s="70">
        <v>10</v>
      </c>
      <c r="E27" s="70">
        <v>2022</v>
      </c>
      <c r="F27" s="70" t="s">
        <v>161</v>
      </c>
      <c r="G27" s="1064" t="s">
        <v>1754</v>
      </c>
      <c r="H27" s="70" t="s">
        <v>1755</v>
      </c>
      <c r="I27" s="148"/>
      <c r="J27" s="71">
        <v>10.895323181708921</v>
      </c>
      <c r="K27" s="71">
        <v>0.77480481041101734</v>
      </c>
      <c r="L27" s="71">
        <v>4.6250738429459766</v>
      </c>
      <c r="M27" s="71">
        <v>10.283144484718697</v>
      </c>
      <c r="N27" s="71">
        <v>11.482688480173174</v>
      </c>
      <c r="O27" s="71">
        <v>11.213742066248125</v>
      </c>
      <c r="P27" s="71">
        <v>13.680170711061628</v>
      </c>
      <c r="Q27" s="71">
        <v>0.62531546711024899</v>
      </c>
      <c r="R27" s="71">
        <v>0</v>
      </c>
      <c r="S27" s="71">
        <v>1.901070438467543</v>
      </c>
      <c r="T27" s="72"/>
      <c r="U27" s="71">
        <v>2426114</v>
      </c>
      <c r="V27" s="71">
        <v>348</v>
      </c>
      <c r="W27" s="71">
        <v>130</v>
      </c>
      <c r="X27" s="71">
        <v>2785</v>
      </c>
      <c r="Y27" s="71">
        <v>4553</v>
      </c>
      <c r="Z27" s="71">
        <v>7839</v>
      </c>
      <c r="AA27" s="71">
        <v>2989</v>
      </c>
      <c r="AB27" s="71">
        <v>10622</v>
      </c>
      <c r="AC27" s="71">
        <v>0</v>
      </c>
      <c r="AD27" s="71">
        <v>1.901070438467543</v>
      </c>
      <c r="AE27" s="72"/>
      <c r="AF27" s="71">
        <v>13485621.499882927</v>
      </c>
      <c r="AG27" s="71">
        <v>620481.96414408379</v>
      </c>
      <c r="AH27" s="71">
        <v>1256902.7050404304</v>
      </c>
      <c r="AI27" s="71">
        <v>17031325.945571262</v>
      </c>
      <c r="AJ27" s="71">
        <v>19102399.831797525</v>
      </c>
      <c r="AK27" s="71">
        <v>0</v>
      </c>
      <c r="AL27" s="71">
        <v>0</v>
      </c>
      <c r="AM27" s="71">
        <v>1371590.1211923815</v>
      </c>
      <c r="AN27" s="71">
        <v>0</v>
      </c>
      <c r="AO27" s="71">
        <v>0</v>
      </c>
      <c r="AP27" s="71">
        <v>52868322.067628607</v>
      </c>
      <c r="AQ27" s="72"/>
      <c r="AR27" s="71">
        <v>276</v>
      </c>
      <c r="AS27" s="71">
        <v>205</v>
      </c>
      <c r="AT27" s="71">
        <v>0</v>
      </c>
      <c r="AU27" s="71">
        <v>0</v>
      </c>
      <c r="AV27" s="71">
        <v>0</v>
      </c>
      <c r="AW27" s="71">
        <v>0</v>
      </c>
      <c r="AX27" s="71"/>
      <c r="AY27" s="72"/>
      <c r="AZ27" s="71">
        <v>1420.5000000000007</v>
      </c>
      <c r="BA27" s="71">
        <v>9301.5999999999985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1774</v>
      </c>
      <c r="B28" s="70">
        <v>170</v>
      </c>
      <c r="C28" s="70">
        <v>20</v>
      </c>
      <c r="D28" s="70">
        <v>10</v>
      </c>
      <c r="E28" s="70">
        <v>2023</v>
      </c>
      <c r="F28" s="70" t="s">
        <v>1539</v>
      </c>
      <c r="G28" s="70" t="s">
        <v>1754</v>
      </c>
      <c r="H28" s="70" t="s">
        <v>1755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287</v>
      </c>
      <c r="AS28" s="71">
        <v>210</v>
      </c>
      <c r="AT28" s="71">
        <v>0</v>
      </c>
      <c r="AU28" s="71">
        <v>0</v>
      </c>
      <c r="AV28" s="71">
        <v>0</v>
      </c>
      <c r="AW28" s="71">
        <v>0</v>
      </c>
      <c r="AX28" s="71"/>
      <c r="AY28" s="72"/>
      <c r="AZ28" s="71">
        <v>1484.7000000000007</v>
      </c>
      <c r="BA28" s="71">
        <v>9529.2999999999993</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1775</v>
      </c>
      <c r="B29" s="70">
        <v>170</v>
      </c>
      <c r="C29" s="70">
        <v>21</v>
      </c>
      <c r="D29" s="70">
        <v>10</v>
      </c>
      <c r="E29" s="70">
        <v>2024</v>
      </c>
      <c r="F29" s="70" t="s">
        <v>1554</v>
      </c>
      <c r="G29" s="70" t="s">
        <v>1754</v>
      </c>
      <c r="H29" s="70" t="s">
        <v>1755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1776</v>
      </c>
      <c r="B30" s="70">
        <v>103</v>
      </c>
      <c r="C30" s="70">
        <v>1</v>
      </c>
      <c r="D30" s="70">
        <v>7</v>
      </c>
      <c r="E30" s="70">
        <v>1990</v>
      </c>
      <c r="F30" s="70" t="s">
        <v>787</v>
      </c>
      <c r="G30" s="70" t="s">
        <v>1777</v>
      </c>
      <c r="H30" s="70" t="s">
        <v>1778</v>
      </c>
      <c r="I30" s="148"/>
      <c r="J30" s="71">
        <v>93.005492857334787</v>
      </c>
      <c r="K30" s="71">
        <v>1.5902474017152619</v>
      </c>
      <c r="L30" s="71">
        <v>9.8096634162763792</v>
      </c>
      <c r="M30" s="71">
        <v>5.95577093935833</v>
      </c>
      <c r="N30" s="71">
        <v>15.7440377210528</v>
      </c>
      <c r="O30" s="71">
        <v>9.4453915585429566</v>
      </c>
      <c r="P30" s="71">
        <v>13.702009876046169</v>
      </c>
      <c r="Q30" s="71">
        <v>0.79567111459463002</v>
      </c>
      <c r="R30" s="71">
        <v>1.869016373920299</v>
      </c>
      <c r="S30" s="71">
        <v>0.85080388391945616</v>
      </c>
      <c r="T30" s="72"/>
      <c r="U30" s="71">
        <v>5594125</v>
      </c>
      <c r="V30" s="71">
        <v>426</v>
      </c>
      <c r="W30" s="71">
        <v>96</v>
      </c>
      <c r="X30" s="71">
        <v>1820</v>
      </c>
      <c r="Y30" s="71">
        <v>4630</v>
      </c>
      <c r="Z30" s="71">
        <v>3885</v>
      </c>
      <c r="AA30" s="71">
        <v>3327</v>
      </c>
      <c r="AB30" s="71">
        <v>12919</v>
      </c>
      <c r="AC30" s="71">
        <v>323717</v>
      </c>
      <c r="AD30" s="71">
        <v>0.85080388391945616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1779</v>
      </c>
      <c r="B31" s="70">
        <v>104</v>
      </c>
      <c r="C31" s="70">
        <v>2</v>
      </c>
      <c r="D31" s="70">
        <v>7</v>
      </c>
      <c r="E31" s="70">
        <v>2005</v>
      </c>
      <c r="F31" s="70" t="s">
        <v>789</v>
      </c>
      <c r="G31" s="70" t="s">
        <v>1777</v>
      </c>
      <c r="H31" s="70" t="s">
        <v>1778</v>
      </c>
      <c r="I31" s="148"/>
      <c r="J31" s="71">
        <v>57.042724280659243</v>
      </c>
      <c r="K31" s="71">
        <v>1.73675072828374</v>
      </c>
      <c r="L31" s="71">
        <v>8.9429874250859847</v>
      </c>
      <c r="M31" s="71">
        <v>8.9362901362599523</v>
      </c>
      <c r="N31" s="71">
        <v>22.661496777707239</v>
      </c>
      <c r="O31" s="71">
        <v>13.88754499801983</v>
      </c>
      <c r="P31" s="71">
        <v>14.69878343398403</v>
      </c>
      <c r="Q31" s="71">
        <v>0.76170320372342504</v>
      </c>
      <c r="R31" s="71">
        <v>1.860568417962273</v>
      </c>
      <c r="S31" s="71">
        <v>0</v>
      </c>
      <c r="T31" s="72"/>
      <c r="U31" s="71">
        <v>4322925</v>
      </c>
      <c r="V31" s="71">
        <v>598</v>
      </c>
      <c r="W31" s="71">
        <v>99</v>
      </c>
      <c r="X31" s="71">
        <v>1514</v>
      </c>
      <c r="Y31" s="71">
        <v>5463</v>
      </c>
      <c r="Z31" s="71">
        <v>6610</v>
      </c>
      <c r="AA31" s="71">
        <v>2923</v>
      </c>
      <c r="AB31" s="71">
        <v>12929</v>
      </c>
      <c r="AC31" s="71">
        <v>329003</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1780</v>
      </c>
      <c r="B32" s="70">
        <v>105</v>
      </c>
      <c r="C32" s="70">
        <v>3</v>
      </c>
      <c r="D32" s="70">
        <v>7</v>
      </c>
      <c r="E32" s="70">
        <v>2006</v>
      </c>
      <c r="F32" s="70" t="s">
        <v>790</v>
      </c>
      <c r="G32" s="70" t="s">
        <v>1777</v>
      </c>
      <c r="H32" s="70" t="s">
        <v>1778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1781</v>
      </c>
      <c r="B33" s="70">
        <v>106</v>
      </c>
      <c r="C33" s="70">
        <v>4</v>
      </c>
      <c r="D33" s="70">
        <v>7</v>
      </c>
      <c r="E33" s="70">
        <v>2007</v>
      </c>
      <c r="F33" s="70" t="s">
        <v>791</v>
      </c>
      <c r="G33" s="70" t="s">
        <v>1777</v>
      </c>
      <c r="H33" s="70" t="s">
        <v>1778</v>
      </c>
      <c r="I33" s="148"/>
      <c r="J33" s="71">
        <v>48.628852119916708</v>
      </c>
      <c r="K33" s="71">
        <v>1.258462838553924</v>
      </c>
      <c r="L33" s="71">
        <v>7.8979874735617397</v>
      </c>
      <c r="M33" s="71">
        <v>10.067303186146759</v>
      </c>
      <c r="N33" s="71">
        <v>22.355979021884679</v>
      </c>
      <c r="O33" s="71">
        <v>13.296515656071589</v>
      </c>
      <c r="P33" s="71">
        <v>14.11947639972222</v>
      </c>
      <c r="Q33" s="71">
        <v>0.78233499963111497</v>
      </c>
      <c r="R33" s="71">
        <v>1.9334482437347369</v>
      </c>
      <c r="S33" s="71">
        <v>0</v>
      </c>
      <c r="T33" s="72"/>
      <c r="U33" s="71">
        <v>4348351</v>
      </c>
      <c r="V33" s="71">
        <v>470</v>
      </c>
      <c r="W33" s="71">
        <v>102</v>
      </c>
      <c r="X33" s="71">
        <v>2101</v>
      </c>
      <c r="Y33" s="71">
        <v>5443</v>
      </c>
      <c r="Z33" s="71">
        <v>6579</v>
      </c>
      <c r="AA33" s="71">
        <v>2765</v>
      </c>
      <c r="AB33" s="71">
        <v>12577</v>
      </c>
      <c r="AC33" s="71">
        <v>351700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1782</v>
      </c>
      <c r="B34" s="70">
        <v>107</v>
      </c>
      <c r="C34" s="70">
        <v>5</v>
      </c>
      <c r="D34" s="70">
        <v>7</v>
      </c>
      <c r="E34" s="70">
        <v>2008</v>
      </c>
      <c r="F34" s="70" t="s">
        <v>792</v>
      </c>
      <c r="G34" s="70" t="s">
        <v>1777</v>
      </c>
      <c r="H34" s="70" t="s">
        <v>1778</v>
      </c>
      <c r="I34" s="148"/>
      <c r="J34" s="71">
        <v>48.685541271910253</v>
      </c>
      <c r="K34" s="71">
        <v>0.94901222495959692</v>
      </c>
      <c r="L34" s="71">
        <v>6.7542752963123682</v>
      </c>
      <c r="M34" s="71">
        <v>10.62780037929017</v>
      </c>
      <c r="N34" s="71">
        <v>19.386950772923459</v>
      </c>
      <c r="O34" s="71">
        <v>12.894468755371211</v>
      </c>
      <c r="P34" s="71">
        <v>13.629021759343781</v>
      </c>
      <c r="Q34" s="71">
        <v>0.75817043125272898</v>
      </c>
      <c r="R34" s="71">
        <v>1.934259468418148</v>
      </c>
      <c r="S34" s="71">
        <v>0</v>
      </c>
      <c r="T34" s="72"/>
      <c r="U34" s="71">
        <v>4633571</v>
      </c>
      <c r="V34" s="71">
        <v>470</v>
      </c>
      <c r="W34" s="71">
        <v>102</v>
      </c>
      <c r="X34" s="71">
        <v>2101</v>
      </c>
      <c r="Y34" s="71">
        <v>5439</v>
      </c>
      <c r="Z34" s="71">
        <v>6604</v>
      </c>
      <c r="AA34" s="71">
        <v>2672</v>
      </c>
      <c r="AB34" s="71">
        <v>12389</v>
      </c>
      <c r="AC34" s="71">
        <v>365355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1783</v>
      </c>
      <c r="B35" s="70">
        <v>108</v>
      </c>
      <c r="C35" s="70">
        <v>6</v>
      </c>
      <c r="D35" s="70">
        <v>7</v>
      </c>
      <c r="E35" s="70">
        <v>2009</v>
      </c>
      <c r="F35" s="70" t="s">
        <v>176</v>
      </c>
      <c r="G35" s="70" t="s">
        <v>1777</v>
      </c>
      <c r="H35" s="70" t="s">
        <v>1778</v>
      </c>
      <c r="I35" s="148"/>
      <c r="J35" s="71">
        <v>49.762564338523347</v>
      </c>
      <c r="K35" s="71">
        <v>0.91812514167522974</v>
      </c>
      <c r="L35" s="71">
        <v>6.0095238619605738</v>
      </c>
      <c r="M35" s="71">
        <v>10.87277496195752</v>
      </c>
      <c r="N35" s="71">
        <v>20.06494912986124</v>
      </c>
      <c r="O35" s="71">
        <v>13.17443763872768</v>
      </c>
      <c r="P35" s="71">
        <v>13.23596912400158</v>
      </c>
      <c r="Q35" s="71">
        <v>0.719331104762019</v>
      </c>
      <c r="R35" s="71">
        <v>1.633912229196762</v>
      </c>
      <c r="S35" s="71">
        <v>0</v>
      </c>
      <c r="T35" s="72"/>
      <c r="U35" s="71">
        <v>4043069</v>
      </c>
      <c r="V35" s="71">
        <v>441</v>
      </c>
      <c r="W35" s="71">
        <v>113</v>
      </c>
      <c r="X35" s="71">
        <v>2252</v>
      </c>
      <c r="Y35" s="71">
        <v>5450</v>
      </c>
      <c r="Z35" s="71">
        <v>6660</v>
      </c>
      <c r="AA35" s="71">
        <v>2664</v>
      </c>
      <c r="AB35" s="71">
        <v>12339</v>
      </c>
      <c r="AC35" s="71">
        <v>301087</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292.13499999999999</v>
      </c>
      <c r="BK35" s="71">
        <v>0</v>
      </c>
      <c r="BL35" s="71">
        <v>0</v>
      </c>
      <c r="BM35" s="71">
        <v>0</v>
      </c>
      <c r="BN35" s="72"/>
      <c r="BO35" s="71">
        <v>0</v>
      </c>
      <c r="BP35" s="71">
        <v>0</v>
      </c>
      <c r="BQ35" s="71">
        <v>1</v>
      </c>
      <c r="BR35" s="71">
        <v>0</v>
      </c>
      <c r="BS35" s="71">
        <v>0</v>
      </c>
      <c r="BT35" s="71">
        <v>0</v>
      </c>
      <c r="BU35"/>
      <c r="BV35" s="70">
        <v>138</v>
      </c>
      <c r="BW35" s="70">
        <v>91.5</v>
      </c>
      <c r="BX35" s="70">
        <v>28.294</v>
      </c>
      <c r="BY35" s="70">
        <v>0</v>
      </c>
      <c r="BZ35" s="70">
        <v>34.341000000000001</v>
      </c>
      <c r="CA35" s="70">
        <v>0</v>
      </c>
      <c r="CB35" s="70">
        <v>0</v>
      </c>
      <c r="CC35" s="70">
        <v>0</v>
      </c>
      <c r="CD35" s="70">
        <v>0</v>
      </c>
    </row>
    <row r="36" spans="1:82">
      <c r="A36" s="70" t="s">
        <v>1784</v>
      </c>
      <c r="B36" s="70">
        <v>109</v>
      </c>
      <c r="C36" s="70">
        <v>7</v>
      </c>
      <c r="D36" s="70">
        <v>7</v>
      </c>
      <c r="E36" s="70">
        <v>2010</v>
      </c>
      <c r="F36" s="70" t="s">
        <v>177</v>
      </c>
      <c r="G36" s="70" t="s">
        <v>1777</v>
      </c>
      <c r="H36" s="70" t="s">
        <v>1778</v>
      </c>
      <c r="I36" s="148"/>
      <c r="J36" s="71">
        <v>53.119120914010729</v>
      </c>
      <c r="K36" s="71">
        <v>0.95994068854492609</v>
      </c>
      <c r="L36" s="71">
        <v>5.5785191650439812</v>
      </c>
      <c r="M36" s="71">
        <v>11.223350797813801</v>
      </c>
      <c r="N36" s="71">
        <v>22.780730303211339</v>
      </c>
      <c r="O36" s="71">
        <v>13.12137780164567</v>
      </c>
      <c r="P36" s="71">
        <v>13.253956535915</v>
      </c>
      <c r="Q36" s="71">
        <v>0.73980182900463198</v>
      </c>
      <c r="R36" s="71">
        <v>1.8587165183510601</v>
      </c>
      <c r="S36" s="71">
        <v>0</v>
      </c>
      <c r="T36" s="72"/>
      <c r="U36" s="71">
        <v>4329803</v>
      </c>
      <c r="V36" s="71">
        <v>441</v>
      </c>
      <c r="W36" s="71">
        <v>113</v>
      </c>
      <c r="X36" s="71">
        <v>2252</v>
      </c>
      <c r="Y36" s="71">
        <v>5447</v>
      </c>
      <c r="Z36" s="71">
        <v>6664</v>
      </c>
      <c r="AA36" s="71">
        <v>2601</v>
      </c>
      <c r="AB36" s="71">
        <v>12160</v>
      </c>
      <c r="AC36" s="71">
        <v>324585</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1785</v>
      </c>
      <c r="B37" s="70">
        <v>110</v>
      </c>
      <c r="C37" s="70">
        <v>8</v>
      </c>
      <c r="D37" s="70">
        <v>7</v>
      </c>
      <c r="E37" s="70">
        <v>2011</v>
      </c>
      <c r="F37" s="70" t="s">
        <v>178</v>
      </c>
      <c r="G37" s="70" t="s">
        <v>1777</v>
      </c>
      <c r="H37" s="70" t="s">
        <v>1778</v>
      </c>
      <c r="I37" s="148"/>
      <c r="J37" s="71">
        <v>49.147645441626302</v>
      </c>
      <c r="K37" s="71">
        <v>1.325146519822332</v>
      </c>
      <c r="L37" s="71">
        <v>5.5482531782939777</v>
      </c>
      <c r="M37" s="71">
        <v>13.07122353671687</v>
      </c>
      <c r="N37" s="71">
        <v>23.411732128033421</v>
      </c>
      <c r="O37" s="71">
        <v>12.823105902938337</v>
      </c>
      <c r="P37" s="71">
        <v>12.697742556203723</v>
      </c>
      <c r="Q37" s="71">
        <v>0.84219467868554698</v>
      </c>
      <c r="R37" s="71">
        <v>1.656793684724801</v>
      </c>
      <c r="S37" s="71">
        <v>0</v>
      </c>
      <c r="T37" s="72"/>
      <c r="U37" s="71">
        <v>3715352</v>
      </c>
      <c r="V37" s="71">
        <v>441</v>
      </c>
      <c r="W37" s="71">
        <v>113</v>
      </c>
      <c r="X37" s="71">
        <v>2252</v>
      </c>
      <c r="Y37" s="71">
        <v>5429</v>
      </c>
      <c r="Z37" s="71">
        <v>6654</v>
      </c>
      <c r="AA37" s="71">
        <v>2566</v>
      </c>
      <c r="AB37" s="71">
        <v>12001</v>
      </c>
      <c r="AC37" s="71">
        <v>288845</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16.71</v>
      </c>
      <c r="BK37" s="71">
        <v>0</v>
      </c>
      <c r="BL37" s="71">
        <v>0</v>
      </c>
      <c r="BM37" s="71">
        <v>0</v>
      </c>
      <c r="BN37" s="72"/>
      <c r="BO37" s="71">
        <v>0</v>
      </c>
      <c r="BP37" s="71">
        <v>0</v>
      </c>
      <c r="BQ37" s="71">
        <v>1</v>
      </c>
      <c r="BR37" s="71">
        <v>0</v>
      </c>
      <c r="BS37" s="71">
        <v>0</v>
      </c>
      <c r="BT37" s="71">
        <v>0</v>
      </c>
      <c r="BU37"/>
      <c r="BV37" s="70">
        <v>0</v>
      </c>
      <c r="BW37" s="70">
        <v>3.6539999999999999</v>
      </c>
      <c r="BX37" s="70">
        <v>0</v>
      </c>
      <c r="BY37" s="70">
        <v>0</v>
      </c>
      <c r="BZ37" s="70">
        <v>13.055999999999999</v>
      </c>
      <c r="CA37" s="70">
        <v>0</v>
      </c>
      <c r="CB37" s="70">
        <v>0</v>
      </c>
      <c r="CC37" s="70">
        <v>0</v>
      </c>
      <c r="CD37" s="70">
        <v>0</v>
      </c>
    </row>
    <row r="38" spans="1:82">
      <c r="A38" s="70" t="s">
        <v>1786</v>
      </c>
      <c r="B38" s="70">
        <v>111</v>
      </c>
      <c r="C38" s="70">
        <v>9</v>
      </c>
      <c r="D38" s="70">
        <v>7</v>
      </c>
      <c r="E38" s="70">
        <v>2012</v>
      </c>
      <c r="F38" s="70" t="s">
        <v>179</v>
      </c>
      <c r="G38" s="70" t="s">
        <v>1777</v>
      </c>
      <c r="H38" s="70" t="s">
        <v>1778</v>
      </c>
      <c r="I38" s="148"/>
      <c r="J38" s="71">
        <v>46.512829688471527</v>
      </c>
      <c r="K38" s="71">
        <v>1.237372545605818</v>
      </c>
      <c r="L38" s="71">
        <v>5.6299909253132299</v>
      </c>
      <c r="M38" s="71">
        <v>12.343392771383551</v>
      </c>
      <c r="N38" s="71">
        <v>21.823626629034852</v>
      </c>
      <c r="O38" s="71">
        <v>12.896187511729583</v>
      </c>
      <c r="P38" s="71">
        <v>12.615711444701736</v>
      </c>
      <c r="Q38" s="71">
        <v>0.90359065690001505</v>
      </c>
      <c r="R38" s="71">
        <v>1.4731527268335931</v>
      </c>
      <c r="S38" s="71">
        <v>0</v>
      </c>
      <c r="T38" s="72"/>
      <c r="U38" s="71">
        <v>3698050</v>
      </c>
      <c r="V38" s="71">
        <v>441</v>
      </c>
      <c r="W38" s="71">
        <v>113</v>
      </c>
      <c r="X38" s="71">
        <v>2252</v>
      </c>
      <c r="Y38" s="71">
        <v>5390</v>
      </c>
      <c r="Z38" s="71">
        <v>6745</v>
      </c>
      <c r="AA38" s="71">
        <v>2535</v>
      </c>
      <c r="AB38" s="71">
        <v>11851</v>
      </c>
      <c r="AC38" s="71">
        <v>250177</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120.197</v>
      </c>
      <c r="BK38" s="71">
        <v>0</v>
      </c>
      <c r="BL38" s="71">
        <v>0</v>
      </c>
      <c r="BM38" s="71">
        <v>0</v>
      </c>
      <c r="BN38" s="72"/>
      <c r="BO38" s="71">
        <v>0</v>
      </c>
      <c r="BP38" s="71">
        <v>0</v>
      </c>
      <c r="BQ38" s="71">
        <v>1</v>
      </c>
      <c r="BR38" s="71">
        <v>0</v>
      </c>
      <c r="BS38" s="71">
        <v>0</v>
      </c>
      <c r="BT38" s="71">
        <v>0</v>
      </c>
      <c r="BU38"/>
      <c r="BV38" s="70">
        <v>102.907</v>
      </c>
      <c r="BW38" s="70">
        <v>4.0469999999999997</v>
      </c>
      <c r="BX38" s="70">
        <v>0</v>
      </c>
      <c r="BY38" s="70">
        <v>0</v>
      </c>
      <c r="BZ38" s="70">
        <v>13.243</v>
      </c>
      <c r="CA38" s="70">
        <v>0</v>
      </c>
      <c r="CB38" s="70">
        <v>0</v>
      </c>
      <c r="CC38" s="70">
        <v>0</v>
      </c>
      <c r="CD38" s="70">
        <v>0</v>
      </c>
    </row>
    <row r="39" spans="1:82">
      <c r="A39" s="70" t="s">
        <v>1787</v>
      </c>
      <c r="B39" s="70">
        <v>112</v>
      </c>
      <c r="C39" s="70">
        <v>10</v>
      </c>
      <c r="D39" s="70">
        <v>7</v>
      </c>
      <c r="E39" s="70">
        <v>2013</v>
      </c>
      <c r="F39" s="70" t="s">
        <v>180</v>
      </c>
      <c r="G39" s="70" t="s">
        <v>1777</v>
      </c>
      <c r="H39" s="70" t="s">
        <v>1778</v>
      </c>
      <c r="I39" s="148"/>
      <c r="J39" s="71">
        <v>44.984316095406257</v>
      </c>
      <c r="K39" s="71">
        <v>1.0827444328960409</v>
      </c>
      <c r="L39" s="71">
        <v>5.3406334763749674</v>
      </c>
      <c r="M39" s="71">
        <v>12.428704791157299</v>
      </c>
      <c r="N39" s="71">
        <v>22.366577164846891</v>
      </c>
      <c r="O39" s="71">
        <v>12.463971713010048</v>
      </c>
      <c r="P39" s="71">
        <v>12.543358802837089</v>
      </c>
      <c r="Q39" s="71">
        <v>0.91224626255983099</v>
      </c>
      <c r="R39" s="71">
        <v>1.429084959555825</v>
      </c>
      <c r="S39" s="71">
        <v>0</v>
      </c>
      <c r="T39" s="72"/>
      <c r="U39" s="71">
        <v>3589114</v>
      </c>
      <c r="V39" s="71">
        <v>441</v>
      </c>
      <c r="W39" s="71">
        <v>113</v>
      </c>
      <c r="X39" s="71">
        <v>2252</v>
      </c>
      <c r="Y39" s="71">
        <v>5395</v>
      </c>
      <c r="Z39" s="71">
        <v>6810</v>
      </c>
      <c r="AA39" s="71">
        <v>2511</v>
      </c>
      <c r="AB39" s="71">
        <v>11793</v>
      </c>
      <c r="AC39" s="71">
        <v>236902</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129.494</v>
      </c>
      <c r="BK39" s="71">
        <v>0</v>
      </c>
      <c r="BL39" s="71">
        <v>0</v>
      </c>
      <c r="BM39" s="71">
        <v>0</v>
      </c>
      <c r="BN39" s="72"/>
      <c r="BO39" s="71">
        <v>0</v>
      </c>
      <c r="BP39" s="71">
        <v>0</v>
      </c>
      <c r="BQ39" s="71">
        <v>1</v>
      </c>
      <c r="BR39" s="71">
        <v>0</v>
      </c>
      <c r="BS39" s="71">
        <v>0</v>
      </c>
      <c r="BT39" s="71">
        <v>0</v>
      </c>
      <c r="BU39"/>
      <c r="BV39" s="70">
        <v>116.64400000000001</v>
      </c>
      <c r="BW39" s="70">
        <v>0</v>
      </c>
      <c r="BX39" s="70">
        <v>0</v>
      </c>
      <c r="BY39" s="70">
        <v>0</v>
      </c>
      <c r="BZ39" s="70">
        <v>12.85</v>
      </c>
      <c r="CA39" s="70">
        <v>0</v>
      </c>
      <c r="CB39" s="70">
        <v>0</v>
      </c>
      <c r="CC39" s="70">
        <v>0</v>
      </c>
      <c r="CD39" s="70">
        <v>0</v>
      </c>
    </row>
    <row r="40" spans="1:82">
      <c r="A40" s="70" t="s">
        <v>1788</v>
      </c>
      <c r="B40" s="70">
        <v>113</v>
      </c>
      <c r="C40" s="70">
        <v>11</v>
      </c>
      <c r="D40" s="70">
        <v>7</v>
      </c>
      <c r="E40" s="70">
        <v>2014</v>
      </c>
      <c r="F40" s="70" t="s">
        <v>181</v>
      </c>
      <c r="G40" s="70" t="s">
        <v>1777</v>
      </c>
      <c r="H40" s="70" t="s">
        <v>1778</v>
      </c>
      <c r="I40" s="148"/>
      <c r="J40" s="71">
        <v>47.242077463444573</v>
      </c>
      <c r="K40" s="71">
        <v>1.2441320618311471</v>
      </c>
      <c r="L40" s="71">
        <v>3.2888191999965</v>
      </c>
      <c r="M40" s="71">
        <v>10.43869759244895</v>
      </c>
      <c r="N40" s="71">
        <v>19.977083826875511</v>
      </c>
      <c r="O40" s="71">
        <v>11.907115026943377</v>
      </c>
      <c r="P40" s="71">
        <v>12.317320180759809</v>
      </c>
      <c r="Q40" s="71">
        <v>0.86515238434453301</v>
      </c>
      <c r="R40" s="71">
        <v>1.404809089392197</v>
      </c>
      <c r="S40" s="71">
        <v>0</v>
      </c>
      <c r="T40" s="72"/>
      <c r="U40" s="71">
        <v>3944057</v>
      </c>
      <c r="V40" s="71">
        <v>428</v>
      </c>
      <c r="W40" s="71">
        <v>72</v>
      </c>
      <c r="X40" s="71">
        <v>1853</v>
      </c>
      <c r="Y40" s="71">
        <v>5386</v>
      </c>
      <c r="Z40" s="71">
        <v>6852</v>
      </c>
      <c r="AA40" s="71">
        <v>2453</v>
      </c>
      <c r="AB40" s="71">
        <v>11657</v>
      </c>
      <c r="AC40" s="71">
        <v>233610</v>
      </c>
      <c r="AD40" s="71">
        <v>0</v>
      </c>
      <c r="AE40" s="72"/>
      <c r="AF40" s="71"/>
      <c r="AG40" s="71"/>
      <c r="AH40" s="71"/>
      <c r="AI40" s="71"/>
      <c r="AJ40" s="71"/>
      <c r="AK40" s="71"/>
      <c r="AL40" s="71"/>
      <c r="AM40" s="71"/>
      <c r="AN40" s="71"/>
      <c r="AO40" s="71"/>
      <c r="AP40" s="71"/>
      <c r="AQ40" s="72"/>
      <c r="AR40" s="71">
        <v>192</v>
      </c>
      <c r="AS40" s="71">
        <v>35</v>
      </c>
      <c r="AT40" s="71">
        <v>0</v>
      </c>
      <c r="AU40" s="71">
        <v>0</v>
      </c>
      <c r="AV40" s="71">
        <v>0</v>
      </c>
      <c r="AW40" s="71">
        <v>0</v>
      </c>
      <c r="AX40" s="71"/>
      <c r="AY40" s="72"/>
      <c r="AZ40" s="71">
        <v>780.3</v>
      </c>
      <c r="BA40" s="71">
        <v>2863.4</v>
      </c>
      <c r="BB40" s="71">
        <v>0</v>
      </c>
      <c r="BC40" s="71">
        <v>0</v>
      </c>
      <c r="BD40" s="71">
        <v>0</v>
      </c>
      <c r="BE40" s="71">
        <v>0</v>
      </c>
      <c r="BF40" s="71"/>
      <c r="BG40" s="72"/>
      <c r="BH40" s="71">
        <v>0</v>
      </c>
      <c r="BI40" s="71">
        <v>0</v>
      </c>
      <c r="BJ40" s="71">
        <v>125.702</v>
      </c>
      <c r="BK40" s="71">
        <v>0</v>
      </c>
      <c r="BL40" s="71">
        <v>0</v>
      </c>
      <c r="BM40" s="71">
        <v>0</v>
      </c>
      <c r="BN40" s="72"/>
      <c r="BO40" s="71">
        <v>0</v>
      </c>
      <c r="BP40" s="71">
        <v>0</v>
      </c>
      <c r="BQ40" s="71">
        <v>1</v>
      </c>
      <c r="BR40" s="71">
        <v>0</v>
      </c>
      <c r="BS40" s="71">
        <v>0</v>
      </c>
      <c r="BT40" s="71">
        <v>0</v>
      </c>
      <c r="BU40"/>
      <c r="BV40" s="70">
        <v>110.16800000000001</v>
      </c>
      <c r="BW40" s="70">
        <v>0</v>
      </c>
      <c r="BX40" s="70">
        <v>0</v>
      </c>
      <c r="BY40" s="70">
        <v>0</v>
      </c>
      <c r="BZ40" s="70">
        <v>15.534000000000001</v>
      </c>
      <c r="CA40" s="70">
        <v>0</v>
      </c>
      <c r="CB40" s="70">
        <v>0</v>
      </c>
      <c r="CC40" s="70">
        <v>0</v>
      </c>
      <c r="CD40" s="70">
        <v>0</v>
      </c>
    </row>
    <row r="41" spans="1:82">
      <c r="A41" s="70" t="s">
        <v>1789</v>
      </c>
      <c r="B41" s="70">
        <v>114</v>
      </c>
      <c r="C41" s="70">
        <v>12</v>
      </c>
      <c r="D41" s="70">
        <v>7</v>
      </c>
      <c r="E41" s="70">
        <v>2015</v>
      </c>
      <c r="F41" s="70" t="s">
        <v>182</v>
      </c>
      <c r="G41" s="70" t="s">
        <v>1777</v>
      </c>
      <c r="H41" s="70" t="s">
        <v>1778</v>
      </c>
      <c r="I41" s="148"/>
      <c r="J41" s="71">
        <v>48.546781614369593</v>
      </c>
      <c r="K41" s="71">
        <v>1.177229034332695</v>
      </c>
      <c r="L41" s="71">
        <v>6.0890176553982416</v>
      </c>
      <c r="M41" s="71">
        <v>8.5323880693576921</v>
      </c>
      <c r="N41" s="71">
        <v>18.637360974152848</v>
      </c>
      <c r="O41" s="71">
        <v>11.836644092956934</v>
      </c>
      <c r="P41" s="71">
        <v>12.166242105016078</v>
      </c>
      <c r="Q41" s="71">
        <v>0.83820993851602699</v>
      </c>
      <c r="R41" s="71">
        <v>1.5473895790040495</v>
      </c>
      <c r="S41" s="71">
        <v>0</v>
      </c>
      <c r="T41" s="72"/>
      <c r="U41" s="71">
        <v>4224318</v>
      </c>
      <c r="V41" s="71">
        <v>428</v>
      </c>
      <c r="W41" s="71">
        <v>72</v>
      </c>
      <c r="X41" s="71">
        <v>1853</v>
      </c>
      <c r="Y41" s="71">
        <v>5363</v>
      </c>
      <c r="Z41" s="71">
        <v>6877</v>
      </c>
      <c r="AA41" s="71">
        <v>2421</v>
      </c>
      <c r="AB41" s="71">
        <v>11537</v>
      </c>
      <c r="AC41" s="71">
        <v>264501</v>
      </c>
      <c r="AD41" s="71">
        <v>0</v>
      </c>
      <c r="AE41" s="72"/>
      <c r="AF41" s="71">
        <v>33082204.340077061</v>
      </c>
      <c r="AG41" s="71">
        <v>877130.51245450368</v>
      </c>
      <c r="AH41" s="71">
        <v>980881.99605726369</v>
      </c>
      <c r="AI41" s="71">
        <v>12247023.445887711</v>
      </c>
      <c r="AJ41" s="71">
        <v>27532895.931033149</v>
      </c>
      <c r="AK41" s="71">
        <v>0</v>
      </c>
      <c r="AL41" s="71">
        <v>0</v>
      </c>
      <c r="AM41" s="71">
        <v>1581097.454105204</v>
      </c>
      <c r="AN41" s="71">
        <v>0</v>
      </c>
      <c r="AO41" s="71">
        <v>0</v>
      </c>
      <c r="AP41" s="71">
        <v>76301233.679614887</v>
      </c>
      <c r="AQ41" s="72"/>
      <c r="AR41" s="71">
        <v>210</v>
      </c>
      <c r="AS41" s="71">
        <v>38</v>
      </c>
      <c r="AT41" s="71">
        <v>0</v>
      </c>
      <c r="AU41" s="71">
        <v>0</v>
      </c>
      <c r="AV41" s="71">
        <v>0</v>
      </c>
      <c r="AW41" s="71">
        <v>0</v>
      </c>
      <c r="AX41" s="71"/>
      <c r="AY41" s="72"/>
      <c r="AZ41" s="71">
        <v>893.8</v>
      </c>
      <c r="BA41" s="71">
        <v>2982</v>
      </c>
      <c r="BB41" s="71">
        <v>0</v>
      </c>
      <c r="BC41" s="71">
        <v>0</v>
      </c>
      <c r="BD41" s="71">
        <v>0</v>
      </c>
      <c r="BE41" s="71">
        <v>0</v>
      </c>
      <c r="BF41" s="71"/>
      <c r="BG41" s="72"/>
      <c r="BH41" s="71">
        <v>0</v>
      </c>
      <c r="BI41" s="71">
        <v>0</v>
      </c>
      <c r="BJ41" s="71">
        <v>117.99</v>
      </c>
      <c r="BK41" s="71">
        <v>0</v>
      </c>
      <c r="BL41" s="71">
        <v>0</v>
      </c>
      <c r="BM41" s="71">
        <v>0</v>
      </c>
      <c r="BN41" s="72"/>
      <c r="BO41" s="71">
        <v>0</v>
      </c>
      <c r="BP41" s="71">
        <v>0</v>
      </c>
      <c r="BQ41" s="71">
        <v>1</v>
      </c>
      <c r="BR41" s="71">
        <v>0</v>
      </c>
      <c r="BS41" s="71">
        <v>0</v>
      </c>
      <c r="BT41" s="71">
        <v>0</v>
      </c>
      <c r="BU41"/>
      <c r="BV41" s="70">
        <v>102.312</v>
      </c>
      <c r="BW41" s="70">
        <v>0</v>
      </c>
      <c r="BX41" s="70">
        <v>0</v>
      </c>
      <c r="BY41" s="70">
        <v>0</v>
      </c>
      <c r="BZ41" s="70">
        <v>15.678000000000001</v>
      </c>
      <c r="CA41" s="70">
        <v>0</v>
      </c>
      <c r="CB41" s="70">
        <v>0</v>
      </c>
      <c r="CC41" s="70">
        <v>0</v>
      </c>
      <c r="CD41" s="70">
        <v>0</v>
      </c>
    </row>
    <row r="42" spans="1:82">
      <c r="A42" s="70" t="s">
        <v>1790</v>
      </c>
      <c r="B42" s="70">
        <v>115</v>
      </c>
      <c r="C42" s="70">
        <v>13</v>
      </c>
      <c r="D42" s="70">
        <v>7</v>
      </c>
      <c r="E42" s="70">
        <v>2016</v>
      </c>
      <c r="F42" s="70" t="s">
        <v>155</v>
      </c>
      <c r="G42" s="70" t="s">
        <v>1777</v>
      </c>
      <c r="H42" s="70" t="s">
        <v>1778</v>
      </c>
      <c r="I42" s="148"/>
      <c r="J42" s="71">
        <v>49.389415733007645</v>
      </c>
      <c r="K42" s="71">
        <v>1.1019013378205678</v>
      </c>
      <c r="L42" s="71">
        <v>3.5733532399201628</v>
      </c>
      <c r="M42" s="71">
        <v>8.2668880243699263</v>
      </c>
      <c r="N42" s="71">
        <v>18.921635199976862</v>
      </c>
      <c r="O42" s="71">
        <v>11.796623822357288</v>
      </c>
      <c r="P42" s="71">
        <v>11.787259412031302</v>
      </c>
      <c r="Q42" s="71">
        <v>0.80421626911497091</v>
      </c>
      <c r="R42" s="71">
        <v>1.5801757661811542</v>
      </c>
      <c r="S42" s="71">
        <v>0</v>
      </c>
      <c r="T42" s="72"/>
      <c r="U42" s="71">
        <v>3940558</v>
      </c>
      <c r="V42" s="71">
        <v>428</v>
      </c>
      <c r="W42" s="71">
        <v>72</v>
      </c>
      <c r="X42" s="71">
        <v>1853</v>
      </c>
      <c r="Y42" s="71">
        <v>5361</v>
      </c>
      <c r="Z42" s="71">
        <v>6938</v>
      </c>
      <c r="AA42" s="71">
        <v>2426</v>
      </c>
      <c r="AB42" s="71">
        <v>11386</v>
      </c>
      <c r="AC42" s="71">
        <v>269878.46643511532</v>
      </c>
      <c r="AD42" s="71">
        <v>0</v>
      </c>
      <c r="AE42" s="72"/>
      <c r="AF42" s="71">
        <v>34368510.573421158</v>
      </c>
      <c r="AG42" s="71">
        <v>807282.60945363005</v>
      </c>
      <c r="AH42" s="71">
        <v>463737.62616585742</v>
      </c>
      <c r="AI42" s="71">
        <v>12595781.03902752</v>
      </c>
      <c r="AJ42" s="71">
        <v>27941103.884343941</v>
      </c>
      <c r="AK42" s="71">
        <v>0</v>
      </c>
      <c r="AL42" s="71">
        <v>0</v>
      </c>
      <c r="AM42" s="71">
        <v>1561615.817969616</v>
      </c>
      <c r="AN42" s="71">
        <v>0</v>
      </c>
      <c r="AO42" s="71">
        <v>0</v>
      </c>
      <c r="AP42" s="71">
        <v>77738031.55038172</v>
      </c>
      <c r="AQ42" s="72"/>
      <c r="AR42" s="71">
        <v>231</v>
      </c>
      <c r="AS42" s="71">
        <v>44</v>
      </c>
      <c r="AT42" s="71">
        <v>0</v>
      </c>
      <c r="AU42" s="71">
        <v>0</v>
      </c>
      <c r="AV42" s="71">
        <v>0</v>
      </c>
      <c r="AW42" s="71">
        <v>0</v>
      </c>
      <c r="AX42" s="71"/>
      <c r="AY42" s="72"/>
      <c r="AZ42" s="71">
        <v>1029.4000000000001</v>
      </c>
      <c r="BA42" s="71">
        <v>3096.1</v>
      </c>
      <c r="BB42" s="71">
        <v>0</v>
      </c>
      <c r="BC42" s="71">
        <v>0</v>
      </c>
      <c r="BD42" s="71">
        <v>0</v>
      </c>
      <c r="BE42" s="71">
        <v>0</v>
      </c>
      <c r="BF42" s="71"/>
      <c r="BG42" s="72"/>
      <c r="BH42" s="71">
        <v>0</v>
      </c>
      <c r="BI42" s="71">
        <v>0</v>
      </c>
      <c r="BJ42" s="71">
        <v>117.26600000000001</v>
      </c>
      <c r="BK42" s="71">
        <v>0</v>
      </c>
      <c r="BL42" s="71">
        <v>0</v>
      </c>
      <c r="BM42" s="71">
        <v>0</v>
      </c>
      <c r="BN42" s="72"/>
      <c r="BO42" s="71">
        <v>0</v>
      </c>
      <c r="BP42" s="71">
        <v>0</v>
      </c>
      <c r="BQ42" s="71">
        <v>1</v>
      </c>
      <c r="BR42" s="71">
        <v>0</v>
      </c>
      <c r="BS42" s="71">
        <v>0</v>
      </c>
      <c r="BT42" s="71">
        <v>0</v>
      </c>
      <c r="BU42"/>
      <c r="BV42" s="70">
        <v>117.26600000000001</v>
      </c>
      <c r="BW42" s="70">
        <v>0</v>
      </c>
      <c r="BX42" s="70">
        <v>0</v>
      </c>
      <c r="BY42" s="70">
        <v>0</v>
      </c>
      <c r="BZ42" s="70">
        <v>0</v>
      </c>
      <c r="CA42" s="70">
        <v>0</v>
      </c>
      <c r="CB42" s="70">
        <v>0</v>
      </c>
      <c r="CC42" s="70">
        <v>0</v>
      </c>
      <c r="CD42" s="70">
        <v>0</v>
      </c>
    </row>
    <row r="43" spans="1:82">
      <c r="A43" s="70" t="s">
        <v>1791</v>
      </c>
      <c r="B43" s="70">
        <v>116</v>
      </c>
      <c r="C43" s="70">
        <v>14</v>
      </c>
      <c r="D43" s="70">
        <v>7</v>
      </c>
      <c r="E43" s="70">
        <v>2017</v>
      </c>
      <c r="F43" s="70" t="s">
        <v>156</v>
      </c>
      <c r="G43" s="70" t="s">
        <v>1777</v>
      </c>
      <c r="H43" s="70" t="s">
        <v>1778</v>
      </c>
      <c r="I43" s="148"/>
      <c r="J43" s="71">
        <v>47.331179673876051</v>
      </c>
      <c r="K43" s="71">
        <v>1.1124547798332181</v>
      </c>
      <c r="L43" s="71">
        <v>3.4918457335223989</v>
      </c>
      <c r="M43" s="71">
        <v>7.8103625675266786</v>
      </c>
      <c r="N43" s="71">
        <v>18.239264145973948</v>
      </c>
      <c r="O43" s="71">
        <v>11.538901697224258</v>
      </c>
      <c r="P43" s="71">
        <v>11.331183783152278</v>
      </c>
      <c r="Q43" s="71">
        <v>0.76628847517798104</v>
      </c>
      <c r="R43" s="71">
        <v>1.5631793582988682</v>
      </c>
      <c r="S43" s="71">
        <v>0</v>
      </c>
      <c r="T43" s="72"/>
      <c r="U43" s="71">
        <v>4035510</v>
      </c>
      <c r="V43" s="71">
        <v>428</v>
      </c>
      <c r="W43" s="71">
        <v>72</v>
      </c>
      <c r="X43" s="71">
        <v>1853</v>
      </c>
      <c r="Y43" s="71">
        <v>5331</v>
      </c>
      <c r="Z43" s="71">
        <v>6899</v>
      </c>
      <c r="AA43" s="71">
        <v>2347</v>
      </c>
      <c r="AB43" s="71">
        <v>11219</v>
      </c>
      <c r="AC43" s="71">
        <v>272272.99999999988</v>
      </c>
      <c r="AD43" s="71">
        <v>0</v>
      </c>
      <c r="AE43" s="72"/>
      <c r="AF43" s="71">
        <v>35928236.634925947</v>
      </c>
      <c r="AG43" s="71">
        <v>850363.22126371413</v>
      </c>
      <c r="AH43" s="71">
        <v>567686.09052351722</v>
      </c>
      <c r="AI43" s="71">
        <v>12383586.205685239</v>
      </c>
      <c r="AJ43" s="71">
        <v>26179061.876526039</v>
      </c>
      <c r="AK43" s="71">
        <v>0</v>
      </c>
      <c r="AL43" s="71">
        <v>0</v>
      </c>
      <c r="AM43" s="71">
        <v>1541119.051126139</v>
      </c>
      <c r="AN43" s="71">
        <v>0</v>
      </c>
      <c r="AO43" s="71">
        <v>0</v>
      </c>
      <c r="AP43" s="71">
        <v>77450053.080050603</v>
      </c>
      <c r="AQ43" s="72"/>
      <c r="AR43" s="71">
        <v>245</v>
      </c>
      <c r="AS43" s="71">
        <v>53</v>
      </c>
      <c r="AT43" s="71">
        <v>0</v>
      </c>
      <c r="AU43" s="71">
        <v>0</v>
      </c>
      <c r="AV43" s="71">
        <v>0</v>
      </c>
      <c r="AW43" s="71">
        <v>0</v>
      </c>
      <c r="AX43" s="71"/>
      <c r="AY43" s="72"/>
      <c r="AZ43" s="71">
        <v>1103.4000000000001</v>
      </c>
      <c r="BA43" s="71">
        <v>3458.3</v>
      </c>
      <c r="BB43" s="71">
        <v>0</v>
      </c>
      <c r="BC43" s="71">
        <v>0</v>
      </c>
      <c r="BD43" s="71">
        <v>0</v>
      </c>
      <c r="BE43" s="71">
        <v>0</v>
      </c>
      <c r="BF43" s="71"/>
      <c r="BG43" s="72"/>
      <c r="BH43" s="71">
        <v>0</v>
      </c>
      <c r="BI43" s="71">
        <v>0</v>
      </c>
      <c r="BJ43" s="71">
        <v>144.851</v>
      </c>
      <c r="BK43" s="71">
        <v>0</v>
      </c>
      <c r="BL43" s="71">
        <v>0</v>
      </c>
      <c r="BM43" s="71">
        <v>0</v>
      </c>
      <c r="BN43" s="72"/>
      <c r="BO43" s="71">
        <v>0</v>
      </c>
      <c r="BP43" s="71">
        <v>0</v>
      </c>
      <c r="BQ43" s="71">
        <v>1</v>
      </c>
      <c r="BR43" s="71">
        <v>0</v>
      </c>
      <c r="BS43" s="71">
        <v>0</v>
      </c>
      <c r="BT43" s="71">
        <v>0</v>
      </c>
      <c r="BU43"/>
      <c r="BV43" s="70">
        <v>127.349</v>
      </c>
      <c r="BW43" s="70">
        <v>0</v>
      </c>
      <c r="BX43" s="70">
        <v>0</v>
      </c>
      <c r="BY43" s="70">
        <v>0</v>
      </c>
      <c r="BZ43" s="70">
        <v>17.501999999999999</v>
      </c>
      <c r="CA43" s="70">
        <v>0</v>
      </c>
      <c r="CB43" s="70">
        <v>0</v>
      </c>
      <c r="CC43" s="70">
        <v>0</v>
      </c>
      <c r="CD43" s="70">
        <v>0</v>
      </c>
    </row>
    <row r="44" spans="1:82">
      <c r="A44" s="70" t="s">
        <v>1792</v>
      </c>
      <c r="B44" s="70">
        <v>117</v>
      </c>
      <c r="C44" s="70">
        <v>15</v>
      </c>
      <c r="D44" s="70">
        <v>7</v>
      </c>
      <c r="E44" s="70">
        <v>2018</v>
      </c>
      <c r="F44" s="70" t="s">
        <v>183</v>
      </c>
      <c r="G44" s="70" t="s">
        <v>1777</v>
      </c>
      <c r="H44" s="70" t="s">
        <v>1778</v>
      </c>
      <c r="I44" s="148"/>
      <c r="J44" s="71">
        <v>39.611435619391507</v>
      </c>
      <c r="K44" s="71">
        <v>1.0304026996658857</v>
      </c>
      <c r="L44" s="71">
        <v>3.2109651335886125</v>
      </c>
      <c r="M44" s="71">
        <v>8.0832105227841584</v>
      </c>
      <c r="N44" s="71">
        <v>16.344874309527864</v>
      </c>
      <c r="O44" s="71">
        <v>11.263030471903663</v>
      </c>
      <c r="P44" s="71">
        <v>11.189711179229741</v>
      </c>
      <c r="Q44" s="71">
        <v>0.70061173218472195</v>
      </c>
      <c r="R44" s="71">
        <v>1.4732701256770899</v>
      </c>
      <c r="S44" s="71">
        <v>0</v>
      </c>
      <c r="T44" s="72"/>
      <c r="U44" s="71">
        <v>3520438</v>
      </c>
      <c r="V44" s="71">
        <v>428</v>
      </c>
      <c r="W44" s="71">
        <v>72</v>
      </c>
      <c r="X44" s="71">
        <v>1853</v>
      </c>
      <c r="Y44" s="71">
        <v>5297</v>
      </c>
      <c r="Z44" s="71">
        <v>6863</v>
      </c>
      <c r="AA44" s="71">
        <v>2341</v>
      </c>
      <c r="AB44" s="71">
        <v>11054</v>
      </c>
      <c r="AC44" s="71">
        <v>255607</v>
      </c>
      <c r="AD44" s="71">
        <v>0</v>
      </c>
      <c r="AE44" s="72"/>
      <c r="AF44" s="71">
        <v>31870399.6654444</v>
      </c>
      <c r="AG44" s="71">
        <v>770792.10952469241</v>
      </c>
      <c r="AH44" s="71">
        <v>525393.43174770789</v>
      </c>
      <c r="AI44" s="71">
        <v>12603212.388889819</v>
      </c>
      <c r="AJ44" s="71">
        <v>24222157.374017779</v>
      </c>
      <c r="AK44" s="71">
        <v>0</v>
      </c>
      <c r="AL44" s="71">
        <v>0</v>
      </c>
      <c r="AM44" s="71">
        <v>1521595.3778065669</v>
      </c>
      <c r="AN44" s="71">
        <v>0</v>
      </c>
      <c r="AO44" s="71">
        <v>0</v>
      </c>
      <c r="AP44" s="71">
        <v>71513550.347430974</v>
      </c>
      <c r="AQ44" s="72"/>
      <c r="AR44" s="71">
        <v>272</v>
      </c>
      <c r="AS44" s="71">
        <v>64</v>
      </c>
      <c r="AT44" s="71">
        <v>0</v>
      </c>
      <c r="AU44" s="71">
        <v>0</v>
      </c>
      <c r="AV44" s="71">
        <v>0</v>
      </c>
      <c r="AW44" s="71">
        <v>0</v>
      </c>
      <c r="AX44" s="71"/>
      <c r="AY44" s="72"/>
      <c r="AZ44" s="71">
        <v>1261.4000000000001</v>
      </c>
      <c r="BA44" s="71">
        <v>4792</v>
      </c>
      <c r="BB44" s="71">
        <v>0</v>
      </c>
      <c r="BC44" s="71">
        <v>0</v>
      </c>
      <c r="BD44" s="71">
        <v>0</v>
      </c>
      <c r="BE44" s="71">
        <v>0</v>
      </c>
      <c r="BF44" s="71"/>
      <c r="BG44" s="72"/>
      <c r="BH44" s="71">
        <v>0</v>
      </c>
      <c r="BI44" s="71">
        <v>0</v>
      </c>
      <c r="BJ44" s="71">
        <v>119.364</v>
      </c>
      <c r="BK44" s="71">
        <v>0</v>
      </c>
      <c r="BL44" s="71">
        <v>0</v>
      </c>
      <c r="BM44" s="71">
        <v>0</v>
      </c>
      <c r="BN44" s="72"/>
      <c r="BO44" s="71">
        <v>0</v>
      </c>
      <c r="BP44" s="71">
        <v>0</v>
      </c>
      <c r="BQ44" s="71">
        <v>1</v>
      </c>
      <c r="BR44" s="71">
        <v>0</v>
      </c>
      <c r="BS44" s="71">
        <v>0</v>
      </c>
      <c r="BT44" s="71">
        <v>0</v>
      </c>
      <c r="BU44"/>
      <c r="BV44" s="70">
        <v>101.54900000000001</v>
      </c>
      <c r="BW44" s="70">
        <v>0</v>
      </c>
      <c r="BX44" s="70">
        <v>0</v>
      </c>
      <c r="BY44" s="70">
        <v>0</v>
      </c>
      <c r="BZ44" s="70">
        <v>17.815000000000001</v>
      </c>
      <c r="CA44" s="70">
        <v>0</v>
      </c>
      <c r="CB44" s="70">
        <v>0</v>
      </c>
      <c r="CC44" s="70">
        <v>0</v>
      </c>
      <c r="CD44" s="70">
        <v>0</v>
      </c>
    </row>
    <row r="45" spans="1:82">
      <c r="A45" s="70" t="s">
        <v>1793</v>
      </c>
      <c r="B45" s="70">
        <v>118</v>
      </c>
      <c r="C45" s="70">
        <v>16</v>
      </c>
      <c r="D45" s="70">
        <v>7</v>
      </c>
      <c r="E45" s="70">
        <v>2019</v>
      </c>
      <c r="F45" s="70" t="s">
        <v>158</v>
      </c>
      <c r="G45" s="1064" t="s">
        <v>1777</v>
      </c>
      <c r="H45" s="70" t="s">
        <v>1778</v>
      </c>
      <c r="I45" s="148"/>
      <c r="J45" s="71">
        <v>49.673600907301129</v>
      </c>
      <c r="K45" s="71">
        <v>0.96068834641397316</v>
      </c>
      <c r="L45" s="71">
        <v>3.2337895863566524</v>
      </c>
      <c r="M45" s="71">
        <v>7.2071239136869165</v>
      </c>
      <c r="N45" s="71">
        <v>15.04445958559003</v>
      </c>
      <c r="O45" s="71">
        <v>10.848678885056517</v>
      </c>
      <c r="P45" s="71">
        <v>10.99477449712499</v>
      </c>
      <c r="Q45" s="71">
        <v>0.67097521710163299</v>
      </c>
      <c r="R45" s="71">
        <v>1.3908288143557035</v>
      </c>
      <c r="S45" s="71">
        <v>0</v>
      </c>
      <c r="T45" s="72"/>
      <c r="U45" s="71">
        <v>4344444</v>
      </c>
      <c r="V45" s="71">
        <v>428</v>
      </c>
      <c r="W45" s="71">
        <v>72</v>
      </c>
      <c r="X45" s="71">
        <v>1853</v>
      </c>
      <c r="Y45" s="71">
        <v>5252</v>
      </c>
      <c r="Z45" s="71">
        <v>6792</v>
      </c>
      <c r="AA45" s="71">
        <v>2283</v>
      </c>
      <c r="AB45" s="71">
        <v>10873</v>
      </c>
      <c r="AC45" s="71">
        <v>245256</v>
      </c>
      <c r="AD45" s="71">
        <v>0</v>
      </c>
      <c r="AE45" s="72"/>
      <c r="AF45" s="71">
        <v>41709024.795656659</v>
      </c>
      <c r="AG45" s="71">
        <v>757134.71965758957</v>
      </c>
      <c r="AH45" s="71">
        <v>577858.24253921257</v>
      </c>
      <c r="AI45" s="71">
        <v>12092763.11325096</v>
      </c>
      <c r="AJ45" s="71">
        <v>23434624.005118702</v>
      </c>
      <c r="AK45" s="71">
        <v>0</v>
      </c>
      <c r="AL45" s="71">
        <v>0</v>
      </c>
      <c r="AM45" s="71">
        <v>1480820.7480998232</v>
      </c>
      <c r="AN45" s="71">
        <v>0</v>
      </c>
      <c r="AO45" s="71">
        <v>0</v>
      </c>
      <c r="AP45" s="71">
        <v>80052225.624322936</v>
      </c>
      <c r="AQ45" s="72"/>
      <c r="AR45" s="71">
        <v>278</v>
      </c>
      <c r="AS45" s="71">
        <v>69</v>
      </c>
      <c r="AT45" s="71">
        <v>0</v>
      </c>
      <c r="AU45" s="71">
        <v>0</v>
      </c>
      <c r="AV45" s="71">
        <v>0</v>
      </c>
      <c r="AW45" s="71">
        <v>0</v>
      </c>
      <c r="AX45" s="71"/>
      <c r="AY45" s="72"/>
      <c r="AZ45" s="71">
        <v>1292.5999999999999</v>
      </c>
      <c r="BA45" s="71">
        <v>5451.5</v>
      </c>
      <c r="BB45" s="71">
        <v>0</v>
      </c>
      <c r="BC45" s="71">
        <v>0</v>
      </c>
      <c r="BD45" s="71">
        <v>0</v>
      </c>
      <c r="BE45" s="71">
        <v>0</v>
      </c>
      <c r="BF45" s="71"/>
      <c r="BG45" s="72"/>
      <c r="BH45" s="71">
        <v>0</v>
      </c>
      <c r="BI45" s="71">
        <v>0</v>
      </c>
      <c r="BJ45" s="71">
        <v>115.989</v>
      </c>
      <c r="BK45" s="71">
        <v>0</v>
      </c>
      <c r="BL45" s="71">
        <v>0</v>
      </c>
      <c r="BM45" s="71">
        <v>0</v>
      </c>
      <c r="BN45" s="72"/>
      <c r="BO45" s="71">
        <v>0</v>
      </c>
      <c r="BP45" s="71">
        <v>0</v>
      </c>
      <c r="BQ45" s="71">
        <v>1</v>
      </c>
      <c r="BR45" s="71">
        <v>0</v>
      </c>
      <c r="BS45" s="71">
        <v>0</v>
      </c>
      <c r="BT45" s="71">
        <v>0</v>
      </c>
      <c r="BU45"/>
      <c r="BV45" s="70">
        <v>98.781000000000006</v>
      </c>
      <c r="BW45" s="70">
        <v>0</v>
      </c>
      <c r="BX45" s="70">
        <v>0</v>
      </c>
      <c r="BY45" s="70">
        <v>0</v>
      </c>
      <c r="BZ45" s="70">
        <v>17.207999999999998</v>
      </c>
      <c r="CA45" s="70">
        <v>0</v>
      </c>
      <c r="CB45" s="70">
        <v>0</v>
      </c>
      <c r="CC45" s="70">
        <v>0</v>
      </c>
      <c r="CD45" s="70">
        <v>0</v>
      </c>
    </row>
    <row r="46" spans="1:82">
      <c r="A46" s="70" t="s">
        <v>1794</v>
      </c>
      <c r="B46" s="70">
        <v>119</v>
      </c>
      <c r="C46" s="70">
        <v>17</v>
      </c>
      <c r="D46" s="70">
        <v>7</v>
      </c>
      <c r="E46" s="70">
        <v>2020</v>
      </c>
      <c r="F46" s="70" t="s">
        <v>159</v>
      </c>
      <c r="G46" s="1064" t="s">
        <v>1777</v>
      </c>
      <c r="H46" s="70" t="s">
        <v>1778</v>
      </c>
      <c r="I46" s="148"/>
      <c r="J46" s="71">
        <v>41.282455213590573</v>
      </c>
      <c r="K46" s="71">
        <v>0.95289841967838873</v>
      </c>
      <c r="L46" s="71">
        <v>3.0361534393910423</v>
      </c>
      <c r="M46" s="71">
        <v>6.6964276860581258</v>
      </c>
      <c r="N46" s="71">
        <v>14.829783217374816</v>
      </c>
      <c r="O46" s="71">
        <v>9.5147725813578692</v>
      </c>
      <c r="P46" s="71">
        <v>10.357773555149908</v>
      </c>
      <c r="Q46" s="71">
        <v>0.63152830832583096</v>
      </c>
      <c r="R46" s="71">
        <v>1.1858198045981687</v>
      </c>
      <c r="S46" s="71">
        <v>0</v>
      </c>
      <c r="T46" s="72"/>
      <c r="U46" s="71">
        <v>3679117</v>
      </c>
      <c r="V46" s="71">
        <v>404</v>
      </c>
      <c r="W46" s="71">
        <v>72</v>
      </c>
      <c r="X46" s="71">
        <v>1910</v>
      </c>
      <c r="Y46" s="71">
        <v>5211</v>
      </c>
      <c r="Z46" s="71">
        <v>6799</v>
      </c>
      <c r="AA46" s="71">
        <v>2286</v>
      </c>
      <c r="AB46" s="71">
        <v>10711</v>
      </c>
      <c r="AC46" s="71">
        <v>210209.99999999997</v>
      </c>
      <c r="AD46" s="71">
        <v>0</v>
      </c>
      <c r="AE46" s="72"/>
      <c r="AF46" s="71">
        <v>35939914.108814843</v>
      </c>
      <c r="AG46" s="71">
        <v>732060.83727757877</v>
      </c>
      <c r="AH46" s="71">
        <v>565843.32428249216</v>
      </c>
      <c r="AI46" s="71">
        <v>12040892.388780456</v>
      </c>
      <c r="AJ46" s="71">
        <v>26540478.274481181</v>
      </c>
      <c r="AK46" s="71"/>
      <c r="AL46" s="71"/>
      <c r="AM46" s="71">
        <v>1397904.5016920238</v>
      </c>
      <c r="AN46" s="71"/>
      <c r="AO46" s="71"/>
      <c r="AP46" s="71">
        <v>77217093.435328573</v>
      </c>
      <c r="AQ46" s="72"/>
      <c r="AR46" s="71">
        <v>292</v>
      </c>
      <c r="AS46" s="71">
        <v>72</v>
      </c>
      <c r="AT46" s="71">
        <v>0</v>
      </c>
      <c r="AU46" s="71">
        <v>0</v>
      </c>
      <c r="AV46" s="71">
        <v>0</v>
      </c>
      <c r="AW46" s="71">
        <v>0</v>
      </c>
      <c r="AX46" s="71"/>
      <c r="AY46" s="72"/>
      <c r="AZ46" s="71">
        <v>1393.299999999999</v>
      </c>
      <c r="BA46" s="71">
        <v>5994.4999999999991</v>
      </c>
      <c r="BB46" s="71">
        <v>0</v>
      </c>
      <c r="BC46" s="71">
        <v>0</v>
      </c>
      <c r="BD46" s="71">
        <v>0</v>
      </c>
      <c r="BE46" s="71">
        <v>0</v>
      </c>
      <c r="BF46" s="71"/>
      <c r="BG46" s="72"/>
      <c r="BH46" s="71">
        <v>0</v>
      </c>
      <c r="BI46" s="71">
        <v>0</v>
      </c>
      <c r="BJ46" s="71">
        <v>99.828000000000003</v>
      </c>
      <c r="BK46" s="71">
        <v>0</v>
      </c>
      <c r="BL46" s="71">
        <v>0</v>
      </c>
      <c r="BM46" s="71">
        <v>0</v>
      </c>
      <c r="BN46" s="72"/>
      <c r="BO46" s="71">
        <v>0</v>
      </c>
      <c r="BP46" s="71">
        <v>0</v>
      </c>
      <c r="BQ46" s="71">
        <v>1</v>
      </c>
      <c r="BR46" s="71">
        <v>0</v>
      </c>
      <c r="BS46" s="71">
        <v>0</v>
      </c>
      <c r="BT46" s="71">
        <v>0</v>
      </c>
      <c r="BU46"/>
      <c r="BV46" s="70">
        <v>84.619</v>
      </c>
      <c r="BW46" s="70">
        <v>0</v>
      </c>
      <c r="BX46" s="70">
        <v>0</v>
      </c>
      <c r="BY46" s="70">
        <v>0</v>
      </c>
      <c r="BZ46" s="70">
        <v>15.209</v>
      </c>
      <c r="CA46" s="70">
        <v>0</v>
      </c>
      <c r="CB46" s="70">
        <v>0</v>
      </c>
      <c r="CC46" s="70">
        <v>0</v>
      </c>
      <c r="CD46" s="70">
        <v>0</v>
      </c>
    </row>
    <row r="47" spans="1:82">
      <c r="A47" s="70" t="s">
        <v>1795</v>
      </c>
      <c r="B47" s="70">
        <v>119</v>
      </c>
      <c r="C47" s="70">
        <v>18</v>
      </c>
      <c r="D47" s="70">
        <v>7</v>
      </c>
      <c r="E47" s="70">
        <v>2021</v>
      </c>
      <c r="F47" s="70" t="s">
        <v>160</v>
      </c>
      <c r="G47" s="70" t="s">
        <v>1777</v>
      </c>
      <c r="H47" s="70" t="s">
        <v>1778</v>
      </c>
      <c r="I47" s="148"/>
      <c r="J47" s="71">
        <v>45.769321277495273</v>
      </c>
      <c r="K47" s="71">
        <v>1.0444039632173974</v>
      </c>
      <c r="L47" s="71">
        <v>2.90427568311511</v>
      </c>
      <c r="M47" s="71">
        <v>7.6844732924254924</v>
      </c>
      <c r="N47" s="71">
        <v>15.392352427880068</v>
      </c>
      <c r="O47" s="71">
        <v>9.1578561259146518</v>
      </c>
      <c r="P47" s="71">
        <v>10.61285701531823</v>
      </c>
      <c r="Q47" s="71">
        <v>0.61802753180185999</v>
      </c>
      <c r="R47" s="71">
        <v>1.5269653790197586</v>
      </c>
      <c r="S47" s="71">
        <v>0</v>
      </c>
      <c r="T47" s="72"/>
      <c r="U47" s="71">
        <v>4024488</v>
      </c>
      <c r="V47" s="71">
        <v>404</v>
      </c>
      <c r="W47" s="71">
        <v>72</v>
      </c>
      <c r="X47" s="71">
        <v>1910</v>
      </c>
      <c r="Y47" s="71">
        <v>5213</v>
      </c>
      <c r="Z47" s="71">
        <v>6738</v>
      </c>
      <c r="AA47" s="71">
        <v>2284</v>
      </c>
      <c r="AB47" s="71">
        <v>10585</v>
      </c>
      <c r="AC47" s="71">
        <v>262595.99999999994</v>
      </c>
      <c r="AD47" s="71">
        <v>0</v>
      </c>
      <c r="AE47" s="72"/>
      <c r="AF47" s="71">
        <v>39954324.811267234</v>
      </c>
      <c r="AG47" s="71">
        <v>775811.42894996365</v>
      </c>
      <c r="AH47" s="71">
        <v>516959.25438253162</v>
      </c>
      <c r="AI47" s="71">
        <v>12886470.189061888</v>
      </c>
      <c r="AJ47" s="71">
        <v>25607338.54703984</v>
      </c>
      <c r="AK47" s="71">
        <v>0</v>
      </c>
      <c r="AL47" s="71">
        <v>0</v>
      </c>
      <c r="AM47" s="71">
        <v>1389428.2524455939</v>
      </c>
      <c r="AN47" s="71">
        <v>0</v>
      </c>
      <c r="AO47" s="71">
        <v>0</v>
      </c>
      <c r="AP47" s="71">
        <v>81130332.483147055</v>
      </c>
      <c r="AQ47" s="72"/>
      <c r="AR47" s="71">
        <v>302</v>
      </c>
      <c r="AS47" s="71">
        <v>76</v>
      </c>
      <c r="AT47" s="71">
        <v>0</v>
      </c>
      <c r="AU47" s="71">
        <v>0</v>
      </c>
      <c r="AV47" s="71">
        <v>0</v>
      </c>
      <c r="AW47" s="71">
        <v>0</v>
      </c>
      <c r="AX47" s="71"/>
      <c r="AY47" s="72"/>
      <c r="AZ47" s="71">
        <v>1451.2</v>
      </c>
      <c r="BA47" s="71">
        <v>6192.4999999999991</v>
      </c>
      <c r="BB47" s="71">
        <v>0</v>
      </c>
      <c r="BC47" s="71">
        <v>0</v>
      </c>
      <c r="BD47" s="71">
        <v>0</v>
      </c>
      <c r="BE47" s="71">
        <v>0</v>
      </c>
      <c r="BF47" s="71"/>
      <c r="BG47" s="72"/>
      <c r="BH47" s="71">
        <v>0</v>
      </c>
      <c r="BI47" s="71">
        <v>0</v>
      </c>
      <c r="BJ47" s="71">
        <v>110.26</v>
      </c>
      <c r="BK47" s="71">
        <v>0</v>
      </c>
      <c r="BL47" s="71">
        <v>0</v>
      </c>
      <c r="BM47" s="71">
        <v>0</v>
      </c>
      <c r="BN47" s="72"/>
      <c r="BO47" s="71">
        <v>0</v>
      </c>
      <c r="BP47" s="71">
        <v>0</v>
      </c>
      <c r="BQ47" s="71">
        <v>1</v>
      </c>
      <c r="BR47" s="71">
        <v>0</v>
      </c>
      <c r="BS47" s="71">
        <v>0</v>
      </c>
      <c r="BT47" s="71">
        <v>0</v>
      </c>
      <c r="BU47"/>
      <c r="BV47" s="70">
        <v>95.512</v>
      </c>
      <c r="BW47" s="70">
        <v>0</v>
      </c>
      <c r="BX47" s="70">
        <v>0</v>
      </c>
      <c r="BY47" s="70">
        <v>0</v>
      </c>
      <c r="BZ47" s="70">
        <v>14.747999999999999</v>
      </c>
      <c r="CA47" s="70">
        <v>0</v>
      </c>
      <c r="CB47" s="70">
        <v>0</v>
      </c>
      <c r="CC47" s="70">
        <v>0</v>
      </c>
      <c r="CD47" s="70">
        <v>0</v>
      </c>
    </row>
    <row r="48" spans="1:82">
      <c r="A48" s="70" t="s">
        <v>1796</v>
      </c>
      <c r="B48" s="70">
        <v>119</v>
      </c>
      <c r="C48" s="70">
        <v>19</v>
      </c>
      <c r="D48" s="70">
        <v>7</v>
      </c>
      <c r="E48" s="70">
        <v>2022</v>
      </c>
      <c r="F48" s="70" t="s">
        <v>161</v>
      </c>
      <c r="G48" s="70" t="s">
        <v>1777</v>
      </c>
      <c r="H48" s="70" t="s">
        <v>1778</v>
      </c>
      <c r="I48" s="148"/>
      <c r="J48" s="71">
        <v>39.218953368934415</v>
      </c>
      <c r="K48" s="71">
        <v>0.97872891620413682</v>
      </c>
      <c r="L48" s="71">
        <v>2.631880448650548</v>
      </c>
      <c r="M48" s="71">
        <v>7.0857093789042356</v>
      </c>
      <c r="N48" s="71">
        <v>14.23968604158954</v>
      </c>
      <c r="O48" s="71">
        <v>9.5786729015942651</v>
      </c>
      <c r="P48" s="71">
        <v>10.430615272836887</v>
      </c>
      <c r="Q48" s="71">
        <v>0.61436567640393136</v>
      </c>
      <c r="R48" s="71">
        <v>1.5128895335877137</v>
      </c>
      <c r="S48" s="71">
        <v>0</v>
      </c>
      <c r="T48" s="72"/>
      <c r="U48" s="71">
        <v>3899661</v>
      </c>
      <c r="V48" s="71">
        <v>404</v>
      </c>
      <c r="W48" s="71">
        <v>72</v>
      </c>
      <c r="X48" s="71">
        <v>1910</v>
      </c>
      <c r="Y48" s="71">
        <v>5203</v>
      </c>
      <c r="Z48" s="71">
        <v>6696</v>
      </c>
      <c r="AA48" s="71">
        <v>2279</v>
      </c>
      <c r="AB48" s="71">
        <v>10436</v>
      </c>
      <c r="AC48" s="71">
        <v>263442.99999999994</v>
      </c>
      <c r="AD48" s="71">
        <v>0</v>
      </c>
      <c r="AE48" s="72"/>
      <c r="AF48" s="71">
        <v>34894601.042298265</v>
      </c>
      <c r="AG48" s="71">
        <v>782157.6038622387</v>
      </c>
      <c r="AH48" s="71">
        <v>573864.86784780305</v>
      </c>
      <c r="AI48" s="71">
        <v>11760634.257155083</v>
      </c>
      <c r="AJ48" s="71">
        <v>23363485.315841202</v>
      </c>
      <c r="AK48" s="71">
        <v>0</v>
      </c>
      <c r="AL48" s="71">
        <v>0</v>
      </c>
      <c r="AM48" s="71">
        <v>1347572.4444326579</v>
      </c>
      <c r="AN48" s="71">
        <v>0</v>
      </c>
      <c r="AO48" s="71">
        <v>0</v>
      </c>
      <c r="AP48" s="71">
        <v>72722315.531437248</v>
      </c>
      <c r="AQ48" s="72"/>
      <c r="AR48" s="71">
        <v>318</v>
      </c>
      <c r="AS48" s="71">
        <v>79</v>
      </c>
      <c r="AT48" s="71">
        <v>0</v>
      </c>
      <c r="AU48" s="71">
        <v>0</v>
      </c>
      <c r="AV48" s="71">
        <v>0</v>
      </c>
      <c r="AW48" s="71">
        <v>0</v>
      </c>
      <c r="AX48" s="71"/>
      <c r="AY48" s="72"/>
      <c r="AZ48" s="71">
        <v>1555.1999999999996</v>
      </c>
      <c r="BA48" s="71">
        <v>6340.9999999999991</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1797</v>
      </c>
      <c r="B49" s="70">
        <v>119</v>
      </c>
      <c r="C49" s="70">
        <v>20</v>
      </c>
      <c r="D49" s="70">
        <v>7</v>
      </c>
      <c r="E49" s="70">
        <v>2023</v>
      </c>
      <c r="F49" s="70" t="s">
        <v>1539</v>
      </c>
      <c r="G49" s="70" t="s">
        <v>1777</v>
      </c>
      <c r="H49" s="70" t="s">
        <v>1778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331</v>
      </c>
      <c r="AS49" s="71">
        <v>79</v>
      </c>
      <c r="AT49" s="71">
        <v>0</v>
      </c>
      <c r="AU49" s="71">
        <v>0</v>
      </c>
      <c r="AV49" s="71">
        <v>0</v>
      </c>
      <c r="AW49" s="71">
        <v>0</v>
      </c>
      <c r="AX49" s="71"/>
      <c r="AY49" s="72"/>
      <c r="AZ49" s="71">
        <v>1631.2</v>
      </c>
      <c r="BA49" s="71">
        <v>6340.9999999999991</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1798</v>
      </c>
      <c r="B50" s="70">
        <v>119</v>
      </c>
      <c r="C50" s="70">
        <v>21</v>
      </c>
      <c r="D50" s="70">
        <v>7</v>
      </c>
      <c r="E50" s="70">
        <v>2024</v>
      </c>
      <c r="F50" s="70" t="s">
        <v>1554</v>
      </c>
      <c r="G50" s="70" t="s">
        <v>1777</v>
      </c>
      <c r="H50" s="70" t="s">
        <v>1778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1799</v>
      </c>
      <c r="B51" s="70">
        <v>18</v>
      </c>
      <c r="C51" s="70">
        <v>1</v>
      </c>
      <c r="D51" s="70">
        <v>2</v>
      </c>
      <c r="E51" s="70">
        <v>1990</v>
      </c>
      <c r="F51" s="70" t="s">
        <v>787</v>
      </c>
      <c r="G51" s="70" t="s">
        <v>1800</v>
      </c>
      <c r="H51" s="70" t="s">
        <v>1801</v>
      </c>
      <c r="I51" s="148"/>
      <c r="J51" s="71">
        <v>10.590603852558919</v>
      </c>
      <c r="K51" s="71">
        <v>3.827063933233068</v>
      </c>
      <c r="L51" s="71">
        <v>2.3885996243949239</v>
      </c>
      <c r="M51" s="71">
        <v>6.5060680207730703</v>
      </c>
      <c r="N51" s="71">
        <v>15.87680279841074</v>
      </c>
      <c r="O51" s="71">
        <v>11.536263306380009</v>
      </c>
      <c r="P51" s="71">
        <v>19.96613882749379</v>
      </c>
      <c r="Q51" s="71">
        <v>0.85251796332679497</v>
      </c>
      <c r="R51" s="71">
        <v>0</v>
      </c>
      <c r="S51" s="71">
        <v>0.76853407373060134</v>
      </c>
      <c r="T51" s="72"/>
      <c r="U51" s="71">
        <v>1576699</v>
      </c>
      <c r="V51" s="71">
        <v>1116</v>
      </c>
      <c r="W51" s="71">
        <v>34</v>
      </c>
      <c r="X51" s="71">
        <v>2239</v>
      </c>
      <c r="Y51" s="71">
        <v>3946</v>
      </c>
      <c r="Z51" s="71">
        <v>4745</v>
      </c>
      <c r="AA51" s="71">
        <v>4848</v>
      </c>
      <c r="AB51" s="71">
        <v>13842</v>
      </c>
      <c r="AC51" s="71">
        <v>0</v>
      </c>
      <c r="AD51" s="71">
        <v>0.76853407373060134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1802</v>
      </c>
      <c r="B52" s="70">
        <v>19</v>
      </c>
      <c r="C52" s="70">
        <v>2</v>
      </c>
      <c r="D52" s="70">
        <v>2</v>
      </c>
      <c r="E52" s="70">
        <v>2005</v>
      </c>
      <c r="F52" s="70" t="s">
        <v>789</v>
      </c>
      <c r="G52" s="70" t="s">
        <v>1800</v>
      </c>
      <c r="H52" s="70" t="s">
        <v>1801</v>
      </c>
      <c r="I52" s="148"/>
      <c r="J52" s="71">
        <v>5.706756933066961</v>
      </c>
      <c r="K52" s="71">
        <v>1.814438203513002</v>
      </c>
      <c r="L52" s="71">
        <v>0</v>
      </c>
      <c r="M52" s="71">
        <v>8.5873380958656451</v>
      </c>
      <c r="N52" s="71">
        <v>23.23132954017489</v>
      </c>
      <c r="O52" s="71">
        <v>15.755325255696031</v>
      </c>
      <c r="P52" s="71">
        <v>21.633310411563219</v>
      </c>
      <c r="Q52" s="71">
        <v>0.78326584372364005</v>
      </c>
      <c r="R52" s="71">
        <v>0</v>
      </c>
      <c r="S52" s="71">
        <v>0.55247992800000012</v>
      </c>
      <c r="T52" s="72"/>
      <c r="U52" s="71">
        <v>1028282</v>
      </c>
      <c r="V52" s="71">
        <v>697</v>
      </c>
      <c r="W52" s="71">
        <v>0</v>
      </c>
      <c r="X52" s="71">
        <v>1576</v>
      </c>
      <c r="Y52" s="71">
        <v>4341</v>
      </c>
      <c r="Z52" s="71">
        <v>7499</v>
      </c>
      <c r="AA52" s="71">
        <v>4302</v>
      </c>
      <c r="AB52" s="71">
        <v>13295</v>
      </c>
      <c r="AC52" s="71">
        <v>0</v>
      </c>
      <c r="AD52" s="71">
        <v>0.55247992800000012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1803</v>
      </c>
      <c r="B53" s="70">
        <v>20</v>
      </c>
      <c r="C53" s="70">
        <v>3</v>
      </c>
      <c r="D53" s="70">
        <v>2</v>
      </c>
      <c r="E53" s="70">
        <v>2006</v>
      </c>
      <c r="F53" s="70" t="s">
        <v>790</v>
      </c>
      <c r="G53" s="70" t="s">
        <v>1800</v>
      </c>
      <c r="H53" s="70" t="s">
        <v>1801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1804</v>
      </c>
      <c r="B54" s="70">
        <v>21</v>
      </c>
      <c r="C54" s="70">
        <v>4</v>
      </c>
      <c r="D54" s="70">
        <v>2</v>
      </c>
      <c r="E54" s="70">
        <v>2007</v>
      </c>
      <c r="F54" s="70" t="s">
        <v>791</v>
      </c>
      <c r="G54" s="70" t="s">
        <v>1800</v>
      </c>
      <c r="H54" s="70" t="s">
        <v>1801</v>
      </c>
      <c r="I54" s="148"/>
      <c r="J54" s="71">
        <v>5.4126729727877079</v>
      </c>
      <c r="K54" s="71">
        <v>1.5145499596858669</v>
      </c>
      <c r="L54" s="71">
        <v>0.24562659337566839</v>
      </c>
      <c r="M54" s="71">
        <v>10.44649221891512</v>
      </c>
      <c r="N54" s="71">
        <v>20.407529480324381</v>
      </c>
      <c r="O54" s="71">
        <v>15.081106524639941</v>
      </c>
      <c r="P54" s="71">
        <v>21.24304586721318</v>
      </c>
      <c r="Q54" s="71">
        <v>0.80597237737301097</v>
      </c>
      <c r="R54" s="71">
        <v>0</v>
      </c>
      <c r="S54" s="71">
        <v>0</v>
      </c>
      <c r="T54" s="72"/>
      <c r="U54" s="71">
        <v>997750</v>
      </c>
      <c r="V54" s="71">
        <v>566</v>
      </c>
      <c r="W54" s="71">
        <v>4</v>
      </c>
      <c r="X54" s="71">
        <v>2237</v>
      </c>
      <c r="Y54" s="71">
        <v>4344</v>
      </c>
      <c r="Z54" s="71">
        <v>7462</v>
      </c>
      <c r="AA54" s="71">
        <v>4160</v>
      </c>
      <c r="AB54" s="71">
        <v>12957</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1805</v>
      </c>
      <c r="B55" s="70">
        <v>22</v>
      </c>
      <c r="C55" s="70">
        <v>5</v>
      </c>
      <c r="D55" s="70">
        <v>2</v>
      </c>
      <c r="E55" s="70">
        <v>2008</v>
      </c>
      <c r="F55" s="70" t="s">
        <v>792</v>
      </c>
      <c r="G55" s="70" t="s">
        <v>1800</v>
      </c>
      <c r="H55" s="70" t="s">
        <v>1801</v>
      </c>
      <c r="I55" s="148"/>
      <c r="J55" s="71">
        <v>4.7041867228191387</v>
      </c>
      <c r="K55" s="71">
        <v>1.1227141499300921</v>
      </c>
      <c r="L55" s="71">
        <v>0.22315745782709759</v>
      </c>
      <c r="M55" s="71">
        <v>11.301056200155401</v>
      </c>
      <c r="N55" s="71">
        <v>18.53023709923189</v>
      </c>
      <c r="O55" s="71">
        <v>14.58340204934397</v>
      </c>
      <c r="P55" s="71">
        <v>20.815882410135469</v>
      </c>
      <c r="Q55" s="71">
        <v>0.78209848344578803</v>
      </c>
      <c r="R55" s="71">
        <v>0</v>
      </c>
      <c r="S55" s="71">
        <v>0</v>
      </c>
      <c r="T55" s="72"/>
      <c r="U55" s="71">
        <v>1006256</v>
      </c>
      <c r="V55" s="71">
        <v>566</v>
      </c>
      <c r="W55" s="71">
        <v>4</v>
      </c>
      <c r="X55" s="71">
        <v>2237</v>
      </c>
      <c r="Y55" s="71">
        <v>4340</v>
      </c>
      <c r="Z55" s="71">
        <v>7469</v>
      </c>
      <c r="AA55" s="71">
        <v>4081</v>
      </c>
      <c r="AB55" s="71">
        <v>12780</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1806</v>
      </c>
      <c r="B56" s="70">
        <v>23</v>
      </c>
      <c r="C56" s="70">
        <v>6</v>
      </c>
      <c r="D56" s="70">
        <v>2</v>
      </c>
      <c r="E56" s="70">
        <v>2009</v>
      </c>
      <c r="F56" s="70" t="s">
        <v>176</v>
      </c>
      <c r="G56" s="70" t="s">
        <v>1800</v>
      </c>
      <c r="H56" s="70" t="s">
        <v>1801</v>
      </c>
      <c r="I56" s="148"/>
      <c r="J56" s="71">
        <v>3.7025858331215278</v>
      </c>
      <c r="K56" s="71">
        <v>1.1986307341157441</v>
      </c>
      <c r="L56" s="71">
        <v>2.362860632060118</v>
      </c>
      <c r="M56" s="71">
        <v>10.91503794417854</v>
      </c>
      <c r="N56" s="71">
        <v>18.656750266013471</v>
      </c>
      <c r="O56" s="71">
        <v>14.84003470956983</v>
      </c>
      <c r="P56" s="71">
        <v>19.719805350286141</v>
      </c>
      <c r="Q56" s="71">
        <v>0.733147578692532</v>
      </c>
      <c r="R56" s="71">
        <v>0</v>
      </c>
      <c r="S56" s="71">
        <v>0</v>
      </c>
      <c r="T56" s="72"/>
      <c r="U56" s="71">
        <v>588349</v>
      </c>
      <c r="V56" s="71">
        <v>579</v>
      </c>
      <c r="W56" s="71">
        <v>59</v>
      </c>
      <c r="X56" s="71">
        <v>2203</v>
      </c>
      <c r="Y56" s="71">
        <v>4336</v>
      </c>
      <c r="Z56" s="71">
        <v>7502</v>
      </c>
      <c r="AA56" s="71">
        <v>3969</v>
      </c>
      <c r="AB56" s="71">
        <v>12576</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1807</v>
      </c>
      <c r="B57" s="70">
        <v>24</v>
      </c>
      <c r="C57" s="70">
        <v>7</v>
      </c>
      <c r="D57" s="70">
        <v>2</v>
      </c>
      <c r="E57" s="70">
        <v>2010</v>
      </c>
      <c r="F57" s="70" t="s">
        <v>177</v>
      </c>
      <c r="G57" s="70" t="s">
        <v>1800</v>
      </c>
      <c r="H57" s="70" t="s">
        <v>1801</v>
      </c>
      <c r="I57" s="148"/>
      <c r="J57" s="71">
        <v>3.7424270500624131</v>
      </c>
      <c r="K57" s="71">
        <v>1.2840795837998971</v>
      </c>
      <c r="L57" s="71">
        <v>2.4062054796471841</v>
      </c>
      <c r="M57" s="71">
        <v>11.27738783521896</v>
      </c>
      <c r="N57" s="71">
        <v>19.81452161436297</v>
      </c>
      <c r="O57" s="71">
        <v>14.92300755682361</v>
      </c>
      <c r="P57" s="71">
        <v>19.888578377422629</v>
      </c>
      <c r="Q57" s="71">
        <v>0.75750596816913396</v>
      </c>
      <c r="R57" s="71">
        <v>0</v>
      </c>
      <c r="S57" s="71">
        <v>0</v>
      </c>
      <c r="T57" s="72"/>
      <c r="U57" s="71">
        <v>694437</v>
      </c>
      <c r="V57" s="71">
        <v>579</v>
      </c>
      <c r="W57" s="71">
        <v>59</v>
      </c>
      <c r="X57" s="71">
        <v>2203</v>
      </c>
      <c r="Y57" s="71">
        <v>4327</v>
      </c>
      <c r="Z57" s="71">
        <v>7579</v>
      </c>
      <c r="AA57" s="71">
        <v>3903</v>
      </c>
      <c r="AB57" s="71">
        <v>12451</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1808</v>
      </c>
      <c r="B58" s="70">
        <v>25</v>
      </c>
      <c r="C58" s="70">
        <v>8</v>
      </c>
      <c r="D58" s="70">
        <v>2</v>
      </c>
      <c r="E58" s="70">
        <v>2011</v>
      </c>
      <c r="F58" s="70" t="s">
        <v>178</v>
      </c>
      <c r="G58" s="70" t="s">
        <v>1800</v>
      </c>
      <c r="H58" s="70" t="s">
        <v>1801</v>
      </c>
      <c r="I58" s="148"/>
      <c r="J58" s="71">
        <v>4.0612088053134334</v>
      </c>
      <c r="K58" s="71">
        <v>1.611686876767771</v>
      </c>
      <c r="L58" s="71">
        <v>2.1469642652922372</v>
      </c>
      <c r="M58" s="71">
        <v>12.410901122653231</v>
      </c>
      <c r="N58" s="71">
        <v>18.542620311385871</v>
      </c>
      <c r="O58" s="71">
        <v>14.729034928788353</v>
      </c>
      <c r="P58" s="71">
        <v>19.170325277760412</v>
      </c>
      <c r="Q58" s="71">
        <v>0.86177407334876399</v>
      </c>
      <c r="R58" s="71">
        <v>0</v>
      </c>
      <c r="S58" s="71">
        <v>0</v>
      </c>
      <c r="T58" s="72"/>
      <c r="U58" s="71">
        <v>714593</v>
      </c>
      <c r="V58" s="71">
        <v>579</v>
      </c>
      <c r="W58" s="71">
        <v>59</v>
      </c>
      <c r="X58" s="71">
        <v>2203</v>
      </c>
      <c r="Y58" s="71">
        <v>4312</v>
      </c>
      <c r="Z58" s="71">
        <v>7643</v>
      </c>
      <c r="AA58" s="71">
        <v>3874</v>
      </c>
      <c r="AB58" s="71">
        <v>12280</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1809</v>
      </c>
      <c r="B59" s="70">
        <v>26</v>
      </c>
      <c r="C59" s="70">
        <v>9</v>
      </c>
      <c r="D59" s="70">
        <v>2</v>
      </c>
      <c r="E59" s="70">
        <v>2012</v>
      </c>
      <c r="F59" s="70" t="s">
        <v>179</v>
      </c>
      <c r="G59" s="70" t="s">
        <v>1800</v>
      </c>
      <c r="H59" s="70" t="s">
        <v>1801</v>
      </c>
      <c r="I59" s="148"/>
      <c r="J59" s="71">
        <v>3.9869337974931378</v>
      </c>
      <c r="K59" s="71">
        <v>1.454751313233742</v>
      </c>
      <c r="L59" s="71">
        <v>2.1829533105617829</v>
      </c>
      <c r="M59" s="71">
        <v>11.17364419079586</v>
      </c>
      <c r="N59" s="71">
        <v>18.01034538366449</v>
      </c>
      <c r="O59" s="71">
        <v>14.722111762834365</v>
      </c>
      <c r="P59" s="71">
        <v>19.169909461534949</v>
      </c>
      <c r="Q59" s="71">
        <v>0.92920929336262703</v>
      </c>
      <c r="R59" s="71">
        <v>0</v>
      </c>
      <c r="S59" s="71">
        <v>0</v>
      </c>
      <c r="T59" s="72"/>
      <c r="U59" s="71">
        <v>719821</v>
      </c>
      <c r="V59" s="71">
        <v>579</v>
      </c>
      <c r="W59" s="71">
        <v>59</v>
      </c>
      <c r="X59" s="71">
        <v>2203</v>
      </c>
      <c r="Y59" s="71">
        <v>4324</v>
      </c>
      <c r="Z59" s="71">
        <v>7700</v>
      </c>
      <c r="AA59" s="71">
        <v>3852</v>
      </c>
      <c r="AB59" s="71">
        <v>12187</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1810</v>
      </c>
      <c r="B60" s="70">
        <v>27</v>
      </c>
      <c r="C60" s="70">
        <v>10</v>
      </c>
      <c r="D60" s="70">
        <v>2</v>
      </c>
      <c r="E60" s="70">
        <v>2013</v>
      </c>
      <c r="F60" s="70" t="s">
        <v>180</v>
      </c>
      <c r="G60" s="70" t="s">
        <v>1800</v>
      </c>
      <c r="H60" s="70" t="s">
        <v>1801</v>
      </c>
      <c r="I60" s="148"/>
      <c r="J60" s="71">
        <v>3.9215604758160998</v>
      </c>
      <c r="K60" s="71">
        <v>1.1966568159581701</v>
      </c>
      <c r="L60" s="71">
        <v>2.2190513249965198</v>
      </c>
      <c r="M60" s="71">
        <v>10.771601694125611</v>
      </c>
      <c r="N60" s="71">
        <v>19.271354722745151</v>
      </c>
      <c r="O60" s="71">
        <v>14.182572217931696</v>
      </c>
      <c r="P60" s="71">
        <v>19.017350443011068</v>
      </c>
      <c r="Q60" s="71">
        <v>0.93413769750466602</v>
      </c>
      <c r="R60" s="71">
        <v>0</v>
      </c>
      <c r="S60" s="71">
        <v>0</v>
      </c>
      <c r="T60" s="72"/>
      <c r="U60" s="71">
        <v>703090</v>
      </c>
      <c r="V60" s="71">
        <v>579</v>
      </c>
      <c r="W60" s="71">
        <v>59</v>
      </c>
      <c r="X60" s="71">
        <v>2203</v>
      </c>
      <c r="Y60" s="71">
        <v>4323</v>
      </c>
      <c r="Z60" s="71">
        <v>7749</v>
      </c>
      <c r="AA60" s="71">
        <v>3807</v>
      </c>
      <c r="AB60" s="71">
        <v>12076</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1811</v>
      </c>
      <c r="B61" s="70">
        <v>28</v>
      </c>
      <c r="C61" s="70">
        <v>11</v>
      </c>
      <c r="D61" s="70">
        <v>2</v>
      </c>
      <c r="E61" s="70">
        <v>2014</v>
      </c>
      <c r="F61" s="70" t="s">
        <v>181</v>
      </c>
      <c r="G61" s="70" t="s">
        <v>1800</v>
      </c>
      <c r="H61" s="70" t="s">
        <v>1801</v>
      </c>
      <c r="I61" s="148"/>
      <c r="J61" s="71">
        <v>3.6722575695502639</v>
      </c>
      <c r="K61" s="71">
        <v>1.3202984156382529</v>
      </c>
      <c r="L61" s="71">
        <v>2.2210434754888362</v>
      </c>
      <c r="M61" s="71">
        <v>10.07602967453751</v>
      </c>
      <c r="N61" s="71">
        <v>19.317516633839471</v>
      </c>
      <c r="O61" s="71">
        <v>13.415488617630308</v>
      </c>
      <c r="P61" s="71">
        <v>18.724536059540693</v>
      </c>
      <c r="Q61" s="71">
        <v>0.88608169483481003</v>
      </c>
      <c r="R61" s="71">
        <v>0</v>
      </c>
      <c r="S61" s="71">
        <v>0</v>
      </c>
      <c r="T61" s="72"/>
      <c r="U61" s="71">
        <v>720717</v>
      </c>
      <c r="V61" s="71">
        <v>544</v>
      </c>
      <c r="W61" s="71">
        <v>82</v>
      </c>
      <c r="X61" s="71">
        <v>2070</v>
      </c>
      <c r="Y61" s="71">
        <v>4371</v>
      </c>
      <c r="Z61" s="71">
        <v>7720</v>
      </c>
      <c r="AA61" s="71">
        <v>3729</v>
      </c>
      <c r="AB61" s="71">
        <v>11939</v>
      </c>
      <c r="AC61" s="71">
        <v>0</v>
      </c>
      <c r="AD61" s="71">
        <v>0</v>
      </c>
      <c r="AE61" s="72"/>
      <c r="AF61" s="71"/>
      <c r="AG61" s="71"/>
      <c r="AH61" s="71"/>
      <c r="AI61" s="71"/>
      <c r="AJ61" s="71"/>
      <c r="AK61" s="71"/>
      <c r="AL61" s="71"/>
      <c r="AM61" s="71"/>
      <c r="AN61" s="71"/>
      <c r="AO61" s="71"/>
      <c r="AP61" s="71"/>
      <c r="AQ61" s="72"/>
      <c r="AR61" s="71">
        <v>438</v>
      </c>
      <c r="AS61" s="71">
        <v>80</v>
      </c>
      <c r="AT61" s="71">
        <v>0</v>
      </c>
      <c r="AU61" s="71">
        <v>0</v>
      </c>
      <c r="AV61" s="71">
        <v>0</v>
      </c>
      <c r="AW61" s="71">
        <v>0</v>
      </c>
      <c r="AX61" s="71"/>
      <c r="AY61" s="72"/>
      <c r="AZ61" s="71">
        <v>2004</v>
      </c>
      <c r="BA61" s="71">
        <v>1717</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1812</v>
      </c>
      <c r="B62" s="70">
        <v>29</v>
      </c>
      <c r="C62" s="70">
        <v>12</v>
      </c>
      <c r="D62" s="70">
        <v>2</v>
      </c>
      <c r="E62" s="70">
        <v>2015</v>
      </c>
      <c r="F62" s="70" t="s">
        <v>182</v>
      </c>
      <c r="G62" s="70" t="s">
        <v>1800</v>
      </c>
      <c r="H62" s="70" t="s">
        <v>1801</v>
      </c>
      <c r="I62" s="148"/>
      <c r="J62" s="71">
        <v>3.1291946254134788</v>
      </c>
      <c r="K62" s="71">
        <v>1.228667857616087</v>
      </c>
      <c r="L62" s="71">
        <v>2.396169558995227</v>
      </c>
      <c r="M62" s="71">
        <v>10.74154174654999</v>
      </c>
      <c r="N62" s="71">
        <v>16.560665300177622</v>
      </c>
      <c r="O62" s="71">
        <v>13.294494543260049</v>
      </c>
      <c r="P62" s="71">
        <v>18.34735643346291</v>
      </c>
      <c r="Q62" s="71">
        <v>0.85862573055234503</v>
      </c>
      <c r="R62" s="71">
        <v>0</v>
      </c>
      <c r="S62" s="71">
        <v>0</v>
      </c>
      <c r="T62" s="72"/>
      <c r="U62" s="71">
        <v>662923</v>
      </c>
      <c r="V62" s="71">
        <v>544</v>
      </c>
      <c r="W62" s="71">
        <v>82</v>
      </c>
      <c r="X62" s="71">
        <v>2070</v>
      </c>
      <c r="Y62" s="71">
        <v>4372</v>
      </c>
      <c r="Z62" s="71">
        <v>7724</v>
      </c>
      <c r="AA62" s="71">
        <v>3651</v>
      </c>
      <c r="AB62" s="71">
        <v>11818</v>
      </c>
      <c r="AC62" s="71">
        <v>0</v>
      </c>
      <c r="AD62" s="71">
        <v>0</v>
      </c>
      <c r="AE62" s="72"/>
      <c r="AF62" s="71">
        <v>4502498.4147626096</v>
      </c>
      <c r="AG62" s="71">
        <v>944623.63902717677</v>
      </c>
      <c r="AH62" s="71">
        <v>503899.35417512897</v>
      </c>
      <c r="AI62" s="71">
        <v>13442636.13206449</v>
      </c>
      <c r="AJ62" s="71">
        <v>21492612.164893061</v>
      </c>
      <c r="AK62" s="71">
        <v>0</v>
      </c>
      <c r="AL62" s="71">
        <v>0</v>
      </c>
      <c r="AM62" s="71">
        <v>1619607.3253545379</v>
      </c>
      <c r="AN62" s="71">
        <v>0</v>
      </c>
      <c r="AO62" s="71">
        <v>0</v>
      </c>
      <c r="AP62" s="71">
        <v>42505877.030277006</v>
      </c>
      <c r="AQ62" s="72"/>
      <c r="AR62" s="71">
        <v>461</v>
      </c>
      <c r="AS62" s="71">
        <v>99</v>
      </c>
      <c r="AT62" s="71">
        <v>0</v>
      </c>
      <c r="AU62" s="71">
        <v>0</v>
      </c>
      <c r="AV62" s="71">
        <v>0</v>
      </c>
      <c r="AW62" s="71">
        <v>0</v>
      </c>
      <c r="AX62" s="71"/>
      <c r="AY62" s="72"/>
      <c r="AZ62" s="71">
        <v>2118.1999999999998</v>
      </c>
      <c r="BA62" s="71">
        <v>2724.4</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1813</v>
      </c>
      <c r="B63" s="70">
        <v>30</v>
      </c>
      <c r="C63" s="70">
        <v>13</v>
      </c>
      <c r="D63" s="70">
        <v>2</v>
      </c>
      <c r="E63" s="70">
        <v>2016</v>
      </c>
      <c r="F63" s="70" t="s">
        <v>155</v>
      </c>
      <c r="G63" s="70" t="s">
        <v>1800</v>
      </c>
      <c r="H63" s="70" t="s">
        <v>1801</v>
      </c>
      <c r="I63" s="148"/>
      <c r="J63" s="71">
        <v>3.8063205581876036</v>
      </c>
      <c r="K63" s="71">
        <v>1.236051142998515</v>
      </c>
      <c r="L63" s="71">
        <v>2.3027850353283412</v>
      </c>
      <c r="M63" s="71">
        <v>8.683315845690716</v>
      </c>
      <c r="N63" s="71">
        <v>17.602995958621978</v>
      </c>
      <c r="O63" s="71">
        <v>13.071842598195852</v>
      </c>
      <c r="P63" s="71">
        <v>18.074445594705871</v>
      </c>
      <c r="Q63" s="71">
        <v>0.81869583482448882</v>
      </c>
      <c r="R63" s="71">
        <v>0</v>
      </c>
      <c r="S63" s="71">
        <v>0</v>
      </c>
      <c r="T63" s="72"/>
      <c r="U63" s="71">
        <v>800238</v>
      </c>
      <c r="V63" s="71">
        <v>544</v>
      </c>
      <c r="W63" s="71">
        <v>82</v>
      </c>
      <c r="X63" s="71">
        <v>2070</v>
      </c>
      <c r="Y63" s="71">
        <v>4365</v>
      </c>
      <c r="Z63" s="71">
        <v>7688</v>
      </c>
      <c r="AA63" s="71">
        <v>3720</v>
      </c>
      <c r="AB63" s="71">
        <v>11591</v>
      </c>
      <c r="AC63" s="71">
        <v>0</v>
      </c>
      <c r="AD63" s="71">
        <v>0</v>
      </c>
      <c r="AE63" s="72"/>
      <c r="AF63" s="71">
        <v>5591155.3109049182</v>
      </c>
      <c r="AG63" s="71">
        <v>913406.73331264954</v>
      </c>
      <c r="AH63" s="71">
        <v>376074.47706883837</v>
      </c>
      <c r="AI63" s="71">
        <v>13077469.493384629</v>
      </c>
      <c r="AJ63" s="71">
        <v>21431384.78212893</v>
      </c>
      <c r="AK63" s="71">
        <v>0</v>
      </c>
      <c r="AL63" s="71">
        <v>0</v>
      </c>
      <c r="AM63" s="71">
        <v>1589732.034611437</v>
      </c>
      <c r="AN63" s="71">
        <v>0</v>
      </c>
      <c r="AO63" s="71">
        <v>0</v>
      </c>
      <c r="AP63" s="71">
        <v>42979222.831411399</v>
      </c>
      <c r="AQ63" s="72"/>
      <c r="AR63" s="71">
        <v>486</v>
      </c>
      <c r="AS63" s="71">
        <v>112</v>
      </c>
      <c r="AT63" s="71">
        <v>0</v>
      </c>
      <c r="AU63" s="71">
        <v>0</v>
      </c>
      <c r="AV63" s="71">
        <v>0</v>
      </c>
      <c r="AW63" s="71">
        <v>0</v>
      </c>
      <c r="AX63" s="71"/>
      <c r="AY63" s="72"/>
      <c r="AZ63" s="71">
        <v>2257.6</v>
      </c>
      <c r="BA63" s="71">
        <v>3067.4</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1814</v>
      </c>
      <c r="B64" s="70">
        <v>31</v>
      </c>
      <c r="C64" s="70">
        <v>14</v>
      </c>
      <c r="D64" s="70">
        <v>2</v>
      </c>
      <c r="E64" s="70">
        <v>2017</v>
      </c>
      <c r="F64" s="70" t="s">
        <v>156</v>
      </c>
      <c r="G64" s="1064" t="s">
        <v>1800</v>
      </c>
      <c r="H64" s="70" t="s">
        <v>1801</v>
      </c>
      <c r="I64" s="148"/>
      <c r="J64" s="71">
        <v>4.040611918552214</v>
      </c>
      <c r="K64" s="71">
        <v>1.2189664420855078</v>
      </c>
      <c r="L64" s="71">
        <v>2.2645238795829679</v>
      </c>
      <c r="M64" s="71">
        <v>8.2491298523984486</v>
      </c>
      <c r="N64" s="71">
        <v>18.048609086650227</v>
      </c>
      <c r="O64" s="71">
        <v>12.994017580190645</v>
      </c>
      <c r="P64" s="71">
        <v>17.819940069712423</v>
      </c>
      <c r="Q64" s="71">
        <v>0.77783163876698902</v>
      </c>
      <c r="R64" s="71">
        <v>0</v>
      </c>
      <c r="S64" s="71">
        <v>0</v>
      </c>
      <c r="T64" s="72"/>
      <c r="U64" s="71">
        <v>901845.00000000012</v>
      </c>
      <c r="V64" s="71">
        <v>544</v>
      </c>
      <c r="W64" s="71">
        <v>82</v>
      </c>
      <c r="X64" s="71">
        <v>2070</v>
      </c>
      <c r="Y64" s="71">
        <v>4344</v>
      </c>
      <c r="Z64" s="71">
        <v>7769</v>
      </c>
      <c r="AA64" s="71">
        <v>3691</v>
      </c>
      <c r="AB64" s="71">
        <v>11388</v>
      </c>
      <c r="AC64" s="71">
        <v>0</v>
      </c>
      <c r="AD64" s="71">
        <v>0</v>
      </c>
      <c r="AE64" s="72"/>
      <c r="AF64" s="71">
        <v>6016206.9821629282</v>
      </c>
      <c r="AG64" s="71">
        <v>910957.89817704621</v>
      </c>
      <c r="AH64" s="71">
        <v>485020.52184614749</v>
      </c>
      <c r="AI64" s="71">
        <v>12953046.630504331</v>
      </c>
      <c r="AJ64" s="71">
        <v>21266990.885394391</v>
      </c>
      <c r="AK64" s="71">
        <v>0</v>
      </c>
      <c r="AL64" s="71">
        <v>0</v>
      </c>
      <c r="AM64" s="71">
        <v>1564334.054213786</v>
      </c>
      <c r="AN64" s="71">
        <v>0</v>
      </c>
      <c r="AO64" s="71">
        <v>0</v>
      </c>
      <c r="AP64" s="71">
        <v>43196556.97229863</v>
      </c>
      <c r="AQ64" s="72"/>
      <c r="AR64" s="71">
        <v>504</v>
      </c>
      <c r="AS64" s="71">
        <v>133</v>
      </c>
      <c r="AT64" s="71">
        <v>0</v>
      </c>
      <c r="AU64" s="71">
        <v>0</v>
      </c>
      <c r="AV64" s="71">
        <v>0</v>
      </c>
      <c r="AW64" s="71">
        <v>0</v>
      </c>
      <c r="AX64" s="71"/>
      <c r="AY64" s="72"/>
      <c r="AZ64" s="71">
        <v>2362.5</v>
      </c>
      <c r="BA64" s="71">
        <v>3881.099999999999</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1815</v>
      </c>
      <c r="B65" s="70">
        <v>32</v>
      </c>
      <c r="C65" s="70">
        <v>15</v>
      </c>
      <c r="D65" s="70">
        <v>2</v>
      </c>
      <c r="E65" s="70">
        <v>2018</v>
      </c>
      <c r="F65" s="70" t="s">
        <v>183</v>
      </c>
      <c r="G65" s="1064" t="s">
        <v>1800</v>
      </c>
      <c r="H65" s="70" t="s">
        <v>1801</v>
      </c>
      <c r="I65" s="148"/>
      <c r="J65" s="71">
        <v>3.3898527903049671</v>
      </c>
      <c r="K65" s="71">
        <v>1.1438251777134665</v>
      </c>
      <c r="L65" s="71">
        <v>2.0301443676380115</v>
      </c>
      <c r="M65" s="71">
        <v>8.028198580461634</v>
      </c>
      <c r="N65" s="71">
        <v>17.448716471181008</v>
      </c>
      <c r="O65" s="71">
        <v>12.69737239707397</v>
      </c>
      <c r="P65" s="71">
        <v>17.350983161300281</v>
      </c>
      <c r="Q65" s="71">
        <v>0.70758362385654405</v>
      </c>
      <c r="R65" s="71">
        <v>0</v>
      </c>
      <c r="S65" s="71">
        <v>0</v>
      </c>
      <c r="T65" s="72"/>
      <c r="U65" s="71">
        <v>813410</v>
      </c>
      <c r="V65" s="71">
        <v>544</v>
      </c>
      <c r="W65" s="71">
        <v>82</v>
      </c>
      <c r="X65" s="71">
        <v>2070</v>
      </c>
      <c r="Y65" s="71">
        <v>4333</v>
      </c>
      <c r="Z65" s="71">
        <v>7737</v>
      </c>
      <c r="AA65" s="71">
        <v>3630</v>
      </c>
      <c r="AB65" s="71">
        <v>11164</v>
      </c>
      <c r="AC65" s="71">
        <v>0</v>
      </c>
      <c r="AD65" s="71">
        <v>0</v>
      </c>
      <c r="AE65" s="72"/>
      <c r="AF65" s="71">
        <v>5188442.9461093368</v>
      </c>
      <c r="AG65" s="71">
        <v>809198.4165033293</v>
      </c>
      <c r="AH65" s="71">
        <v>458308.96040451678</v>
      </c>
      <c r="AI65" s="71">
        <v>12372493.037319381</v>
      </c>
      <c r="AJ65" s="71">
        <v>20358537.651893608</v>
      </c>
      <c r="AK65" s="71">
        <v>0</v>
      </c>
      <c r="AL65" s="71">
        <v>0</v>
      </c>
      <c r="AM65" s="71">
        <v>1536736.9999848481</v>
      </c>
      <c r="AN65" s="71">
        <v>0</v>
      </c>
      <c r="AO65" s="71">
        <v>0</v>
      </c>
      <c r="AP65" s="71">
        <v>40723718.012215018</v>
      </c>
      <c r="AQ65" s="72"/>
      <c r="AR65" s="71">
        <v>524</v>
      </c>
      <c r="AS65" s="71">
        <v>145</v>
      </c>
      <c r="AT65" s="71">
        <v>0</v>
      </c>
      <c r="AU65" s="71">
        <v>0</v>
      </c>
      <c r="AV65" s="71">
        <v>0</v>
      </c>
      <c r="AW65" s="71">
        <v>0</v>
      </c>
      <c r="AX65" s="71"/>
      <c r="AY65" s="72"/>
      <c r="AZ65" s="71">
        <v>2452.2000000000003</v>
      </c>
      <c r="BA65" s="71">
        <v>4224.8</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1816</v>
      </c>
      <c r="B66" s="70">
        <v>33</v>
      </c>
      <c r="C66" s="70">
        <v>16</v>
      </c>
      <c r="D66" s="70">
        <v>2</v>
      </c>
      <c r="E66" s="70">
        <v>2019</v>
      </c>
      <c r="F66" s="70" t="s">
        <v>158</v>
      </c>
      <c r="G66" s="70" t="s">
        <v>1800</v>
      </c>
      <c r="H66" s="70" t="s">
        <v>1801</v>
      </c>
      <c r="I66" s="148"/>
      <c r="J66" s="71">
        <v>3.4354798041471448</v>
      </c>
      <c r="K66" s="71">
        <v>1.0382715511318374</v>
      </c>
      <c r="L66" s="71">
        <v>2.0411949183299027</v>
      </c>
      <c r="M66" s="71">
        <v>7.6878536562762063</v>
      </c>
      <c r="N66" s="71">
        <v>15.408516480770203</v>
      </c>
      <c r="O66" s="71">
        <v>12.246292846249753</v>
      </c>
      <c r="P66" s="71">
        <v>16.947267391757702</v>
      </c>
      <c r="Q66" s="71">
        <v>0.67689939817785505</v>
      </c>
      <c r="R66" s="71">
        <v>0</v>
      </c>
      <c r="S66" s="71">
        <v>0</v>
      </c>
      <c r="T66" s="72"/>
      <c r="U66" s="71">
        <v>835622</v>
      </c>
      <c r="V66" s="71">
        <v>544</v>
      </c>
      <c r="W66" s="71">
        <v>82</v>
      </c>
      <c r="X66" s="71">
        <v>2070</v>
      </c>
      <c r="Y66" s="71">
        <v>4311</v>
      </c>
      <c r="Z66" s="71">
        <v>7667</v>
      </c>
      <c r="AA66" s="71">
        <v>3519</v>
      </c>
      <c r="AB66" s="71">
        <v>10969</v>
      </c>
      <c r="AC66" s="71">
        <v>0</v>
      </c>
      <c r="AD66" s="71">
        <v>0</v>
      </c>
      <c r="AE66" s="72"/>
      <c r="AF66" s="71">
        <v>5580346.140019998</v>
      </c>
      <c r="AG66" s="71">
        <v>783518.41852084023</v>
      </c>
      <c r="AH66" s="71">
        <v>484089.9035174094</v>
      </c>
      <c r="AI66" s="71">
        <v>12678707.557202799</v>
      </c>
      <c r="AJ66" s="71">
        <v>19678470.206441861</v>
      </c>
      <c r="AK66" s="71">
        <v>0</v>
      </c>
      <c r="AL66" s="71">
        <v>0</v>
      </c>
      <c r="AM66" s="71">
        <v>1493895.2254122102</v>
      </c>
      <c r="AN66" s="71">
        <v>0</v>
      </c>
      <c r="AO66" s="71">
        <v>0</v>
      </c>
      <c r="AP66" s="71">
        <v>40699027.451115124</v>
      </c>
      <c r="AQ66" s="72"/>
      <c r="AR66" s="71">
        <v>543</v>
      </c>
      <c r="AS66" s="71">
        <v>162</v>
      </c>
      <c r="AT66" s="71">
        <v>0</v>
      </c>
      <c r="AU66" s="71">
        <v>0</v>
      </c>
      <c r="AV66" s="71">
        <v>0</v>
      </c>
      <c r="AW66" s="71">
        <v>0</v>
      </c>
      <c r="AX66" s="71"/>
      <c r="AY66" s="72"/>
      <c r="AZ66" s="71">
        <v>2539.9</v>
      </c>
      <c r="BA66" s="71">
        <v>4697.2000000000016</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1817</v>
      </c>
      <c r="B67" s="70">
        <v>34</v>
      </c>
      <c r="C67" s="70">
        <v>17</v>
      </c>
      <c r="D67" s="70">
        <v>2</v>
      </c>
      <c r="E67" s="70">
        <v>2020</v>
      </c>
      <c r="F67" s="70" t="s">
        <v>159</v>
      </c>
      <c r="G67" s="70" t="s">
        <v>1800</v>
      </c>
      <c r="H67" s="70" t="s">
        <v>1801</v>
      </c>
      <c r="I67" s="148"/>
      <c r="J67" s="71">
        <v>3.2350235628485891</v>
      </c>
      <c r="K67" s="71">
        <v>0.93365369738728587</v>
      </c>
      <c r="L67" s="71">
        <v>1.8904155539602736</v>
      </c>
      <c r="M67" s="71">
        <v>6.0901532499673108</v>
      </c>
      <c r="N67" s="71">
        <v>15.000664613398438</v>
      </c>
      <c r="O67" s="71">
        <v>10.715489580152552</v>
      </c>
      <c r="P67" s="71">
        <v>16.026003965251629</v>
      </c>
      <c r="Q67" s="71">
        <v>0.63418154087878198</v>
      </c>
      <c r="R67" s="71">
        <v>0</v>
      </c>
      <c r="S67" s="71">
        <v>0</v>
      </c>
      <c r="T67" s="72"/>
      <c r="U67" s="71">
        <v>800562</v>
      </c>
      <c r="V67" s="71">
        <v>428</v>
      </c>
      <c r="W67" s="71">
        <v>85</v>
      </c>
      <c r="X67" s="71">
        <v>1822</v>
      </c>
      <c r="Y67" s="71">
        <v>4281</v>
      </c>
      <c r="Z67" s="71">
        <v>7657</v>
      </c>
      <c r="AA67" s="71">
        <v>3537</v>
      </c>
      <c r="AB67" s="71">
        <v>10756</v>
      </c>
      <c r="AC67" s="71">
        <v>0</v>
      </c>
      <c r="AD67" s="71">
        <v>0</v>
      </c>
      <c r="AE67" s="72"/>
      <c r="AF67" s="71">
        <v>5397057.4207994454</v>
      </c>
      <c r="AG67" s="71">
        <v>673238.48546886269</v>
      </c>
      <c r="AH67" s="71">
        <v>486426.7979811905</v>
      </c>
      <c r="AI67" s="71">
        <v>10528006.707661919</v>
      </c>
      <c r="AJ67" s="71">
        <v>19554625.306569029</v>
      </c>
      <c r="AK67" s="71"/>
      <c r="AL67" s="71"/>
      <c r="AM67" s="71">
        <v>1403777.5016524515</v>
      </c>
      <c r="AN67" s="71"/>
      <c r="AO67" s="71"/>
      <c r="AP67" s="71">
        <v>38043132.220132895</v>
      </c>
      <c r="AQ67" s="72"/>
      <c r="AR67" s="71">
        <v>558</v>
      </c>
      <c r="AS67" s="71">
        <v>170</v>
      </c>
      <c r="AT67" s="71">
        <v>0</v>
      </c>
      <c r="AU67" s="71">
        <v>0</v>
      </c>
      <c r="AV67" s="71">
        <v>0</v>
      </c>
      <c r="AW67" s="71">
        <v>0</v>
      </c>
      <c r="AX67" s="71"/>
      <c r="AY67" s="72"/>
      <c r="AZ67" s="71">
        <v>2615.1999999999998</v>
      </c>
      <c r="BA67" s="71">
        <v>5405.0000000000009</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1818</v>
      </c>
      <c r="B68" s="70">
        <v>34</v>
      </c>
      <c r="C68" s="70">
        <v>18</v>
      </c>
      <c r="D68" s="70">
        <v>2</v>
      </c>
      <c r="E68" s="70">
        <v>2021</v>
      </c>
      <c r="F68" s="70" t="s">
        <v>160</v>
      </c>
      <c r="G68" s="70" t="s">
        <v>1800</v>
      </c>
      <c r="H68" s="70" t="s">
        <v>1801</v>
      </c>
      <c r="I68" s="148"/>
      <c r="J68" s="71">
        <v>3.4136031857333453</v>
      </c>
      <c r="K68" s="71">
        <v>1.0011697176200542</v>
      </c>
      <c r="L68" s="71">
        <v>2.480075886601063</v>
      </c>
      <c r="M68" s="71">
        <v>6.8888789119735216</v>
      </c>
      <c r="N68" s="71">
        <v>16.418694636629315</v>
      </c>
      <c r="O68" s="71">
        <v>10.340304156420105</v>
      </c>
      <c r="P68" s="71">
        <v>16.207375336878275</v>
      </c>
      <c r="Q68" s="71">
        <v>0.619195273949809</v>
      </c>
      <c r="R68" s="71">
        <v>0</v>
      </c>
      <c r="S68" s="71">
        <v>0</v>
      </c>
      <c r="T68" s="72"/>
      <c r="U68" s="71">
        <v>893499</v>
      </c>
      <c r="V68" s="71">
        <v>428</v>
      </c>
      <c r="W68" s="71">
        <v>85</v>
      </c>
      <c r="X68" s="71">
        <v>1822</v>
      </c>
      <c r="Y68" s="71">
        <v>4292</v>
      </c>
      <c r="Z68" s="71">
        <v>7608</v>
      </c>
      <c r="AA68" s="71">
        <v>3488</v>
      </c>
      <c r="AB68" s="71">
        <v>10605</v>
      </c>
      <c r="AC68" s="71">
        <v>0</v>
      </c>
      <c r="AD68" s="71">
        <v>0</v>
      </c>
      <c r="AE68" s="72"/>
      <c r="AF68" s="71">
        <v>5391598.273874687</v>
      </c>
      <c r="AG68" s="71">
        <v>693296.34557895164</v>
      </c>
      <c r="AH68" s="71">
        <v>582672.12600482325</v>
      </c>
      <c r="AI68" s="71">
        <v>11267039.715970736</v>
      </c>
      <c r="AJ68" s="71">
        <v>20794017.427362312</v>
      </c>
      <c r="AK68" s="71">
        <v>0</v>
      </c>
      <c r="AL68" s="71">
        <v>0</v>
      </c>
      <c r="AM68" s="71">
        <v>1392053.5302017501</v>
      </c>
      <c r="AN68" s="71">
        <v>0</v>
      </c>
      <c r="AO68" s="71">
        <v>0</v>
      </c>
      <c r="AP68" s="71">
        <v>40120677.418993257</v>
      </c>
      <c r="AQ68" s="72"/>
      <c r="AR68" s="71">
        <v>579</v>
      </c>
      <c r="AS68" s="71">
        <v>177</v>
      </c>
      <c r="AT68" s="71">
        <v>0</v>
      </c>
      <c r="AU68" s="71">
        <v>0</v>
      </c>
      <c r="AV68" s="71">
        <v>0</v>
      </c>
      <c r="AW68" s="71">
        <v>0</v>
      </c>
      <c r="AX68" s="71"/>
      <c r="AY68" s="72"/>
      <c r="AZ68" s="71">
        <v>2736.7</v>
      </c>
      <c r="BA68" s="71">
        <v>5714.2000000000016</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1819</v>
      </c>
      <c r="B69" s="70">
        <v>34</v>
      </c>
      <c r="C69" s="70">
        <v>19</v>
      </c>
      <c r="D69" s="70">
        <v>2</v>
      </c>
      <c r="E69" s="70">
        <v>2022</v>
      </c>
      <c r="F69" s="70" t="s">
        <v>161</v>
      </c>
      <c r="G69" s="70" t="s">
        <v>1800</v>
      </c>
      <c r="H69" s="70" t="s">
        <v>1801</v>
      </c>
      <c r="I69" s="148"/>
      <c r="J69" s="71">
        <v>2.9558901278969398</v>
      </c>
      <c r="K69" s="71">
        <v>0.90198218118913454</v>
      </c>
      <c r="L69" s="71">
        <v>1.5891536455383048</v>
      </c>
      <c r="M69" s="71">
        <v>6.8031496633179742</v>
      </c>
      <c r="N69" s="71">
        <v>16.078302908154853</v>
      </c>
      <c r="O69" s="71">
        <v>10.778868027705016</v>
      </c>
      <c r="P69" s="71">
        <v>16.005204742918206</v>
      </c>
      <c r="Q69" s="71">
        <v>0.6174269082142998</v>
      </c>
      <c r="R69" s="71">
        <v>0</v>
      </c>
      <c r="S69" s="71">
        <v>0</v>
      </c>
      <c r="T69" s="72"/>
      <c r="U69" s="71">
        <v>858550</v>
      </c>
      <c r="V69" s="71">
        <v>428</v>
      </c>
      <c r="W69" s="71">
        <v>85</v>
      </c>
      <c r="X69" s="71">
        <v>1822</v>
      </c>
      <c r="Y69" s="71">
        <v>4298</v>
      </c>
      <c r="Z69" s="71">
        <v>7535</v>
      </c>
      <c r="AA69" s="71">
        <v>3497</v>
      </c>
      <c r="AB69" s="71">
        <v>10488</v>
      </c>
      <c r="AC69" s="71">
        <v>0</v>
      </c>
      <c r="AD69" s="71">
        <v>0</v>
      </c>
      <c r="AE69" s="72"/>
      <c r="AF69" s="71">
        <v>4601431.9686007071</v>
      </c>
      <c r="AG69" s="71">
        <v>673321.61035082315</v>
      </c>
      <c r="AH69" s="71">
        <v>454897.18937832909</v>
      </c>
      <c r="AI69" s="71">
        <v>11189405.247404408</v>
      </c>
      <c r="AJ69" s="71">
        <v>20646052.585985597</v>
      </c>
      <c r="AK69" s="71">
        <v>0</v>
      </c>
      <c r="AL69" s="71">
        <v>0</v>
      </c>
      <c r="AM69" s="71">
        <v>1354287.0637418281</v>
      </c>
      <c r="AN69" s="71">
        <v>0</v>
      </c>
      <c r="AO69" s="71">
        <v>0</v>
      </c>
      <c r="AP69" s="71">
        <v>38919395.665461689</v>
      </c>
      <c r="AQ69" s="72"/>
      <c r="AR69" s="71">
        <v>599</v>
      </c>
      <c r="AS69" s="71">
        <v>190</v>
      </c>
      <c r="AT69" s="71">
        <v>0</v>
      </c>
      <c r="AU69" s="71">
        <v>1</v>
      </c>
      <c r="AV69" s="71">
        <v>0</v>
      </c>
      <c r="AW69" s="71">
        <v>0</v>
      </c>
      <c r="AX69" s="71"/>
      <c r="AY69" s="72"/>
      <c r="AZ69" s="71">
        <v>2856.6000000000004</v>
      </c>
      <c r="BA69" s="71">
        <v>6273.2000000000007</v>
      </c>
      <c r="BB69" s="71">
        <v>0</v>
      </c>
      <c r="BC69" s="71">
        <v>199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1820</v>
      </c>
      <c r="B70" s="70">
        <v>34</v>
      </c>
      <c r="C70" s="70">
        <v>20</v>
      </c>
      <c r="D70" s="70">
        <v>2</v>
      </c>
      <c r="E70" s="70">
        <v>2023</v>
      </c>
      <c r="F70" s="70" t="s">
        <v>1539</v>
      </c>
      <c r="G70" s="70" t="s">
        <v>1800</v>
      </c>
      <c r="H70" s="70" t="s">
        <v>1801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616</v>
      </c>
      <c r="AS70" s="71">
        <v>194</v>
      </c>
      <c r="AT70" s="71">
        <v>0</v>
      </c>
      <c r="AU70" s="71">
        <v>1</v>
      </c>
      <c r="AV70" s="71">
        <v>0</v>
      </c>
      <c r="AW70" s="71">
        <v>0</v>
      </c>
      <c r="AX70" s="71"/>
      <c r="AY70" s="72"/>
      <c r="AZ70" s="71">
        <v>2951.5</v>
      </c>
      <c r="BA70" s="71">
        <v>6399.7000000000007</v>
      </c>
      <c r="BB70" s="71">
        <v>0</v>
      </c>
      <c r="BC70" s="71">
        <v>199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1821</v>
      </c>
      <c r="B71" s="70">
        <v>34</v>
      </c>
      <c r="C71" s="70">
        <v>21</v>
      </c>
      <c r="D71" s="70">
        <v>2</v>
      </c>
      <c r="E71" s="70">
        <v>2024</v>
      </c>
      <c r="F71" s="70" t="s">
        <v>1554</v>
      </c>
      <c r="G71" s="70" t="s">
        <v>1800</v>
      </c>
      <c r="H71" s="70" t="s">
        <v>1801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1822</v>
      </c>
      <c r="B72" s="70">
        <v>205</v>
      </c>
      <c r="C72" s="70">
        <v>1</v>
      </c>
      <c r="D72" s="70">
        <v>13</v>
      </c>
      <c r="E72" s="70">
        <v>1990</v>
      </c>
      <c r="F72" s="70" t="s">
        <v>787</v>
      </c>
      <c r="G72" s="70" t="s">
        <v>1823</v>
      </c>
      <c r="H72" s="70" t="s">
        <v>1824</v>
      </c>
      <c r="I72" s="148"/>
      <c r="J72" s="71">
        <v>7.7305525372948027</v>
      </c>
      <c r="K72" s="71">
        <v>1.934808110613905</v>
      </c>
      <c r="L72" s="71">
        <v>2.0009548717072971</v>
      </c>
      <c r="M72" s="71">
        <v>6.7560715042747184</v>
      </c>
      <c r="N72" s="71">
        <v>13.19190668806781</v>
      </c>
      <c r="O72" s="71">
        <v>8.4315618854638288</v>
      </c>
      <c r="P72" s="71">
        <v>15.42763119797684</v>
      </c>
      <c r="Q72" s="71">
        <v>0.77787183043038699</v>
      </c>
      <c r="R72" s="71">
        <v>0</v>
      </c>
      <c r="S72" s="71">
        <v>0.9766942636449566</v>
      </c>
      <c r="T72" s="72"/>
      <c r="U72" s="71">
        <v>720572</v>
      </c>
      <c r="V72" s="71">
        <v>520</v>
      </c>
      <c r="W72" s="71">
        <v>19</v>
      </c>
      <c r="X72" s="71">
        <v>2166</v>
      </c>
      <c r="Y72" s="71">
        <v>3283</v>
      </c>
      <c r="Z72" s="71">
        <v>3468</v>
      </c>
      <c r="AA72" s="71">
        <v>3746</v>
      </c>
      <c r="AB72" s="71">
        <v>12630</v>
      </c>
      <c r="AC72" s="71">
        <v>0</v>
      </c>
      <c r="AD72" s="71">
        <v>0.9766942636449566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1825</v>
      </c>
      <c r="B73" s="70">
        <v>206</v>
      </c>
      <c r="C73" s="70">
        <v>2</v>
      </c>
      <c r="D73" s="70">
        <v>13</v>
      </c>
      <c r="E73" s="70">
        <v>2005</v>
      </c>
      <c r="F73" s="70" t="s">
        <v>789</v>
      </c>
      <c r="G73" s="70" t="s">
        <v>1823</v>
      </c>
      <c r="H73" s="70" t="s">
        <v>1824</v>
      </c>
      <c r="I73" s="148"/>
      <c r="J73" s="71">
        <v>7.4600145029571303</v>
      </c>
      <c r="K73" s="71">
        <v>1.271309254844927</v>
      </c>
      <c r="L73" s="71">
        <v>7.5922442961544956</v>
      </c>
      <c r="M73" s="71">
        <v>14.990345108904529</v>
      </c>
      <c r="N73" s="71">
        <v>22.02905311690899</v>
      </c>
      <c r="O73" s="71">
        <v>14.05982619164126</v>
      </c>
      <c r="P73" s="71">
        <v>15.503369595269501</v>
      </c>
      <c r="Q73" s="71">
        <v>0.73030187279415104</v>
      </c>
      <c r="R73" s="71">
        <v>0</v>
      </c>
      <c r="S73" s="71">
        <v>1.5134768726335399</v>
      </c>
      <c r="T73" s="72"/>
      <c r="U73" s="71">
        <v>721532</v>
      </c>
      <c r="V73" s="71">
        <v>449</v>
      </c>
      <c r="W73" s="71">
        <v>67</v>
      </c>
      <c r="X73" s="71">
        <v>2074</v>
      </c>
      <c r="Y73" s="71">
        <v>3749</v>
      </c>
      <c r="Z73" s="71">
        <v>6692</v>
      </c>
      <c r="AA73" s="71">
        <v>3083</v>
      </c>
      <c r="AB73" s="71">
        <v>12396</v>
      </c>
      <c r="AC73" s="71">
        <v>0</v>
      </c>
      <c r="AD73" s="71">
        <v>1.5134768726335399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1826</v>
      </c>
      <c r="B74" s="70">
        <v>207</v>
      </c>
      <c r="C74" s="70">
        <v>3</v>
      </c>
      <c r="D74" s="70">
        <v>13</v>
      </c>
      <c r="E74" s="70">
        <v>2006</v>
      </c>
      <c r="F74" s="70" t="s">
        <v>790</v>
      </c>
      <c r="G74" s="70" t="s">
        <v>1823</v>
      </c>
      <c r="H74" s="70" t="s">
        <v>1824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1827</v>
      </c>
      <c r="B75" s="70">
        <v>208</v>
      </c>
      <c r="C75" s="70">
        <v>4</v>
      </c>
      <c r="D75" s="70">
        <v>13</v>
      </c>
      <c r="E75" s="70">
        <v>2007</v>
      </c>
      <c r="F75" s="70" t="s">
        <v>791</v>
      </c>
      <c r="G75" s="70" t="s">
        <v>1823</v>
      </c>
      <c r="H75" s="70" t="s">
        <v>1824</v>
      </c>
      <c r="I75" s="148"/>
      <c r="J75" s="71">
        <v>6.8505735675610753</v>
      </c>
      <c r="K75" s="71">
        <v>1.1272555817549459</v>
      </c>
      <c r="L75" s="71">
        <v>8.1814158682852067</v>
      </c>
      <c r="M75" s="71">
        <v>17.413009327364591</v>
      </c>
      <c r="N75" s="71">
        <v>19.989171259154251</v>
      </c>
      <c r="O75" s="71">
        <v>13.53500005300371</v>
      </c>
      <c r="P75" s="71">
        <v>15.11013767333745</v>
      </c>
      <c r="Q75" s="71">
        <v>0.75210403757174304</v>
      </c>
      <c r="R75" s="71">
        <v>0</v>
      </c>
      <c r="S75" s="71">
        <v>1.355254026814509</v>
      </c>
      <c r="T75" s="72"/>
      <c r="U75" s="71">
        <v>721676</v>
      </c>
      <c r="V75" s="71">
        <v>376</v>
      </c>
      <c r="W75" s="71">
        <v>70</v>
      </c>
      <c r="X75" s="71">
        <v>2662</v>
      </c>
      <c r="Y75" s="71">
        <v>3767</v>
      </c>
      <c r="Z75" s="71">
        <v>6697</v>
      </c>
      <c r="AA75" s="71">
        <v>2959</v>
      </c>
      <c r="AB75" s="71">
        <v>12091</v>
      </c>
      <c r="AC75" s="71">
        <v>0</v>
      </c>
      <c r="AD75" s="71">
        <v>1.355254026814509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1828</v>
      </c>
      <c r="B76" s="70">
        <v>209</v>
      </c>
      <c r="C76" s="70">
        <v>5</v>
      </c>
      <c r="D76" s="70">
        <v>13</v>
      </c>
      <c r="E76" s="70">
        <v>2008</v>
      </c>
      <c r="F76" s="70" t="s">
        <v>792</v>
      </c>
      <c r="G76" s="70" t="s">
        <v>1823</v>
      </c>
      <c r="H76" s="70" t="s">
        <v>1824</v>
      </c>
      <c r="I76" s="148"/>
      <c r="J76" s="71">
        <v>4.5946464729370504</v>
      </c>
      <c r="K76" s="71">
        <v>0.83966115146802434</v>
      </c>
      <c r="L76" s="71">
        <v>7.0745665909180477</v>
      </c>
      <c r="M76" s="71">
        <v>17.413535775895021</v>
      </c>
      <c r="N76" s="71">
        <v>19.271762699813781</v>
      </c>
      <c r="O76" s="71">
        <v>13.025287866002619</v>
      </c>
      <c r="P76" s="71">
        <v>14.628755391391451</v>
      </c>
      <c r="Q76" s="71">
        <v>0.73001978161383496</v>
      </c>
      <c r="R76" s="71">
        <v>0</v>
      </c>
      <c r="S76" s="71">
        <v>1.527625846991135</v>
      </c>
      <c r="T76" s="72"/>
      <c r="U76" s="71">
        <v>531669</v>
      </c>
      <c r="V76" s="71">
        <v>376</v>
      </c>
      <c r="W76" s="71">
        <v>70</v>
      </c>
      <c r="X76" s="71">
        <v>2662</v>
      </c>
      <c r="Y76" s="71">
        <v>3760</v>
      </c>
      <c r="Z76" s="71">
        <v>6671</v>
      </c>
      <c r="AA76" s="71">
        <v>2868</v>
      </c>
      <c r="AB76" s="71">
        <v>11929</v>
      </c>
      <c r="AC76" s="71">
        <v>0</v>
      </c>
      <c r="AD76" s="71">
        <v>1.527625846991135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1829</v>
      </c>
      <c r="B77" s="70">
        <v>210</v>
      </c>
      <c r="C77" s="70">
        <v>6</v>
      </c>
      <c r="D77" s="70">
        <v>13</v>
      </c>
      <c r="E77" s="70">
        <v>2009</v>
      </c>
      <c r="F77" s="70" t="s">
        <v>176</v>
      </c>
      <c r="G77" s="70" t="s">
        <v>1823</v>
      </c>
      <c r="H77" s="70" t="s">
        <v>1824</v>
      </c>
      <c r="I77" s="148"/>
      <c r="J77" s="71">
        <v>4.9769325786262657</v>
      </c>
      <c r="K77" s="71">
        <v>0.69318872247595331</v>
      </c>
      <c r="L77" s="71">
        <v>7.4294723063142847</v>
      </c>
      <c r="M77" s="71">
        <v>15.92560133177337</v>
      </c>
      <c r="N77" s="71">
        <v>16.970952670648579</v>
      </c>
      <c r="O77" s="71">
        <v>13.23180380862604</v>
      </c>
      <c r="P77" s="71">
        <v>13.946458457609779</v>
      </c>
      <c r="Q77" s="71">
        <v>0.68948285728344305</v>
      </c>
      <c r="R77" s="71">
        <v>0</v>
      </c>
      <c r="S77" s="71">
        <v>1.2757207778492039</v>
      </c>
      <c r="T77" s="72"/>
      <c r="U77" s="71">
        <v>474838</v>
      </c>
      <c r="V77" s="71">
        <v>294</v>
      </c>
      <c r="W77" s="71">
        <v>109</v>
      </c>
      <c r="X77" s="71">
        <v>2670</v>
      </c>
      <c r="Y77" s="71">
        <v>3749</v>
      </c>
      <c r="Z77" s="71">
        <v>6689</v>
      </c>
      <c r="AA77" s="71">
        <v>2807</v>
      </c>
      <c r="AB77" s="71">
        <v>11827</v>
      </c>
      <c r="AC77" s="71">
        <v>0</v>
      </c>
      <c r="AD77" s="71">
        <v>1.2757207778492039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12.4</v>
      </c>
      <c r="BK77" s="71">
        <v>0</v>
      </c>
      <c r="BL77" s="71">
        <v>0</v>
      </c>
      <c r="BM77" s="71">
        <v>0</v>
      </c>
      <c r="BN77" s="72"/>
      <c r="BO77" s="71">
        <v>0</v>
      </c>
      <c r="BP77" s="71">
        <v>0</v>
      </c>
      <c r="BQ77" s="71">
        <v>1</v>
      </c>
      <c r="BR77" s="71">
        <v>0</v>
      </c>
      <c r="BS77" s="71">
        <v>0</v>
      </c>
      <c r="BT77" s="71">
        <v>0</v>
      </c>
      <c r="BU77"/>
      <c r="BV77" s="70">
        <v>12.4</v>
      </c>
      <c r="BW77" s="70">
        <v>0</v>
      </c>
      <c r="BX77" s="70">
        <v>0</v>
      </c>
      <c r="BY77" s="70">
        <v>0</v>
      </c>
      <c r="BZ77" s="70">
        <v>0</v>
      </c>
      <c r="CA77" s="70">
        <v>0</v>
      </c>
      <c r="CB77" s="70">
        <v>0</v>
      </c>
      <c r="CC77" s="70">
        <v>0</v>
      </c>
      <c r="CD77" s="70">
        <v>0</v>
      </c>
    </row>
    <row r="78" spans="1:82">
      <c r="A78" s="70" t="s">
        <v>1830</v>
      </c>
      <c r="B78" s="70">
        <v>211</v>
      </c>
      <c r="C78" s="70">
        <v>7</v>
      </c>
      <c r="D78" s="70">
        <v>13</v>
      </c>
      <c r="E78" s="70">
        <v>2010</v>
      </c>
      <c r="F78" s="70" t="s">
        <v>177</v>
      </c>
      <c r="G78" s="70" t="s">
        <v>1823</v>
      </c>
      <c r="H78" s="70" t="s">
        <v>1824</v>
      </c>
      <c r="I78" s="148"/>
      <c r="J78" s="71">
        <v>4.5519533888267958</v>
      </c>
      <c r="K78" s="71">
        <v>0.79511741316274187</v>
      </c>
      <c r="L78" s="71">
        <v>6.7948128771425766</v>
      </c>
      <c r="M78" s="71">
        <v>17.690028531022222</v>
      </c>
      <c r="N78" s="71">
        <v>18.717144200097771</v>
      </c>
      <c r="O78" s="71">
        <v>13.200137572363831</v>
      </c>
      <c r="P78" s="71">
        <v>14.04379246942781</v>
      </c>
      <c r="Q78" s="71">
        <v>0.71455365803120097</v>
      </c>
      <c r="R78" s="71">
        <v>0</v>
      </c>
      <c r="S78" s="71">
        <v>1.2779621549824249</v>
      </c>
      <c r="T78" s="72"/>
      <c r="U78" s="71">
        <v>427300</v>
      </c>
      <c r="V78" s="71">
        <v>294</v>
      </c>
      <c r="W78" s="71">
        <v>109</v>
      </c>
      <c r="X78" s="71">
        <v>2670</v>
      </c>
      <c r="Y78" s="71">
        <v>3773</v>
      </c>
      <c r="Z78" s="71">
        <v>6704</v>
      </c>
      <c r="AA78" s="71">
        <v>2756</v>
      </c>
      <c r="AB78" s="71">
        <v>11745</v>
      </c>
      <c r="AC78" s="71">
        <v>0</v>
      </c>
      <c r="AD78" s="71">
        <v>1.2779621549824249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11.651</v>
      </c>
      <c r="BK78" s="71">
        <v>0</v>
      </c>
      <c r="BL78" s="71">
        <v>4.2670000000000003</v>
      </c>
      <c r="BM78" s="71">
        <v>0</v>
      </c>
      <c r="BN78" s="72"/>
      <c r="BO78" s="71">
        <v>0</v>
      </c>
      <c r="BP78" s="71">
        <v>0</v>
      </c>
      <c r="BQ78" s="71">
        <v>1</v>
      </c>
      <c r="BR78" s="71">
        <v>0</v>
      </c>
      <c r="BS78" s="71">
        <v>1</v>
      </c>
      <c r="BT78" s="71">
        <v>0</v>
      </c>
      <c r="BU78"/>
      <c r="BV78" s="70">
        <v>11.651</v>
      </c>
      <c r="BW78" s="70">
        <v>0</v>
      </c>
      <c r="BX78" s="70">
        <v>4.2670000000000003</v>
      </c>
      <c r="BY78" s="70">
        <v>0</v>
      </c>
      <c r="BZ78" s="70">
        <v>0</v>
      </c>
      <c r="CA78" s="70">
        <v>0</v>
      </c>
      <c r="CB78" s="70">
        <v>0</v>
      </c>
      <c r="CC78" s="70">
        <v>0</v>
      </c>
      <c r="CD78" s="70">
        <v>0</v>
      </c>
    </row>
    <row r="79" spans="1:82">
      <c r="A79" s="70" t="s">
        <v>1831</v>
      </c>
      <c r="B79" s="70">
        <v>212</v>
      </c>
      <c r="C79" s="70">
        <v>8</v>
      </c>
      <c r="D79" s="70">
        <v>13</v>
      </c>
      <c r="E79" s="70">
        <v>2011</v>
      </c>
      <c r="F79" s="70" t="s">
        <v>178</v>
      </c>
      <c r="G79" s="70" t="s">
        <v>1823</v>
      </c>
      <c r="H79" s="70" t="s">
        <v>1824</v>
      </c>
      <c r="I79" s="148"/>
      <c r="J79" s="71">
        <v>4.4310211675863957</v>
      </c>
      <c r="K79" s="71">
        <v>0.83844058936411303</v>
      </c>
      <c r="L79" s="71">
        <v>6.7856609262291911</v>
      </c>
      <c r="M79" s="71">
        <v>15.87302404874621</v>
      </c>
      <c r="N79" s="71">
        <v>19.279938046723689</v>
      </c>
      <c r="O79" s="71">
        <v>13.011964390838541</v>
      </c>
      <c r="P79" s="71">
        <v>13.543928829434757</v>
      </c>
      <c r="Q79" s="71">
        <v>0.812229081835391</v>
      </c>
      <c r="R79" s="71">
        <v>0</v>
      </c>
      <c r="S79" s="71">
        <v>1.4284582365178049</v>
      </c>
      <c r="T79" s="72"/>
      <c r="U79" s="71">
        <v>414608</v>
      </c>
      <c r="V79" s="71">
        <v>294</v>
      </c>
      <c r="W79" s="71">
        <v>109</v>
      </c>
      <c r="X79" s="71">
        <v>2670</v>
      </c>
      <c r="Y79" s="71">
        <v>3758</v>
      </c>
      <c r="Z79" s="71">
        <v>6752</v>
      </c>
      <c r="AA79" s="71">
        <v>2737</v>
      </c>
      <c r="AB79" s="71">
        <v>11574</v>
      </c>
      <c r="AC79" s="71">
        <v>0</v>
      </c>
      <c r="AD79" s="71">
        <v>1.4284582365178049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11.685</v>
      </c>
      <c r="BK79" s="71">
        <v>0</v>
      </c>
      <c r="BL79" s="71">
        <v>4.335</v>
      </c>
      <c r="BM79" s="71">
        <v>0</v>
      </c>
      <c r="BN79" s="72"/>
      <c r="BO79" s="71">
        <v>0</v>
      </c>
      <c r="BP79" s="71">
        <v>0</v>
      </c>
      <c r="BQ79" s="71">
        <v>1</v>
      </c>
      <c r="BR79" s="71">
        <v>0</v>
      </c>
      <c r="BS79" s="71">
        <v>1</v>
      </c>
      <c r="BT79" s="71">
        <v>0</v>
      </c>
      <c r="BU79"/>
      <c r="BV79" s="70">
        <v>11.685</v>
      </c>
      <c r="BW79" s="70">
        <v>0</v>
      </c>
      <c r="BX79" s="70">
        <v>4.335</v>
      </c>
      <c r="BY79" s="70">
        <v>0</v>
      </c>
      <c r="BZ79" s="70">
        <v>0</v>
      </c>
      <c r="CA79" s="70">
        <v>0</v>
      </c>
      <c r="CB79" s="70">
        <v>0</v>
      </c>
      <c r="CC79" s="70">
        <v>0</v>
      </c>
      <c r="CD79" s="70">
        <v>0</v>
      </c>
    </row>
    <row r="80" spans="1:82">
      <c r="A80" s="70" t="s">
        <v>1832</v>
      </c>
      <c r="B80" s="70">
        <v>213</v>
      </c>
      <c r="C80" s="70">
        <v>9</v>
      </c>
      <c r="D80" s="70">
        <v>13</v>
      </c>
      <c r="E80" s="70">
        <v>2012</v>
      </c>
      <c r="F80" s="70" t="s">
        <v>179</v>
      </c>
      <c r="G80" s="70" t="s">
        <v>1823</v>
      </c>
      <c r="H80" s="70" t="s">
        <v>1824</v>
      </c>
      <c r="I80" s="148"/>
      <c r="J80" s="71">
        <v>5.3042973561702391</v>
      </c>
      <c r="K80" s="71">
        <v>0.78843567731244546</v>
      </c>
      <c r="L80" s="71">
        <v>6.5781897819511777</v>
      </c>
      <c r="M80" s="71">
        <v>16.785706890403709</v>
      </c>
      <c r="N80" s="71">
        <v>20.059324648006431</v>
      </c>
      <c r="O80" s="71">
        <v>12.965018164127249</v>
      </c>
      <c r="P80" s="71">
        <v>13.586150786601872</v>
      </c>
      <c r="Q80" s="71">
        <v>0.87903946362334595</v>
      </c>
      <c r="R80" s="71">
        <v>0</v>
      </c>
      <c r="S80" s="71">
        <v>1.7046634628064721</v>
      </c>
      <c r="T80" s="72"/>
      <c r="U80" s="71">
        <v>432576</v>
      </c>
      <c r="V80" s="71">
        <v>294</v>
      </c>
      <c r="W80" s="71">
        <v>109</v>
      </c>
      <c r="X80" s="71">
        <v>2670</v>
      </c>
      <c r="Y80" s="71">
        <v>3774</v>
      </c>
      <c r="Z80" s="71">
        <v>6781</v>
      </c>
      <c r="AA80" s="71">
        <v>2730</v>
      </c>
      <c r="AB80" s="71">
        <v>11529</v>
      </c>
      <c r="AC80" s="71">
        <v>0</v>
      </c>
      <c r="AD80" s="71">
        <v>1.7046634628064721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9.5760000000000005</v>
      </c>
      <c r="BK80" s="71">
        <v>0</v>
      </c>
      <c r="BL80" s="71">
        <v>6.5540000000000003</v>
      </c>
      <c r="BM80" s="71">
        <v>0</v>
      </c>
      <c r="BN80" s="72"/>
      <c r="BO80" s="71">
        <v>0</v>
      </c>
      <c r="BP80" s="71">
        <v>0</v>
      </c>
      <c r="BQ80" s="71">
        <v>1</v>
      </c>
      <c r="BR80" s="71">
        <v>0</v>
      </c>
      <c r="BS80" s="71">
        <v>1</v>
      </c>
      <c r="BT80" s="71">
        <v>0</v>
      </c>
      <c r="BU80"/>
      <c r="BV80" s="70">
        <v>9.5760000000000005</v>
      </c>
      <c r="BW80" s="70">
        <v>0</v>
      </c>
      <c r="BX80" s="70">
        <v>6.5540000000000003</v>
      </c>
      <c r="BY80" s="70">
        <v>0</v>
      </c>
      <c r="BZ80" s="70">
        <v>0</v>
      </c>
      <c r="CA80" s="70">
        <v>0</v>
      </c>
      <c r="CB80" s="70">
        <v>0</v>
      </c>
      <c r="CC80" s="70">
        <v>0</v>
      </c>
      <c r="CD80" s="70">
        <v>0</v>
      </c>
    </row>
    <row r="81" spans="1:82">
      <c r="A81" s="70" t="s">
        <v>1833</v>
      </c>
      <c r="B81" s="70">
        <v>214</v>
      </c>
      <c r="C81" s="70">
        <v>10</v>
      </c>
      <c r="D81" s="70">
        <v>13</v>
      </c>
      <c r="E81" s="70">
        <v>2013</v>
      </c>
      <c r="F81" s="70" t="s">
        <v>180</v>
      </c>
      <c r="G81" s="70" t="s">
        <v>1823</v>
      </c>
      <c r="H81" s="70" t="s">
        <v>1824</v>
      </c>
      <c r="I81" s="148"/>
      <c r="J81" s="71">
        <v>5.8657218369939663</v>
      </c>
      <c r="K81" s="71">
        <v>0.65613509421439598</v>
      </c>
      <c r="L81" s="71">
        <v>5.7920821164426428</v>
      </c>
      <c r="M81" s="71">
        <v>16.238744874712872</v>
      </c>
      <c r="N81" s="71">
        <v>18.486910553269329</v>
      </c>
      <c r="O81" s="71">
        <v>12.568295705321587</v>
      </c>
      <c r="P81" s="71">
        <v>13.587389862093538</v>
      </c>
      <c r="Q81" s="71">
        <v>0.88323817738558097</v>
      </c>
      <c r="R81" s="71">
        <v>0</v>
      </c>
      <c r="S81" s="71">
        <v>1.414295241669757</v>
      </c>
      <c r="T81" s="72"/>
      <c r="U81" s="71">
        <v>456512</v>
      </c>
      <c r="V81" s="71">
        <v>294</v>
      </c>
      <c r="W81" s="71">
        <v>109</v>
      </c>
      <c r="X81" s="71">
        <v>2670</v>
      </c>
      <c r="Y81" s="71">
        <v>3777</v>
      </c>
      <c r="Z81" s="71">
        <v>6867</v>
      </c>
      <c r="AA81" s="71">
        <v>2720</v>
      </c>
      <c r="AB81" s="71">
        <v>11418</v>
      </c>
      <c r="AC81" s="71">
        <v>0</v>
      </c>
      <c r="AD81" s="71">
        <v>1.414295241669757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11.196</v>
      </c>
      <c r="BK81" s="71">
        <v>0</v>
      </c>
      <c r="BL81" s="71">
        <v>8.0850000000000009</v>
      </c>
      <c r="BM81" s="71">
        <v>0</v>
      </c>
      <c r="BN81" s="72"/>
      <c r="BO81" s="71">
        <v>0</v>
      </c>
      <c r="BP81" s="71">
        <v>0</v>
      </c>
      <c r="BQ81" s="71">
        <v>1</v>
      </c>
      <c r="BR81" s="71">
        <v>0</v>
      </c>
      <c r="BS81" s="71">
        <v>1</v>
      </c>
      <c r="BT81" s="71">
        <v>0</v>
      </c>
      <c r="BU81"/>
      <c r="BV81" s="70">
        <v>14.88</v>
      </c>
      <c r="BW81" s="70">
        <v>0</v>
      </c>
      <c r="BX81" s="70">
        <v>4.4009999999999998</v>
      </c>
      <c r="BY81" s="70">
        <v>0</v>
      </c>
      <c r="BZ81" s="70">
        <v>0</v>
      </c>
      <c r="CA81" s="70">
        <v>0</v>
      </c>
      <c r="CB81" s="70">
        <v>0</v>
      </c>
      <c r="CC81" s="70">
        <v>0</v>
      </c>
      <c r="CD81" s="70">
        <v>0</v>
      </c>
    </row>
    <row r="82" spans="1:82">
      <c r="A82" s="70" t="s">
        <v>1834</v>
      </c>
      <c r="B82" s="70">
        <v>215</v>
      </c>
      <c r="C82" s="70">
        <v>11</v>
      </c>
      <c r="D82" s="70">
        <v>13</v>
      </c>
      <c r="E82" s="70">
        <v>2014</v>
      </c>
      <c r="F82" s="70" t="s">
        <v>181</v>
      </c>
      <c r="G82" s="70" t="s">
        <v>1823</v>
      </c>
      <c r="H82" s="70" t="s">
        <v>1824</v>
      </c>
      <c r="I82" s="148"/>
      <c r="J82" s="71">
        <v>6.2044391394141183</v>
      </c>
      <c r="K82" s="71">
        <v>0.67744599562073615</v>
      </c>
      <c r="L82" s="71">
        <v>9.6704571010604727</v>
      </c>
      <c r="M82" s="71">
        <v>15.861308418160901</v>
      </c>
      <c r="N82" s="71">
        <v>20.631906657941929</v>
      </c>
      <c r="O82" s="71">
        <v>12.006167209741943</v>
      </c>
      <c r="P82" s="71">
        <v>13.391884599301433</v>
      </c>
      <c r="Q82" s="71">
        <v>0.84489103057203097</v>
      </c>
      <c r="R82" s="71">
        <v>0</v>
      </c>
      <c r="S82" s="71">
        <v>1.520227239325574</v>
      </c>
      <c r="T82" s="72"/>
      <c r="U82" s="71">
        <v>516764</v>
      </c>
      <c r="V82" s="71">
        <v>267</v>
      </c>
      <c r="W82" s="71">
        <v>160</v>
      </c>
      <c r="X82" s="71">
        <v>2680</v>
      </c>
      <c r="Y82" s="71">
        <v>3800</v>
      </c>
      <c r="Z82" s="71">
        <v>6909</v>
      </c>
      <c r="AA82" s="71">
        <v>2667</v>
      </c>
      <c r="AB82" s="71">
        <v>11384</v>
      </c>
      <c r="AC82" s="71">
        <v>0</v>
      </c>
      <c r="AD82" s="71">
        <v>1.520227239325574</v>
      </c>
      <c r="AE82" s="72"/>
      <c r="AF82" s="71"/>
      <c r="AG82" s="71"/>
      <c r="AH82" s="71"/>
      <c r="AI82" s="71"/>
      <c r="AJ82" s="71"/>
      <c r="AK82" s="71"/>
      <c r="AL82" s="71"/>
      <c r="AM82" s="71"/>
      <c r="AN82" s="71"/>
      <c r="AO82" s="71"/>
      <c r="AP82" s="71"/>
      <c r="AQ82" s="72"/>
      <c r="AR82" s="71">
        <v>100</v>
      </c>
      <c r="AS82" s="71">
        <v>29</v>
      </c>
      <c r="AT82" s="71">
        <v>0</v>
      </c>
      <c r="AU82" s="71">
        <v>0</v>
      </c>
      <c r="AV82" s="71">
        <v>0</v>
      </c>
      <c r="AW82" s="71">
        <v>0</v>
      </c>
      <c r="AX82" s="71"/>
      <c r="AY82" s="72"/>
      <c r="AZ82" s="71">
        <v>471.7</v>
      </c>
      <c r="BA82" s="71">
        <v>2719.5</v>
      </c>
      <c r="BB82" s="71">
        <v>0</v>
      </c>
      <c r="BC82" s="71">
        <v>0</v>
      </c>
      <c r="BD82" s="71">
        <v>0</v>
      </c>
      <c r="BE82" s="71">
        <v>0</v>
      </c>
      <c r="BF82" s="71"/>
      <c r="BG82" s="72"/>
      <c r="BH82" s="71">
        <v>0</v>
      </c>
      <c r="BI82" s="71">
        <v>0</v>
      </c>
      <c r="BJ82" s="71">
        <v>10.461</v>
      </c>
      <c r="BK82" s="71">
        <v>0</v>
      </c>
      <c r="BL82" s="71">
        <v>4.7</v>
      </c>
      <c r="BM82" s="71">
        <v>0</v>
      </c>
      <c r="BN82" s="72"/>
      <c r="BO82" s="71">
        <v>0</v>
      </c>
      <c r="BP82" s="71">
        <v>0</v>
      </c>
      <c r="BQ82" s="71">
        <v>1</v>
      </c>
      <c r="BR82" s="71">
        <v>0</v>
      </c>
      <c r="BS82" s="71">
        <v>1</v>
      </c>
      <c r="BT82" s="71">
        <v>0</v>
      </c>
      <c r="BU82"/>
      <c r="BV82" s="70">
        <v>10.461</v>
      </c>
      <c r="BW82" s="70">
        <v>0</v>
      </c>
      <c r="BX82" s="70">
        <v>4.7</v>
      </c>
      <c r="BY82" s="70">
        <v>0</v>
      </c>
      <c r="BZ82" s="70">
        <v>0</v>
      </c>
      <c r="CA82" s="70">
        <v>0</v>
      </c>
      <c r="CB82" s="70">
        <v>0</v>
      </c>
      <c r="CC82" s="70">
        <v>0</v>
      </c>
      <c r="CD82" s="70">
        <v>0</v>
      </c>
    </row>
    <row r="83" spans="1:82">
      <c r="A83" s="70" t="s">
        <v>1835</v>
      </c>
      <c r="B83" s="70">
        <v>216</v>
      </c>
      <c r="C83" s="70">
        <v>12</v>
      </c>
      <c r="D83" s="70">
        <v>13</v>
      </c>
      <c r="E83" s="70">
        <v>2015</v>
      </c>
      <c r="F83" s="70" t="s">
        <v>182</v>
      </c>
      <c r="G83" s="1064" t="s">
        <v>1823</v>
      </c>
      <c r="H83" s="70" t="s">
        <v>1824</v>
      </c>
      <c r="I83" s="148"/>
      <c r="J83" s="71">
        <v>2.8590569527549579</v>
      </c>
      <c r="K83" s="71">
        <v>0.64903138550044226</v>
      </c>
      <c r="L83" s="71">
        <v>9.5766980960880641</v>
      </c>
      <c r="M83" s="71">
        <v>15.150018378949779</v>
      </c>
      <c r="N83" s="71">
        <v>17.17042029138744</v>
      </c>
      <c r="O83" s="71">
        <v>11.919261355784029</v>
      </c>
      <c r="P83" s="71">
        <v>13.281857861857702</v>
      </c>
      <c r="Q83" s="71">
        <v>0.82614936386112003</v>
      </c>
      <c r="R83" s="71">
        <v>0</v>
      </c>
      <c r="S83" s="71">
        <v>1.0567219109380339</v>
      </c>
      <c r="T83" s="72"/>
      <c r="U83" s="71">
        <v>232800</v>
      </c>
      <c r="V83" s="71">
        <v>267</v>
      </c>
      <c r="W83" s="71">
        <v>160</v>
      </c>
      <c r="X83" s="71">
        <v>2680</v>
      </c>
      <c r="Y83" s="71">
        <v>3806</v>
      </c>
      <c r="Z83" s="71">
        <v>6925</v>
      </c>
      <c r="AA83" s="71">
        <v>2643</v>
      </c>
      <c r="AB83" s="71">
        <v>11371</v>
      </c>
      <c r="AC83" s="71">
        <v>0</v>
      </c>
      <c r="AD83" s="71">
        <v>1.0567219109380339</v>
      </c>
      <c r="AE83" s="72"/>
      <c r="AF83" s="71">
        <v>2767221.890218081</v>
      </c>
      <c r="AG83" s="71">
        <v>431143.26357659057</v>
      </c>
      <c r="AH83" s="71">
        <v>1124606.3491373039</v>
      </c>
      <c r="AI83" s="71">
        <v>16933601.01555473</v>
      </c>
      <c r="AJ83" s="71">
        <v>21606699.55999659</v>
      </c>
      <c r="AK83" s="71">
        <v>0</v>
      </c>
      <c r="AL83" s="71">
        <v>0</v>
      </c>
      <c r="AM83" s="71">
        <v>1558347.850449014</v>
      </c>
      <c r="AN83" s="71">
        <v>0</v>
      </c>
      <c r="AO83" s="71">
        <v>0</v>
      </c>
      <c r="AP83" s="71">
        <v>44421619.928932309</v>
      </c>
      <c r="AQ83" s="72"/>
      <c r="AR83" s="71">
        <v>111</v>
      </c>
      <c r="AS83" s="71">
        <v>44</v>
      </c>
      <c r="AT83" s="71">
        <v>0</v>
      </c>
      <c r="AU83" s="71">
        <v>0</v>
      </c>
      <c r="AV83" s="71">
        <v>0</v>
      </c>
      <c r="AW83" s="71">
        <v>0</v>
      </c>
      <c r="AX83" s="71"/>
      <c r="AY83" s="72"/>
      <c r="AZ83" s="71">
        <v>543.4</v>
      </c>
      <c r="BA83" s="71">
        <v>7079.9</v>
      </c>
      <c r="BB83" s="71">
        <v>0</v>
      </c>
      <c r="BC83" s="71">
        <v>0</v>
      </c>
      <c r="BD83" s="71">
        <v>0</v>
      </c>
      <c r="BE83" s="71">
        <v>0</v>
      </c>
      <c r="BF83" s="71"/>
      <c r="BG83" s="72"/>
      <c r="BH83" s="71">
        <v>0</v>
      </c>
      <c r="BI83" s="71">
        <v>0</v>
      </c>
      <c r="BJ83" s="71">
        <v>0</v>
      </c>
      <c r="BK83" s="71">
        <v>0</v>
      </c>
      <c r="BL83" s="71">
        <v>3.468</v>
      </c>
      <c r="BM83" s="71">
        <v>0</v>
      </c>
      <c r="BN83" s="72"/>
      <c r="BO83" s="71">
        <v>0</v>
      </c>
      <c r="BP83" s="71">
        <v>0</v>
      </c>
      <c r="BQ83" s="71">
        <v>0</v>
      </c>
      <c r="BR83" s="71">
        <v>0</v>
      </c>
      <c r="BS83" s="71">
        <v>1</v>
      </c>
      <c r="BT83" s="71">
        <v>0</v>
      </c>
      <c r="BU83"/>
      <c r="BV83" s="70">
        <v>0</v>
      </c>
      <c r="BW83" s="70">
        <v>0</v>
      </c>
      <c r="BX83" s="70">
        <v>3.468</v>
      </c>
      <c r="BY83" s="70">
        <v>0</v>
      </c>
      <c r="BZ83" s="70">
        <v>0</v>
      </c>
      <c r="CA83" s="70">
        <v>0</v>
      </c>
      <c r="CB83" s="70">
        <v>0</v>
      </c>
      <c r="CC83" s="70">
        <v>0</v>
      </c>
      <c r="CD83" s="70">
        <v>0</v>
      </c>
    </row>
    <row r="84" spans="1:82">
      <c r="A84" s="70" t="s">
        <v>1836</v>
      </c>
      <c r="B84" s="70">
        <v>217</v>
      </c>
      <c r="C84" s="70">
        <v>13</v>
      </c>
      <c r="D84" s="70">
        <v>13</v>
      </c>
      <c r="E84" s="70">
        <v>2016</v>
      </c>
      <c r="F84" s="70" t="s">
        <v>155</v>
      </c>
      <c r="G84" s="1064" t="s">
        <v>1823</v>
      </c>
      <c r="H84" s="70" t="s">
        <v>1824</v>
      </c>
      <c r="I84" s="148"/>
      <c r="J84" s="71">
        <v>4.3485376366500397</v>
      </c>
      <c r="K84" s="71">
        <v>0.64350752512531528</v>
      </c>
      <c r="L84" s="71">
        <v>10.065854613508403</v>
      </c>
      <c r="M84" s="71">
        <v>15.279546745641589</v>
      </c>
      <c r="N84" s="71">
        <v>16.467472480843458</v>
      </c>
      <c r="O84" s="71">
        <v>11.743914779622628</v>
      </c>
      <c r="P84" s="71">
        <v>12.997081173612422</v>
      </c>
      <c r="Q84" s="71">
        <v>0.79524600157785519</v>
      </c>
      <c r="R84" s="71">
        <v>0</v>
      </c>
      <c r="S84" s="71">
        <v>0.82527328911819642</v>
      </c>
      <c r="T84" s="72"/>
      <c r="U84" s="71">
        <v>411446</v>
      </c>
      <c r="V84" s="71">
        <v>267</v>
      </c>
      <c r="W84" s="71">
        <v>160</v>
      </c>
      <c r="X84" s="71">
        <v>2680</v>
      </c>
      <c r="Y84" s="71">
        <v>3825</v>
      </c>
      <c r="Z84" s="71">
        <v>6907</v>
      </c>
      <c r="AA84" s="71">
        <v>2675</v>
      </c>
      <c r="AB84" s="71">
        <v>11259</v>
      </c>
      <c r="AC84" s="71">
        <v>0</v>
      </c>
      <c r="AD84" s="71">
        <v>0.82527328911819642</v>
      </c>
      <c r="AE84" s="72"/>
      <c r="AF84" s="71">
        <v>4344571.5900686644</v>
      </c>
      <c r="AG84" s="71">
        <v>411367.59531610552</v>
      </c>
      <c r="AH84" s="71">
        <v>867513.70791323332</v>
      </c>
      <c r="AI84" s="71">
        <v>17853350.45958183</v>
      </c>
      <c r="AJ84" s="71">
        <v>17772732.790873379</v>
      </c>
      <c r="AK84" s="71">
        <v>0</v>
      </c>
      <c r="AL84" s="71">
        <v>0</v>
      </c>
      <c r="AM84" s="71">
        <v>1544197.4788793181</v>
      </c>
      <c r="AN84" s="71">
        <v>0</v>
      </c>
      <c r="AO84" s="71">
        <v>0</v>
      </c>
      <c r="AP84" s="71">
        <v>42793733.622632533</v>
      </c>
      <c r="AQ84" s="72"/>
      <c r="AR84" s="71">
        <v>125</v>
      </c>
      <c r="AS84" s="71">
        <v>47</v>
      </c>
      <c r="AT84" s="71">
        <v>0</v>
      </c>
      <c r="AU84" s="71">
        <v>0</v>
      </c>
      <c r="AV84" s="71">
        <v>0</v>
      </c>
      <c r="AW84" s="71">
        <v>0</v>
      </c>
      <c r="AX84" s="71"/>
      <c r="AY84" s="72"/>
      <c r="AZ84" s="71">
        <v>609.19999999999993</v>
      </c>
      <c r="BA84" s="71">
        <v>8592.5</v>
      </c>
      <c r="BB84" s="71">
        <v>0</v>
      </c>
      <c r="BC84" s="71">
        <v>0</v>
      </c>
      <c r="BD84" s="71">
        <v>0</v>
      </c>
      <c r="BE84" s="71">
        <v>0</v>
      </c>
      <c r="BF84" s="71"/>
      <c r="BG84" s="72"/>
      <c r="BH84" s="71">
        <v>0</v>
      </c>
      <c r="BI84" s="71">
        <v>0</v>
      </c>
      <c r="BJ84" s="71">
        <v>9.9860000000000007</v>
      </c>
      <c r="BK84" s="71">
        <v>0</v>
      </c>
      <c r="BL84" s="71">
        <v>0</v>
      </c>
      <c r="BM84" s="71">
        <v>0</v>
      </c>
      <c r="BN84" s="72"/>
      <c r="BO84" s="71">
        <v>0</v>
      </c>
      <c r="BP84" s="71">
        <v>0</v>
      </c>
      <c r="BQ84" s="71">
        <v>1</v>
      </c>
      <c r="BR84" s="71">
        <v>0</v>
      </c>
      <c r="BS84" s="71">
        <v>0</v>
      </c>
      <c r="BT84" s="71">
        <v>0</v>
      </c>
      <c r="BU84"/>
      <c r="BV84" s="70">
        <v>9.9860000000000007</v>
      </c>
      <c r="BW84" s="70">
        <v>0</v>
      </c>
      <c r="BX84" s="70">
        <v>0</v>
      </c>
      <c r="BY84" s="70">
        <v>0</v>
      </c>
      <c r="BZ84" s="70">
        <v>0</v>
      </c>
      <c r="CA84" s="70">
        <v>0</v>
      </c>
      <c r="CB84" s="70">
        <v>0</v>
      </c>
      <c r="CC84" s="70">
        <v>0</v>
      </c>
      <c r="CD84" s="70">
        <v>0</v>
      </c>
    </row>
    <row r="85" spans="1:82">
      <c r="A85" s="70" t="s">
        <v>1837</v>
      </c>
      <c r="B85" s="70">
        <v>218</v>
      </c>
      <c r="C85" s="70">
        <v>14</v>
      </c>
      <c r="D85" s="70">
        <v>13</v>
      </c>
      <c r="E85" s="70">
        <v>2017</v>
      </c>
      <c r="F85" s="70" t="s">
        <v>156</v>
      </c>
      <c r="G85" s="70" t="s">
        <v>1823</v>
      </c>
      <c r="H85" s="70" t="s">
        <v>1824</v>
      </c>
      <c r="I85" s="148"/>
      <c r="J85" s="71">
        <v>3.4056703523720269</v>
      </c>
      <c r="K85" s="71">
        <v>0.64350395161824037</v>
      </c>
      <c r="L85" s="71">
        <v>9.9758013929989691</v>
      </c>
      <c r="M85" s="71">
        <v>13.272305392931209</v>
      </c>
      <c r="N85" s="71">
        <v>18.683426671180925</v>
      </c>
      <c r="O85" s="71">
        <v>11.59242320096555</v>
      </c>
      <c r="P85" s="71">
        <v>12.789222770162073</v>
      </c>
      <c r="Q85" s="71">
        <v>0.75863856794739604</v>
      </c>
      <c r="R85" s="71">
        <v>0</v>
      </c>
      <c r="S85" s="71">
        <v>0.80946121745947064</v>
      </c>
      <c r="T85" s="72"/>
      <c r="U85" s="71">
        <v>373274</v>
      </c>
      <c r="V85" s="71">
        <v>267</v>
      </c>
      <c r="W85" s="71">
        <v>160</v>
      </c>
      <c r="X85" s="71">
        <v>2680</v>
      </c>
      <c r="Y85" s="71">
        <v>3824</v>
      </c>
      <c r="Z85" s="71">
        <v>6931</v>
      </c>
      <c r="AA85" s="71">
        <v>2649</v>
      </c>
      <c r="AB85" s="71">
        <v>11107</v>
      </c>
      <c r="AC85" s="71">
        <v>0</v>
      </c>
      <c r="AD85" s="71">
        <v>0.80946121745947064</v>
      </c>
      <c r="AE85" s="72"/>
      <c r="AF85" s="71">
        <v>3549777.8847487341</v>
      </c>
      <c r="AG85" s="71">
        <v>412851.53148888052</v>
      </c>
      <c r="AH85" s="71">
        <v>1243766.548835994</v>
      </c>
      <c r="AI85" s="71">
        <v>16209443.00278385</v>
      </c>
      <c r="AJ85" s="71">
        <v>22460293.168545309</v>
      </c>
      <c r="AK85" s="71">
        <v>0</v>
      </c>
      <c r="AL85" s="71">
        <v>0</v>
      </c>
      <c r="AM85" s="71">
        <v>1525733.9603224909</v>
      </c>
      <c r="AN85" s="71">
        <v>0</v>
      </c>
      <c r="AO85" s="71">
        <v>0</v>
      </c>
      <c r="AP85" s="71">
        <v>45401866.096725263</v>
      </c>
      <c r="AQ85" s="72"/>
      <c r="AR85" s="71">
        <v>135</v>
      </c>
      <c r="AS85" s="71">
        <v>50</v>
      </c>
      <c r="AT85" s="71">
        <v>0</v>
      </c>
      <c r="AU85" s="71">
        <v>0</v>
      </c>
      <c r="AV85" s="71">
        <v>0</v>
      </c>
      <c r="AW85" s="71">
        <v>0</v>
      </c>
      <c r="AX85" s="71"/>
      <c r="AY85" s="72"/>
      <c r="AZ85" s="71">
        <v>658.69999999999993</v>
      </c>
      <c r="BA85" s="71">
        <v>8701.9</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1838</v>
      </c>
      <c r="B86" s="70">
        <v>219</v>
      </c>
      <c r="C86" s="70">
        <v>15</v>
      </c>
      <c r="D86" s="70">
        <v>13</v>
      </c>
      <c r="E86" s="70">
        <v>2018</v>
      </c>
      <c r="F86" s="70" t="s">
        <v>183</v>
      </c>
      <c r="G86" s="70" t="s">
        <v>1823</v>
      </c>
      <c r="H86" s="70" t="s">
        <v>1824</v>
      </c>
      <c r="I86" s="148"/>
      <c r="J86" s="71">
        <v>7.6100032024209643</v>
      </c>
      <c r="K86" s="71">
        <v>0.58393524185074541</v>
      </c>
      <c r="L86" s="71">
        <v>9.050866253103548</v>
      </c>
      <c r="M86" s="71">
        <v>12.273347782426685</v>
      </c>
      <c r="N86" s="71">
        <v>15.74857384090077</v>
      </c>
      <c r="O86" s="71">
        <v>11.353292263533374</v>
      </c>
      <c r="P86" s="71">
        <v>12.537638796719184</v>
      </c>
      <c r="Q86" s="71">
        <v>0.69433702968008204</v>
      </c>
      <c r="R86" s="71">
        <v>0</v>
      </c>
      <c r="S86" s="71">
        <v>0.89196047481050655</v>
      </c>
      <c r="T86" s="72"/>
      <c r="U86" s="71">
        <v>859594</v>
      </c>
      <c r="V86" s="71">
        <v>267</v>
      </c>
      <c r="W86" s="71">
        <v>160</v>
      </c>
      <c r="X86" s="71">
        <v>2680</v>
      </c>
      <c r="Y86" s="71">
        <v>3826</v>
      </c>
      <c r="Z86" s="71">
        <v>6918</v>
      </c>
      <c r="AA86" s="71">
        <v>2623</v>
      </c>
      <c r="AB86" s="71">
        <v>10955</v>
      </c>
      <c r="AC86" s="71">
        <v>0</v>
      </c>
      <c r="AD86" s="71">
        <v>0.89196047481050655</v>
      </c>
      <c r="AE86" s="72"/>
      <c r="AF86" s="71">
        <v>8791997.4305760097</v>
      </c>
      <c r="AG86" s="71">
        <v>363664.37625722127</v>
      </c>
      <c r="AH86" s="71">
        <v>1159959.624930721</v>
      </c>
      <c r="AI86" s="71">
        <v>15498302.006246779</v>
      </c>
      <c r="AJ86" s="71">
        <v>19682332.734151252</v>
      </c>
      <c r="AK86" s="71">
        <v>0</v>
      </c>
      <c r="AL86" s="71">
        <v>0</v>
      </c>
      <c r="AM86" s="71">
        <v>1507967.917846113</v>
      </c>
      <c r="AN86" s="71">
        <v>0</v>
      </c>
      <c r="AO86" s="71">
        <v>0</v>
      </c>
      <c r="AP86" s="71">
        <v>47004224.090008095</v>
      </c>
      <c r="AQ86" s="72"/>
      <c r="AR86" s="71">
        <v>152</v>
      </c>
      <c r="AS86" s="71">
        <v>56</v>
      </c>
      <c r="AT86" s="71">
        <v>0</v>
      </c>
      <c r="AU86" s="71">
        <v>0</v>
      </c>
      <c r="AV86" s="71">
        <v>0</v>
      </c>
      <c r="AW86" s="71">
        <v>0</v>
      </c>
      <c r="AX86" s="71"/>
      <c r="AY86" s="72"/>
      <c r="AZ86" s="71">
        <v>747.8</v>
      </c>
      <c r="BA86" s="71">
        <v>8923</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1839</v>
      </c>
      <c r="B87" s="70">
        <v>220</v>
      </c>
      <c r="C87" s="70">
        <v>16</v>
      </c>
      <c r="D87" s="70">
        <v>13</v>
      </c>
      <c r="E87" s="70">
        <v>2019</v>
      </c>
      <c r="F87" s="70" t="s">
        <v>158</v>
      </c>
      <c r="G87" s="70" t="s">
        <v>1823</v>
      </c>
      <c r="H87" s="70" t="s">
        <v>1824</v>
      </c>
      <c r="I87" s="148"/>
      <c r="J87" s="71">
        <v>7.0650094488804811</v>
      </c>
      <c r="K87" s="71">
        <v>0.52714943241116485</v>
      </c>
      <c r="L87" s="71">
        <v>9.0815757529554855</v>
      </c>
      <c r="M87" s="71">
        <v>12.503260421610182</v>
      </c>
      <c r="N87" s="71">
        <v>13.842117059513036</v>
      </c>
      <c r="O87" s="71">
        <v>11.016392560399707</v>
      </c>
      <c r="P87" s="71">
        <v>12.328787872378438</v>
      </c>
      <c r="Q87" s="71">
        <v>0.67023469446710604</v>
      </c>
      <c r="R87" s="71">
        <v>0</v>
      </c>
      <c r="S87" s="71">
        <v>0.81170014273086999</v>
      </c>
      <c r="T87" s="72"/>
      <c r="U87" s="71">
        <v>866748</v>
      </c>
      <c r="V87" s="71">
        <v>267</v>
      </c>
      <c r="W87" s="71">
        <v>160</v>
      </c>
      <c r="X87" s="71">
        <v>2680</v>
      </c>
      <c r="Y87" s="71">
        <v>3840</v>
      </c>
      <c r="Z87" s="71">
        <v>6897</v>
      </c>
      <c r="AA87" s="71">
        <v>2560</v>
      </c>
      <c r="AB87" s="71">
        <v>10861</v>
      </c>
      <c r="AC87" s="71">
        <v>0</v>
      </c>
      <c r="AD87" s="71">
        <v>0.81170014273086999</v>
      </c>
      <c r="AE87" s="72"/>
      <c r="AF87" s="71">
        <v>8867934.2017656807</v>
      </c>
      <c r="AG87" s="71">
        <v>353414.82001459849</v>
      </c>
      <c r="AH87" s="71">
        <v>1262219.304778659</v>
      </c>
      <c r="AI87" s="71">
        <v>17420917.261554681</v>
      </c>
      <c r="AJ87" s="71">
        <v>20194218.52344954</v>
      </c>
      <c r="AK87" s="71">
        <v>0</v>
      </c>
      <c r="AL87" s="71">
        <v>0</v>
      </c>
      <c r="AM87" s="71">
        <v>1479186.438435775</v>
      </c>
      <c r="AN87" s="71">
        <v>0</v>
      </c>
      <c r="AO87" s="71">
        <v>0</v>
      </c>
      <c r="AP87" s="71">
        <v>49577890.549998939</v>
      </c>
      <c r="AQ87" s="72"/>
      <c r="AR87" s="71">
        <v>174</v>
      </c>
      <c r="AS87" s="71">
        <v>63</v>
      </c>
      <c r="AT87" s="71">
        <v>0</v>
      </c>
      <c r="AU87" s="71">
        <v>0</v>
      </c>
      <c r="AV87" s="71">
        <v>0</v>
      </c>
      <c r="AW87" s="71">
        <v>0</v>
      </c>
      <c r="AX87" s="71"/>
      <c r="AY87" s="72"/>
      <c r="AZ87" s="71">
        <v>848.99999999999989</v>
      </c>
      <c r="BA87" s="71">
        <v>9195.1</v>
      </c>
      <c r="BB87" s="71">
        <v>0</v>
      </c>
      <c r="BC87" s="71">
        <v>0</v>
      </c>
      <c r="BD87" s="71">
        <v>0</v>
      </c>
      <c r="BE87" s="71">
        <v>0</v>
      </c>
      <c r="BF87" s="71"/>
      <c r="BG87" s="72"/>
      <c r="BH87" s="71">
        <v>0</v>
      </c>
      <c r="BI87" s="71">
        <v>0</v>
      </c>
      <c r="BJ87" s="71">
        <v>7.9489999999999998</v>
      </c>
      <c r="BK87" s="71">
        <v>0</v>
      </c>
      <c r="BL87" s="71">
        <v>0</v>
      </c>
      <c r="BM87" s="71">
        <v>0</v>
      </c>
      <c r="BN87" s="72"/>
      <c r="BO87" s="71">
        <v>0</v>
      </c>
      <c r="BP87" s="71">
        <v>0</v>
      </c>
      <c r="BQ87" s="71">
        <v>1</v>
      </c>
      <c r="BR87" s="71">
        <v>0</v>
      </c>
      <c r="BS87" s="71">
        <v>0</v>
      </c>
      <c r="BT87" s="71">
        <v>0</v>
      </c>
      <c r="BU87"/>
      <c r="BV87" s="70">
        <v>7.9489999999999998</v>
      </c>
      <c r="BW87" s="70">
        <v>0</v>
      </c>
      <c r="BX87" s="70">
        <v>0</v>
      </c>
      <c r="BY87" s="70">
        <v>0</v>
      </c>
      <c r="BZ87" s="70">
        <v>0</v>
      </c>
      <c r="CA87" s="70">
        <v>0</v>
      </c>
      <c r="CB87" s="70">
        <v>0</v>
      </c>
      <c r="CC87" s="70">
        <v>0</v>
      </c>
      <c r="CD87" s="70">
        <v>0</v>
      </c>
    </row>
    <row r="88" spans="1:82">
      <c r="A88" s="70" t="s">
        <v>1840</v>
      </c>
      <c r="B88" s="70">
        <v>221</v>
      </c>
      <c r="C88" s="70">
        <v>17</v>
      </c>
      <c r="D88" s="70">
        <v>13</v>
      </c>
      <c r="E88" s="70">
        <v>2020</v>
      </c>
      <c r="F88" s="70" t="s">
        <v>159</v>
      </c>
      <c r="G88" s="70" t="s">
        <v>1823</v>
      </c>
      <c r="H88" s="70" t="s">
        <v>1824</v>
      </c>
      <c r="I88" s="148"/>
      <c r="J88" s="71">
        <v>6.4350253946581368</v>
      </c>
      <c r="K88" s="71">
        <v>0.40671450353405791</v>
      </c>
      <c r="L88" s="71">
        <v>6.7412408126560122</v>
      </c>
      <c r="M88" s="71">
        <v>10.233009307948345</v>
      </c>
      <c r="N88" s="71">
        <v>12.279973737030444</v>
      </c>
      <c r="O88" s="71">
        <v>9.6575151616341603</v>
      </c>
      <c r="P88" s="71">
        <v>11.544884959983362</v>
      </c>
      <c r="Q88" s="71">
        <v>0.63524283389996306</v>
      </c>
      <c r="R88" s="71">
        <v>0</v>
      </c>
      <c r="S88" s="71">
        <v>0.92844994933439939</v>
      </c>
      <c r="T88" s="72"/>
      <c r="U88" s="71">
        <v>730745</v>
      </c>
      <c r="V88" s="71">
        <v>187</v>
      </c>
      <c r="W88" s="71">
        <v>106</v>
      </c>
      <c r="X88" s="71">
        <v>2755</v>
      </c>
      <c r="Y88" s="71">
        <v>3850</v>
      </c>
      <c r="Z88" s="71">
        <v>6901</v>
      </c>
      <c r="AA88" s="71">
        <v>2548</v>
      </c>
      <c r="AB88" s="71">
        <v>10774</v>
      </c>
      <c r="AC88" s="71">
        <v>0</v>
      </c>
      <c r="AD88" s="71">
        <v>0.92844994933439939</v>
      </c>
      <c r="AE88" s="72"/>
      <c r="AF88" s="71">
        <v>7365092.5404040283</v>
      </c>
      <c r="AG88" s="71">
        <v>260543.73259407852</v>
      </c>
      <c r="AH88" s="71">
        <v>959299.86674961168</v>
      </c>
      <c r="AI88" s="71">
        <v>14921454.030602431</v>
      </c>
      <c r="AJ88" s="71">
        <v>19388969.420621119</v>
      </c>
      <c r="AK88" s="71"/>
      <c r="AL88" s="71"/>
      <c r="AM88" s="71">
        <v>1406126.7016366227</v>
      </c>
      <c r="AN88" s="71"/>
      <c r="AO88" s="71"/>
      <c r="AP88" s="71">
        <v>44301486.292607889</v>
      </c>
      <c r="AQ88" s="72"/>
      <c r="AR88" s="71">
        <v>192</v>
      </c>
      <c r="AS88" s="71">
        <v>66</v>
      </c>
      <c r="AT88" s="71">
        <v>0</v>
      </c>
      <c r="AU88" s="71">
        <v>2</v>
      </c>
      <c r="AV88" s="71">
        <v>0</v>
      </c>
      <c r="AW88" s="71">
        <v>0</v>
      </c>
      <c r="AX88" s="71"/>
      <c r="AY88" s="72"/>
      <c r="AZ88" s="71">
        <v>931.89999999999986</v>
      </c>
      <c r="BA88" s="71">
        <v>9375.600000000004</v>
      </c>
      <c r="BB88" s="71">
        <v>0</v>
      </c>
      <c r="BC88" s="71">
        <v>874</v>
      </c>
      <c r="BD88" s="71">
        <v>0</v>
      </c>
      <c r="BE88" s="71">
        <v>0</v>
      </c>
      <c r="BF88" s="71"/>
      <c r="BG88" s="72"/>
      <c r="BH88" s="71">
        <v>0</v>
      </c>
      <c r="BI88" s="71">
        <v>0</v>
      </c>
      <c r="BJ88" s="71">
        <v>6.7729999999999997</v>
      </c>
      <c r="BK88" s="71">
        <v>0</v>
      </c>
      <c r="BL88" s="71">
        <v>0</v>
      </c>
      <c r="BM88" s="71">
        <v>0</v>
      </c>
      <c r="BN88" s="72"/>
      <c r="BO88" s="71">
        <v>0</v>
      </c>
      <c r="BP88" s="71">
        <v>0</v>
      </c>
      <c r="BQ88" s="71">
        <v>1</v>
      </c>
      <c r="BR88" s="71">
        <v>0</v>
      </c>
      <c r="BS88" s="71">
        <v>0</v>
      </c>
      <c r="BT88" s="71">
        <v>0</v>
      </c>
      <c r="BU88"/>
      <c r="BV88" s="70">
        <v>6.7729999999999997</v>
      </c>
      <c r="BW88" s="70">
        <v>0</v>
      </c>
      <c r="BX88" s="70">
        <v>0</v>
      </c>
      <c r="BY88" s="70">
        <v>0</v>
      </c>
      <c r="BZ88" s="70">
        <v>0</v>
      </c>
      <c r="CA88" s="70">
        <v>0</v>
      </c>
      <c r="CB88" s="70">
        <v>0</v>
      </c>
      <c r="CC88" s="70">
        <v>0</v>
      </c>
      <c r="CD88" s="70">
        <v>0</v>
      </c>
    </row>
    <row r="89" spans="1:82">
      <c r="A89" s="70" t="s">
        <v>1841</v>
      </c>
      <c r="B89" s="70">
        <v>221</v>
      </c>
      <c r="C89" s="70">
        <v>18</v>
      </c>
      <c r="D89" s="70">
        <v>13</v>
      </c>
      <c r="E89" s="70">
        <v>2021</v>
      </c>
      <c r="F89" s="70" t="s">
        <v>160</v>
      </c>
      <c r="G89" s="70" t="s">
        <v>1823</v>
      </c>
      <c r="H89" s="70" t="s">
        <v>1824</v>
      </c>
      <c r="I89" s="148"/>
      <c r="J89" s="71">
        <v>6.3528520733385268</v>
      </c>
      <c r="K89" s="71">
        <v>0.43047299114985182</v>
      </c>
      <c r="L89" s="71">
        <v>5.3608584175604994</v>
      </c>
      <c r="M89" s="71">
        <v>12.510184548729441</v>
      </c>
      <c r="N89" s="71">
        <v>13.944718776011946</v>
      </c>
      <c r="O89" s="71">
        <v>9.2665869792944626</v>
      </c>
      <c r="P89" s="71">
        <v>11.653697633282889</v>
      </c>
      <c r="Q89" s="71">
        <v>0.62030462899035999</v>
      </c>
      <c r="R89" s="71">
        <v>0</v>
      </c>
      <c r="S89" s="71">
        <v>0.88097712991047405</v>
      </c>
      <c r="T89" s="72"/>
      <c r="U89" s="71">
        <v>816907</v>
      </c>
      <c r="V89" s="71">
        <v>187</v>
      </c>
      <c r="W89" s="71">
        <v>106</v>
      </c>
      <c r="X89" s="71">
        <v>2755</v>
      </c>
      <c r="Y89" s="71">
        <v>3866</v>
      </c>
      <c r="Z89" s="71">
        <v>6818</v>
      </c>
      <c r="AA89" s="71">
        <v>2508</v>
      </c>
      <c r="AB89" s="71">
        <v>10624</v>
      </c>
      <c r="AC89" s="71">
        <v>0</v>
      </c>
      <c r="AD89" s="71">
        <v>0.88097712991047405</v>
      </c>
      <c r="AE89" s="72"/>
      <c r="AF89" s="71">
        <v>7129750.4591525532</v>
      </c>
      <c r="AG89" s="71">
        <v>275506.70040200569</v>
      </c>
      <c r="AH89" s="71">
        <v>849905.43056107068</v>
      </c>
      <c r="AI89" s="71">
        <v>18442086.349668548</v>
      </c>
      <c r="AJ89" s="71">
        <v>19924684.994684469</v>
      </c>
      <c r="AK89" s="71">
        <v>0</v>
      </c>
      <c r="AL89" s="71">
        <v>0</v>
      </c>
      <c r="AM89" s="71">
        <v>1394547.5440700983</v>
      </c>
      <c r="AN89" s="71">
        <v>0</v>
      </c>
      <c r="AO89" s="71">
        <v>0</v>
      </c>
      <c r="AP89" s="71">
        <v>48016481.478538737</v>
      </c>
      <c r="AQ89" s="72"/>
      <c r="AR89" s="71">
        <v>210</v>
      </c>
      <c r="AS89" s="71">
        <v>68</v>
      </c>
      <c r="AT89" s="71">
        <v>0</v>
      </c>
      <c r="AU89" s="71">
        <v>2</v>
      </c>
      <c r="AV89" s="71">
        <v>0</v>
      </c>
      <c r="AW89" s="71">
        <v>0</v>
      </c>
      <c r="AX89" s="71"/>
      <c r="AY89" s="72"/>
      <c r="AZ89" s="71">
        <v>1020.9</v>
      </c>
      <c r="BA89" s="71">
        <v>19375.100000000009</v>
      </c>
      <c r="BB89" s="71">
        <v>0</v>
      </c>
      <c r="BC89" s="71">
        <v>874</v>
      </c>
      <c r="BD89" s="71">
        <v>0</v>
      </c>
      <c r="BE89" s="71">
        <v>0</v>
      </c>
      <c r="BF89" s="71"/>
      <c r="BG89" s="72"/>
      <c r="BH89" s="71">
        <v>0</v>
      </c>
      <c r="BI89" s="71">
        <v>0</v>
      </c>
      <c r="BJ89" s="71">
        <v>6.6369999999999996</v>
      </c>
      <c r="BK89" s="71">
        <v>0</v>
      </c>
      <c r="BL89" s="71">
        <v>0</v>
      </c>
      <c r="BM89" s="71">
        <v>0</v>
      </c>
      <c r="BN89" s="72"/>
      <c r="BO89" s="71">
        <v>0</v>
      </c>
      <c r="BP89" s="71">
        <v>0</v>
      </c>
      <c r="BQ89" s="71">
        <v>1</v>
      </c>
      <c r="BR89" s="71">
        <v>0</v>
      </c>
      <c r="BS89" s="71">
        <v>0</v>
      </c>
      <c r="BT89" s="71">
        <v>0</v>
      </c>
      <c r="BU89"/>
      <c r="BV89" s="70">
        <v>6.6369999999999996</v>
      </c>
      <c r="BW89" s="70">
        <v>0</v>
      </c>
      <c r="BX89" s="70">
        <v>0</v>
      </c>
      <c r="BY89" s="70">
        <v>0</v>
      </c>
      <c r="BZ89" s="70">
        <v>0</v>
      </c>
      <c r="CA89" s="70">
        <v>0</v>
      </c>
      <c r="CB89" s="70">
        <v>0</v>
      </c>
      <c r="CC89" s="70">
        <v>0</v>
      </c>
      <c r="CD89" s="70">
        <v>0</v>
      </c>
    </row>
    <row r="90" spans="1:82">
      <c r="A90" s="70" t="s">
        <v>1842</v>
      </c>
      <c r="B90" s="70">
        <v>221</v>
      </c>
      <c r="C90" s="70">
        <v>19</v>
      </c>
      <c r="D90" s="70">
        <v>13</v>
      </c>
      <c r="E90" s="70">
        <v>2022</v>
      </c>
      <c r="F90" s="70" t="s">
        <v>161</v>
      </c>
      <c r="G90" s="70" t="s">
        <v>1823</v>
      </c>
      <c r="H90" s="70" t="s">
        <v>1824</v>
      </c>
      <c r="I90" s="148"/>
      <c r="J90" s="71">
        <v>6.6631900574429199</v>
      </c>
      <c r="K90" s="71">
        <v>0.40022985058451432</v>
      </c>
      <c r="L90" s="71">
        <v>4.8976595419493032</v>
      </c>
      <c r="M90" s="71">
        <v>11.316405878458657</v>
      </c>
      <c r="N90" s="71">
        <v>14.930752380221842</v>
      </c>
      <c r="O90" s="71">
        <v>9.7131405319332504</v>
      </c>
      <c r="P90" s="71">
        <v>11.378020872431987</v>
      </c>
      <c r="Q90" s="71">
        <v>0.61342375892381806</v>
      </c>
      <c r="R90" s="71">
        <v>0</v>
      </c>
      <c r="S90" s="71">
        <v>1.0446859615669779</v>
      </c>
      <c r="T90" s="72"/>
      <c r="U90" s="71">
        <v>867760</v>
      </c>
      <c r="V90" s="71">
        <v>187</v>
      </c>
      <c r="W90" s="71">
        <v>106</v>
      </c>
      <c r="X90" s="71">
        <v>2755</v>
      </c>
      <c r="Y90" s="71">
        <v>3871</v>
      </c>
      <c r="Z90" s="71">
        <v>6790</v>
      </c>
      <c r="AA90" s="71">
        <v>2486</v>
      </c>
      <c r="AB90" s="71">
        <v>10420</v>
      </c>
      <c r="AC90" s="71">
        <v>0</v>
      </c>
      <c r="AD90" s="71">
        <v>1.0446859615669779</v>
      </c>
      <c r="AE90" s="72"/>
      <c r="AF90" s="71">
        <v>7257098.6435270216</v>
      </c>
      <c r="AG90" s="71">
        <v>277570.16473422281</v>
      </c>
      <c r="AH90" s="71">
        <v>729727.79420682986</v>
      </c>
      <c r="AI90" s="71">
        <v>16278586.814858923</v>
      </c>
      <c r="AJ90" s="71">
        <v>22387712.373097755</v>
      </c>
      <c r="AK90" s="71">
        <v>0</v>
      </c>
      <c r="AL90" s="71">
        <v>0</v>
      </c>
      <c r="AM90" s="71">
        <v>1345506.4077221442</v>
      </c>
      <c r="AN90" s="71">
        <v>0</v>
      </c>
      <c r="AO90" s="71">
        <v>0</v>
      </c>
      <c r="AP90" s="71">
        <v>48276202.198146895</v>
      </c>
      <c r="AQ90" s="72"/>
      <c r="AR90" s="71">
        <v>221</v>
      </c>
      <c r="AS90" s="71">
        <v>70</v>
      </c>
      <c r="AT90" s="71">
        <v>0</v>
      </c>
      <c r="AU90" s="71">
        <v>2</v>
      </c>
      <c r="AV90" s="71">
        <v>0</v>
      </c>
      <c r="AW90" s="71">
        <v>0</v>
      </c>
      <c r="AX90" s="71"/>
      <c r="AY90" s="72"/>
      <c r="AZ90" s="71">
        <v>1084.8</v>
      </c>
      <c r="BA90" s="71">
        <v>19474.100000000006</v>
      </c>
      <c r="BB90" s="71">
        <v>0</v>
      </c>
      <c r="BC90" s="71">
        <v>874</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1843</v>
      </c>
      <c r="B91" s="70">
        <v>221</v>
      </c>
      <c r="C91" s="70">
        <v>20</v>
      </c>
      <c r="D91" s="70">
        <v>13</v>
      </c>
      <c r="E91" s="70">
        <v>2023</v>
      </c>
      <c r="F91" s="70" t="s">
        <v>1539</v>
      </c>
      <c r="G91" s="70" t="s">
        <v>1823</v>
      </c>
      <c r="H91" s="70" t="s">
        <v>1824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242</v>
      </c>
      <c r="AS91" s="71">
        <v>72</v>
      </c>
      <c r="AT91" s="71">
        <v>0</v>
      </c>
      <c r="AU91" s="71">
        <v>2</v>
      </c>
      <c r="AV91" s="71">
        <v>0</v>
      </c>
      <c r="AW91" s="71">
        <v>0</v>
      </c>
      <c r="AX91" s="71"/>
      <c r="AY91" s="72"/>
      <c r="AZ91" s="71">
        <v>1209.3999999999999</v>
      </c>
      <c r="BA91" s="71">
        <v>19973.900000000009</v>
      </c>
      <c r="BB91" s="71">
        <v>0</v>
      </c>
      <c r="BC91" s="71">
        <v>874</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1844</v>
      </c>
      <c r="B92" s="70">
        <v>221</v>
      </c>
      <c r="C92" s="70">
        <v>21</v>
      </c>
      <c r="D92" s="70">
        <v>13</v>
      </c>
      <c r="E92" s="70">
        <v>2024</v>
      </c>
      <c r="F92" s="70" t="s">
        <v>1554</v>
      </c>
      <c r="G92" s="70" t="s">
        <v>1823</v>
      </c>
      <c r="H92" s="70" t="s">
        <v>1824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1845</v>
      </c>
      <c r="B93" s="70">
        <v>222</v>
      </c>
      <c r="C93" s="70">
        <v>1</v>
      </c>
      <c r="D93" s="70">
        <v>14</v>
      </c>
      <c r="E93" s="70">
        <v>1990</v>
      </c>
      <c r="F93" s="70" t="s">
        <v>787</v>
      </c>
      <c r="G93" s="70" t="s">
        <v>1846</v>
      </c>
      <c r="H93" s="70" t="s">
        <v>1740</v>
      </c>
      <c r="I93" s="148"/>
      <c r="J93" s="71">
        <v>13.610796339925059</v>
      </c>
      <c r="K93" s="71">
        <v>1.242742132586623</v>
      </c>
      <c r="L93" s="71">
        <v>0.73719390010268848</v>
      </c>
      <c r="M93" s="71">
        <v>5.2744768761442966</v>
      </c>
      <c r="N93" s="71">
        <v>12.68158924993665</v>
      </c>
      <c r="O93" s="71">
        <v>8.2516496653011053</v>
      </c>
      <c r="P93" s="71">
        <v>14.40626105993673</v>
      </c>
      <c r="Q93" s="71">
        <v>0.78674067790322799</v>
      </c>
      <c r="R93" s="71">
        <v>0</v>
      </c>
      <c r="S93" s="71">
        <v>0.98782997021383023</v>
      </c>
      <c r="T93" s="72"/>
      <c r="U93" s="71">
        <v>1268675</v>
      </c>
      <c r="V93" s="71">
        <v>334</v>
      </c>
      <c r="W93" s="71">
        <v>7</v>
      </c>
      <c r="X93" s="71">
        <v>1691</v>
      </c>
      <c r="Y93" s="71">
        <v>3156</v>
      </c>
      <c r="Z93" s="71">
        <v>3394</v>
      </c>
      <c r="AA93" s="71">
        <v>3498</v>
      </c>
      <c r="AB93" s="71">
        <v>12774</v>
      </c>
      <c r="AC93" s="71">
        <v>0</v>
      </c>
      <c r="AD93" s="71">
        <v>0.98782997021383023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1847</v>
      </c>
      <c r="B94" s="70">
        <v>223</v>
      </c>
      <c r="C94" s="70">
        <v>2</v>
      </c>
      <c r="D94" s="70">
        <v>14</v>
      </c>
      <c r="E94" s="70">
        <v>2005</v>
      </c>
      <c r="F94" s="70" t="s">
        <v>789</v>
      </c>
      <c r="G94" s="70" t="s">
        <v>1846</v>
      </c>
      <c r="H94" s="70" t="s">
        <v>1740</v>
      </c>
      <c r="I94" s="148"/>
      <c r="J94" s="71">
        <v>13.749194694534619</v>
      </c>
      <c r="K94" s="71">
        <v>1.0051554242092411</v>
      </c>
      <c r="L94" s="71">
        <v>0.79321955332957417</v>
      </c>
      <c r="M94" s="71">
        <v>8.0227980091051219</v>
      </c>
      <c r="N94" s="71">
        <v>22.48737964214742</v>
      </c>
      <c r="O94" s="71">
        <v>13.42532716147455</v>
      </c>
      <c r="P94" s="71">
        <v>14.246203718260951</v>
      </c>
      <c r="Q94" s="71">
        <v>0.72299649749353201</v>
      </c>
      <c r="R94" s="71">
        <v>0</v>
      </c>
      <c r="S94" s="71">
        <v>1.5790396054892291</v>
      </c>
      <c r="T94" s="72"/>
      <c r="U94" s="71">
        <v>1329821</v>
      </c>
      <c r="V94" s="71">
        <v>355</v>
      </c>
      <c r="W94" s="71">
        <v>7</v>
      </c>
      <c r="X94" s="71">
        <v>1110</v>
      </c>
      <c r="Y94" s="71">
        <v>3827</v>
      </c>
      <c r="Z94" s="71">
        <v>6390</v>
      </c>
      <c r="AA94" s="71">
        <v>2833</v>
      </c>
      <c r="AB94" s="71">
        <v>12272</v>
      </c>
      <c r="AC94" s="71">
        <v>0</v>
      </c>
      <c r="AD94" s="71">
        <v>1.5790396054892291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1848</v>
      </c>
      <c r="B95" s="70">
        <v>224</v>
      </c>
      <c r="C95" s="70">
        <v>3</v>
      </c>
      <c r="D95" s="70">
        <v>14</v>
      </c>
      <c r="E95" s="70">
        <v>2006</v>
      </c>
      <c r="F95" s="70" t="s">
        <v>790</v>
      </c>
      <c r="G95" s="70" t="s">
        <v>1846</v>
      </c>
      <c r="H95" s="70" t="s">
        <v>1740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1849</v>
      </c>
      <c r="B96" s="70">
        <v>225</v>
      </c>
      <c r="C96" s="70">
        <v>4</v>
      </c>
      <c r="D96" s="70">
        <v>14</v>
      </c>
      <c r="E96" s="70">
        <v>2007</v>
      </c>
      <c r="F96" s="70" t="s">
        <v>791</v>
      </c>
      <c r="G96" s="70" t="s">
        <v>1846</v>
      </c>
      <c r="H96" s="70" t="s">
        <v>1740</v>
      </c>
      <c r="I96" s="148"/>
      <c r="J96" s="71">
        <v>14.34312142801895</v>
      </c>
      <c r="K96" s="71">
        <v>0.98335061387133571</v>
      </c>
      <c r="L96" s="71">
        <v>3.2725663473140831</v>
      </c>
      <c r="M96" s="71">
        <v>12.801374625714701</v>
      </c>
      <c r="N96" s="71">
        <v>20.636550843337108</v>
      </c>
      <c r="O96" s="71">
        <v>12.997399632800789</v>
      </c>
      <c r="P96" s="71">
        <v>13.9203228447171</v>
      </c>
      <c r="Q96" s="71">
        <v>0.75341031371011102</v>
      </c>
      <c r="R96" s="71">
        <v>0</v>
      </c>
      <c r="S96" s="71">
        <v>1.639042114684037</v>
      </c>
      <c r="T96" s="72"/>
      <c r="U96" s="71">
        <v>1510981</v>
      </c>
      <c r="V96" s="71">
        <v>328</v>
      </c>
      <c r="W96" s="71">
        <v>28</v>
      </c>
      <c r="X96" s="71">
        <v>1957</v>
      </c>
      <c r="Y96" s="71">
        <v>3889</v>
      </c>
      <c r="Z96" s="71">
        <v>6431</v>
      </c>
      <c r="AA96" s="71">
        <v>2726</v>
      </c>
      <c r="AB96" s="71">
        <v>12112</v>
      </c>
      <c r="AC96" s="71">
        <v>0</v>
      </c>
      <c r="AD96" s="71">
        <v>1.639042114684037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1850</v>
      </c>
      <c r="B97" s="70">
        <v>226</v>
      </c>
      <c r="C97" s="70">
        <v>5</v>
      </c>
      <c r="D97" s="70">
        <v>14</v>
      </c>
      <c r="E97" s="70">
        <v>2008</v>
      </c>
      <c r="F97" s="70" t="s">
        <v>792</v>
      </c>
      <c r="G97" s="70" t="s">
        <v>1846</v>
      </c>
      <c r="H97" s="70" t="s">
        <v>1740</v>
      </c>
      <c r="I97" s="148"/>
      <c r="J97" s="71">
        <v>13.661958571770031</v>
      </c>
      <c r="K97" s="71">
        <v>0.732470366174234</v>
      </c>
      <c r="L97" s="71">
        <v>2.8298266363672191</v>
      </c>
      <c r="M97" s="71">
        <v>12.801761650423201</v>
      </c>
      <c r="N97" s="71">
        <v>19.876568018584539</v>
      </c>
      <c r="O97" s="71">
        <v>12.60940024563708</v>
      </c>
      <c r="P97" s="71">
        <v>13.59841766856681</v>
      </c>
      <c r="Q97" s="71">
        <v>0.73099893464475296</v>
      </c>
      <c r="R97" s="71">
        <v>0</v>
      </c>
      <c r="S97" s="71">
        <v>1.615978062649823</v>
      </c>
      <c r="T97" s="72"/>
      <c r="U97" s="71">
        <v>1580892</v>
      </c>
      <c r="V97" s="71">
        <v>328</v>
      </c>
      <c r="W97" s="71">
        <v>28</v>
      </c>
      <c r="X97" s="71">
        <v>1957</v>
      </c>
      <c r="Y97" s="71">
        <v>3878</v>
      </c>
      <c r="Z97" s="71">
        <v>6458</v>
      </c>
      <c r="AA97" s="71">
        <v>2666</v>
      </c>
      <c r="AB97" s="71">
        <v>11945</v>
      </c>
      <c r="AC97" s="71">
        <v>0</v>
      </c>
      <c r="AD97" s="71">
        <v>1.615978062649823</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1851</v>
      </c>
      <c r="B98" s="70">
        <v>227</v>
      </c>
      <c r="C98" s="70">
        <v>6</v>
      </c>
      <c r="D98" s="70">
        <v>14</v>
      </c>
      <c r="E98" s="70">
        <v>2009</v>
      </c>
      <c r="F98" s="70" t="s">
        <v>176</v>
      </c>
      <c r="G98" s="70" t="s">
        <v>1846</v>
      </c>
      <c r="H98" s="70" t="s">
        <v>1740</v>
      </c>
      <c r="I98" s="148"/>
      <c r="J98" s="71">
        <v>15.704047189493661</v>
      </c>
      <c r="K98" s="71">
        <v>0.59180397735191925</v>
      </c>
      <c r="L98" s="71">
        <v>4.7712207471743113</v>
      </c>
      <c r="M98" s="71">
        <v>10.849688697563961</v>
      </c>
      <c r="N98" s="71">
        <v>17.500587629961959</v>
      </c>
      <c r="O98" s="71">
        <v>12.8163936128103</v>
      </c>
      <c r="P98" s="71">
        <v>13.081946960771839</v>
      </c>
      <c r="Q98" s="71">
        <v>0.68709266559082205</v>
      </c>
      <c r="R98" s="71">
        <v>0</v>
      </c>
      <c r="S98" s="71">
        <v>1.337545202571442</v>
      </c>
      <c r="T98" s="72"/>
      <c r="U98" s="71">
        <v>1498288</v>
      </c>
      <c r="V98" s="71">
        <v>251</v>
      </c>
      <c r="W98" s="71">
        <v>70</v>
      </c>
      <c r="X98" s="71">
        <v>1819</v>
      </c>
      <c r="Y98" s="71">
        <v>3866</v>
      </c>
      <c r="Z98" s="71">
        <v>6479</v>
      </c>
      <c r="AA98" s="71">
        <v>2633</v>
      </c>
      <c r="AB98" s="71">
        <v>11786</v>
      </c>
      <c r="AC98" s="71">
        <v>0</v>
      </c>
      <c r="AD98" s="71">
        <v>1.337545202571442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15.81</v>
      </c>
      <c r="BK98" s="71">
        <v>0</v>
      </c>
      <c r="BL98" s="71">
        <v>0</v>
      </c>
      <c r="BM98" s="71">
        <v>0</v>
      </c>
      <c r="BN98" s="72"/>
      <c r="BO98" s="71">
        <v>0</v>
      </c>
      <c r="BP98" s="71">
        <v>0</v>
      </c>
      <c r="BQ98" s="71">
        <v>2</v>
      </c>
      <c r="BR98" s="71">
        <v>0</v>
      </c>
      <c r="BS98" s="71">
        <v>0</v>
      </c>
      <c r="BT98" s="71">
        <v>0</v>
      </c>
      <c r="BU98"/>
      <c r="BV98" s="70">
        <v>15.81</v>
      </c>
      <c r="BW98" s="70">
        <v>0</v>
      </c>
      <c r="BX98" s="70">
        <v>0</v>
      </c>
      <c r="BY98" s="70">
        <v>0</v>
      </c>
      <c r="BZ98" s="70">
        <v>0</v>
      </c>
      <c r="CA98" s="70">
        <v>0</v>
      </c>
      <c r="CB98" s="70">
        <v>0</v>
      </c>
      <c r="CC98" s="70">
        <v>0</v>
      </c>
      <c r="CD98" s="70">
        <v>0</v>
      </c>
    </row>
    <row r="99" spans="1:82">
      <c r="A99" s="70" t="s">
        <v>1852</v>
      </c>
      <c r="B99" s="70">
        <v>228</v>
      </c>
      <c r="C99" s="70">
        <v>7</v>
      </c>
      <c r="D99" s="70">
        <v>14</v>
      </c>
      <c r="E99" s="70">
        <v>2010</v>
      </c>
      <c r="F99" s="70" t="s">
        <v>177</v>
      </c>
      <c r="G99" s="70" t="s">
        <v>1846</v>
      </c>
      <c r="H99" s="70" t="s">
        <v>1740</v>
      </c>
      <c r="I99" s="148"/>
      <c r="J99" s="71">
        <v>17.248238770834099</v>
      </c>
      <c r="K99" s="71">
        <v>0.67882473028519796</v>
      </c>
      <c r="L99" s="71">
        <v>4.3636412972475256</v>
      </c>
      <c r="M99" s="71">
        <v>12.051746029187051</v>
      </c>
      <c r="N99" s="71">
        <v>19.094165922654739</v>
      </c>
      <c r="O99" s="71">
        <v>12.88116050095528</v>
      </c>
      <c r="P99" s="71">
        <v>13.16223365331351</v>
      </c>
      <c r="Q99" s="71">
        <v>0.71175506558595303</v>
      </c>
      <c r="R99" s="71">
        <v>0</v>
      </c>
      <c r="S99" s="71">
        <v>1.276667180367512</v>
      </c>
      <c r="T99" s="72"/>
      <c r="U99" s="71">
        <v>1619123</v>
      </c>
      <c r="V99" s="71">
        <v>251</v>
      </c>
      <c r="W99" s="71">
        <v>70</v>
      </c>
      <c r="X99" s="71">
        <v>1819</v>
      </c>
      <c r="Y99" s="71">
        <v>3849</v>
      </c>
      <c r="Z99" s="71">
        <v>6542</v>
      </c>
      <c r="AA99" s="71">
        <v>2583</v>
      </c>
      <c r="AB99" s="71">
        <v>11699</v>
      </c>
      <c r="AC99" s="71">
        <v>0</v>
      </c>
      <c r="AD99" s="71">
        <v>1.276667180367512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14.750999999999999</v>
      </c>
      <c r="BK99" s="71">
        <v>0</v>
      </c>
      <c r="BL99" s="71">
        <v>0</v>
      </c>
      <c r="BM99" s="71">
        <v>0</v>
      </c>
      <c r="BN99" s="72"/>
      <c r="BO99" s="71">
        <v>0</v>
      </c>
      <c r="BP99" s="71">
        <v>0</v>
      </c>
      <c r="BQ99" s="71">
        <v>2</v>
      </c>
      <c r="BR99" s="71">
        <v>0</v>
      </c>
      <c r="BS99" s="71">
        <v>0</v>
      </c>
      <c r="BT99" s="71">
        <v>0</v>
      </c>
      <c r="BU99"/>
      <c r="BV99" s="70">
        <v>14.750999999999999</v>
      </c>
      <c r="BW99" s="70">
        <v>0</v>
      </c>
      <c r="BX99" s="70">
        <v>0</v>
      </c>
      <c r="BY99" s="70">
        <v>0</v>
      </c>
      <c r="BZ99" s="70">
        <v>0</v>
      </c>
      <c r="CA99" s="70">
        <v>0</v>
      </c>
      <c r="CB99" s="70">
        <v>0</v>
      </c>
      <c r="CC99" s="70">
        <v>0</v>
      </c>
      <c r="CD99" s="70">
        <v>0</v>
      </c>
    </row>
    <row r="100" spans="1:82">
      <c r="A100" s="70" t="s">
        <v>1853</v>
      </c>
      <c r="B100" s="70">
        <v>229</v>
      </c>
      <c r="C100" s="70">
        <v>8</v>
      </c>
      <c r="D100" s="70">
        <v>14</v>
      </c>
      <c r="E100" s="70">
        <v>2011</v>
      </c>
      <c r="F100" s="70" t="s">
        <v>178</v>
      </c>
      <c r="G100" s="70" t="s">
        <v>1846</v>
      </c>
      <c r="H100" s="70" t="s">
        <v>1740</v>
      </c>
      <c r="I100" s="148"/>
      <c r="J100" s="71">
        <v>33.703101007833759</v>
      </c>
      <c r="K100" s="71">
        <v>0.71581152357276323</v>
      </c>
      <c r="L100" s="71">
        <v>4.357763897578379</v>
      </c>
      <c r="M100" s="71">
        <v>10.813869192760061</v>
      </c>
      <c r="N100" s="71">
        <v>19.767323388511549</v>
      </c>
      <c r="O100" s="71">
        <v>12.670862836161641</v>
      </c>
      <c r="P100" s="71">
        <v>12.816505541920359</v>
      </c>
      <c r="Q100" s="71">
        <v>0.81636952730180601</v>
      </c>
      <c r="R100" s="71">
        <v>0</v>
      </c>
      <c r="S100" s="71">
        <v>1.511119204517791</v>
      </c>
      <c r="T100" s="72"/>
      <c r="U100" s="71">
        <v>3153579</v>
      </c>
      <c r="V100" s="71">
        <v>251</v>
      </c>
      <c r="W100" s="71">
        <v>70</v>
      </c>
      <c r="X100" s="71">
        <v>1819</v>
      </c>
      <c r="Y100" s="71">
        <v>3853</v>
      </c>
      <c r="Z100" s="71">
        <v>6575</v>
      </c>
      <c r="AA100" s="71">
        <v>2590</v>
      </c>
      <c r="AB100" s="71">
        <v>11633</v>
      </c>
      <c r="AC100" s="71">
        <v>0</v>
      </c>
      <c r="AD100" s="71">
        <v>1.511119204517791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15.875</v>
      </c>
      <c r="BK100" s="71">
        <v>0</v>
      </c>
      <c r="BL100" s="71">
        <v>0</v>
      </c>
      <c r="BM100" s="71">
        <v>0</v>
      </c>
      <c r="BN100" s="72"/>
      <c r="BO100" s="71">
        <v>0</v>
      </c>
      <c r="BP100" s="71">
        <v>0</v>
      </c>
      <c r="BQ100" s="71">
        <v>2</v>
      </c>
      <c r="BR100" s="71">
        <v>0</v>
      </c>
      <c r="BS100" s="71">
        <v>0</v>
      </c>
      <c r="BT100" s="71">
        <v>0</v>
      </c>
      <c r="BU100"/>
      <c r="BV100" s="70">
        <v>15.875</v>
      </c>
      <c r="BW100" s="70">
        <v>0</v>
      </c>
      <c r="BX100" s="70">
        <v>0</v>
      </c>
      <c r="BY100" s="70">
        <v>0</v>
      </c>
      <c r="BZ100" s="70">
        <v>0</v>
      </c>
      <c r="CA100" s="70">
        <v>0</v>
      </c>
      <c r="CB100" s="70">
        <v>0</v>
      </c>
      <c r="CC100" s="70">
        <v>0</v>
      </c>
      <c r="CD100" s="70">
        <v>0</v>
      </c>
    </row>
    <row r="101" spans="1:82">
      <c r="A101" s="70" t="s">
        <v>1854</v>
      </c>
      <c r="B101" s="70">
        <v>230</v>
      </c>
      <c r="C101" s="70">
        <v>9</v>
      </c>
      <c r="D101" s="70">
        <v>14</v>
      </c>
      <c r="E101" s="70">
        <v>2012</v>
      </c>
      <c r="F101" s="70" t="s">
        <v>179</v>
      </c>
      <c r="G101" s="70" t="s">
        <v>1846</v>
      </c>
      <c r="H101" s="70" t="s">
        <v>1740</v>
      </c>
      <c r="I101" s="148"/>
      <c r="J101" s="71">
        <v>19.319737237802489</v>
      </c>
      <c r="K101" s="71">
        <v>0.67312025512048923</v>
      </c>
      <c r="L101" s="71">
        <v>4.2245255480420409</v>
      </c>
      <c r="M101" s="71">
        <v>11.435655742937961</v>
      </c>
      <c r="N101" s="71">
        <v>20.755607512046929</v>
      </c>
      <c r="O101" s="71">
        <v>12.682047704270175</v>
      </c>
      <c r="P101" s="71">
        <v>12.595804996662761</v>
      </c>
      <c r="Q101" s="71">
        <v>0.88475790926232201</v>
      </c>
      <c r="R101" s="71">
        <v>0</v>
      </c>
      <c r="S101" s="71">
        <v>1.53900478088337</v>
      </c>
      <c r="T101" s="72"/>
      <c r="U101" s="71">
        <v>1575563</v>
      </c>
      <c r="V101" s="71">
        <v>251</v>
      </c>
      <c r="W101" s="71">
        <v>70</v>
      </c>
      <c r="X101" s="71">
        <v>1819</v>
      </c>
      <c r="Y101" s="71">
        <v>3905</v>
      </c>
      <c r="Z101" s="71">
        <v>6633</v>
      </c>
      <c r="AA101" s="71">
        <v>2531</v>
      </c>
      <c r="AB101" s="71">
        <v>11604</v>
      </c>
      <c r="AC101" s="71">
        <v>0</v>
      </c>
      <c r="AD101" s="71">
        <v>1.53900478088337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14.510999999999999</v>
      </c>
      <c r="BK101" s="71">
        <v>0</v>
      </c>
      <c r="BL101" s="71">
        <v>0</v>
      </c>
      <c r="BM101" s="71">
        <v>0</v>
      </c>
      <c r="BN101" s="72"/>
      <c r="BO101" s="71">
        <v>0</v>
      </c>
      <c r="BP101" s="71">
        <v>0</v>
      </c>
      <c r="BQ101" s="71">
        <v>2</v>
      </c>
      <c r="BR101" s="71">
        <v>0</v>
      </c>
      <c r="BS101" s="71">
        <v>0</v>
      </c>
      <c r="BT101" s="71">
        <v>0</v>
      </c>
      <c r="BU101"/>
      <c r="BV101" s="70">
        <v>14.510999999999999</v>
      </c>
      <c r="BW101" s="70">
        <v>0</v>
      </c>
      <c r="BX101" s="70">
        <v>0</v>
      </c>
      <c r="BY101" s="70">
        <v>0</v>
      </c>
      <c r="BZ101" s="70">
        <v>0</v>
      </c>
      <c r="CA101" s="70">
        <v>0</v>
      </c>
      <c r="CB101" s="70">
        <v>0</v>
      </c>
      <c r="CC101" s="70">
        <v>0</v>
      </c>
      <c r="CD101" s="70">
        <v>0</v>
      </c>
    </row>
    <row r="102" spans="1:82">
      <c r="A102" s="70" t="s">
        <v>1855</v>
      </c>
      <c r="B102" s="70">
        <v>231</v>
      </c>
      <c r="C102" s="70">
        <v>10</v>
      </c>
      <c r="D102" s="70">
        <v>14</v>
      </c>
      <c r="E102" s="70">
        <v>2013</v>
      </c>
      <c r="F102" s="70" t="s">
        <v>180</v>
      </c>
      <c r="G102" s="1064" t="s">
        <v>1846</v>
      </c>
      <c r="H102" s="70" t="s">
        <v>1740</v>
      </c>
      <c r="I102" s="148"/>
      <c r="J102" s="71">
        <v>18.80611489658606</v>
      </c>
      <c r="K102" s="71">
        <v>0.56016975730548768</v>
      </c>
      <c r="L102" s="71">
        <v>3.7196857628530728</v>
      </c>
      <c r="M102" s="71">
        <v>11.063025066330599</v>
      </c>
      <c r="N102" s="71">
        <v>19.132997975305749</v>
      </c>
      <c r="O102" s="71">
        <v>12.218718818803977</v>
      </c>
      <c r="P102" s="71">
        <v>12.373516429560919</v>
      </c>
      <c r="Q102" s="71">
        <v>0.888885084632835</v>
      </c>
      <c r="R102" s="71">
        <v>0</v>
      </c>
      <c r="S102" s="71">
        <v>1.265610803943942</v>
      </c>
      <c r="T102" s="72"/>
      <c r="U102" s="71">
        <v>1463625</v>
      </c>
      <c r="V102" s="71">
        <v>251</v>
      </c>
      <c r="W102" s="71">
        <v>70</v>
      </c>
      <c r="X102" s="71">
        <v>1819</v>
      </c>
      <c r="Y102" s="71">
        <v>3909</v>
      </c>
      <c r="Z102" s="71">
        <v>6676</v>
      </c>
      <c r="AA102" s="71">
        <v>2477</v>
      </c>
      <c r="AB102" s="71">
        <v>11491</v>
      </c>
      <c r="AC102" s="71">
        <v>0</v>
      </c>
      <c r="AD102" s="71">
        <v>1.265610803943942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16.675999999999998</v>
      </c>
      <c r="BK102" s="71">
        <v>0</v>
      </c>
      <c r="BL102" s="71">
        <v>0</v>
      </c>
      <c r="BM102" s="71">
        <v>0</v>
      </c>
      <c r="BN102" s="72"/>
      <c r="BO102" s="71">
        <v>0</v>
      </c>
      <c r="BP102" s="71">
        <v>0</v>
      </c>
      <c r="BQ102" s="71">
        <v>2</v>
      </c>
      <c r="BR102" s="71">
        <v>0</v>
      </c>
      <c r="BS102" s="71">
        <v>0</v>
      </c>
      <c r="BT102" s="71">
        <v>0</v>
      </c>
      <c r="BU102"/>
      <c r="BV102" s="70">
        <v>16.675999999999998</v>
      </c>
      <c r="BW102" s="70">
        <v>0</v>
      </c>
      <c r="BX102" s="70">
        <v>0</v>
      </c>
      <c r="BY102" s="70">
        <v>0</v>
      </c>
      <c r="BZ102" s="70">
        <v>0</v>
      </c>
      <c r="CA102" s="70">
        <v>0</v>
      </c>
      <c r="CB102" s="70">
        <v>0</v>
      </c>
      <c r="CC102" s="70">
        <v>0</v>
      </c>
      <c r="CD102" s="70">
        <v>0</v>
      </c>
    </row>
    <row r="103" spans="1:82">
      <c r="A103" s="70" t="s">
        <v>1856</v>
      </c>
      <c r="B103" s="70">
        <v>232</v>
      </c>
      <c r="C103" s="70">
        <v>11</v>
      </c>
      <c r="D103" s="70">
        <v>14</v>
      </c>
      <c r="E103" s="70">
        <v>2014</v>
      </c>
      <c r="F103" s="70" t="s">
        <v>181</v>
      </c>
      <c r="G103" s="1064" t="s">
        <v>1846</v>
      </c>
      <c r="H103" s="70" t="s">
        <v>1740</v>
      </c>
      <c r="I103" s="148"/>
      <c r="J103" s="71">
        <v>18.225476938796231</v>
      </c>
      <c r="K103" s="71">
        <v>0.6901322502203755</v>
      </c>
      <c r="L103" s="71">
        <v>6.5275585432158181</v>
      </c>
      <c r="M103" s="71">
        <v>11.24495746063646</v>
      </c>
      <c r="N103" s="71">
        <v>21.180281019113551</v>
      </c>
      <c r="O103" s="71">
        <v>11.66730447911527</v>
      </c>
      <c r="P103" s="71">
        <v>12.372554800404474</v>
      </c>
      <c r="Q103" s="71">
        <v>0.84422307385425599</v>
      </c>
      <c r="R103" s="71">
        <v>0</v>
      </c>
      <c r="S103" s="71">
        <v>1.4119948075172639</v>
      </c>
      <c r="T103" s="72"/>
      <c r="U103" s="71">
        <v>1517989</v>
      </c>
      <c r="V103" s="71">
        <v>272</v>
      </c>
      <c r="W103" s="71">
        <v>108</v>
      </c>
      <c r="X103" s="71">
        <v>1900</v>
      </c>
      <c r="Y103" s="71">
        <v>3901</v>
      </c>
      <c r="Z103" s="71">
        <v>6714</v>
      </c>
      <c r="AA103" s="71">
        <v>2464</v>
      </c>
      <c r="AB103" s="71">
        <v>11375</v>
      </c>
      <c r="AC103" s="71">
        <v>0</v>
      </c>
      <c r="AD103" s="71">
        <v>1.4119948075172639</v>
      </c>
      <c r="AE103" s="72"/>
      <c r="AF103" s="71"/>
      <c r="AG103" s="71"/>
      <c r="AH103" s="71"/>
      <c r="AI103" s="71"/>
      <c r="AJ103" s="71"/>
      <c r="AK103" s="71"/>
      <c r="AL103" s="71"/>
      <c r="AM103" s="71"/>
      <c r="AN103" s="71"/>
      <c r="AO103" s="71"/>
      <c r="AP103" s="71"/>
      <c r="AQ103" s="72"/>
      <c r="AR103" s="71">
        <v>88</v>
      </c>
      <c r="AS103" s="71">
        <v>24</v>
      </c>
      <c r="AT103" s="71">
        <v>0</v>
      </c>
      <c r="AU103" s="71">
        <v>1</v>
      </c>
      <c r="AV103" s="71">
        <v>0</v>
      </c>
      <c r="AW103" s="71">
        <v>0</v>
      </c>
      <c r="AX103" s="71"/>
      <c r="AY103" s="72"/>
      <c r="AZ103" s="71">
        <v>438.8</v>
      </c>
      <c r="BA103" s="71">
        <v>3553.7</v>
      </c>
      <c r="BB103" s="71">
        <v>0</v>
      </c>
      <c r="BC103" s="71">
        <v>260</v>
      </c>
      <c r="BD103" s="71">
        <v>0</v>
      </c>
      <c r="BE103" s="71">
        <v>0</v>
      </c>
      <c r="BF103" s="71"/>
      <c r="BG103" s="72"/>
      <c r="BH103" s="71">
        <v>0</v>
      </c>
      <c r="BI103" s="71">
        <v>0</v>
      </c>
      <c r="BJ103" s="71">
        <v>16.827000000000002</v>
      </c>
      <c r="BK103" s="71">
        <v>0</v>
      </c>
      <c r="BL103" s="71">
        <v>0</v>
      </c>
      <c r="BM103" s="71">
        <v>0</v>
      </c>
      <c r="BN103" s="72"/>
      <c r="BO103" s="71">
        <v>0</v>
      </c>
      <c r="BP103" s="71">
        <v>0</v>
      </c>
      <c r="BQ103" s="71">
        <v>2</v>
      </c>
      <c r="BR103" s="71">
        <v>0</v>
      </c>
      <c r="BS103" s="71">
        <v>0</v>
      </c>
      <c r="BT103" s="71">
        <v>0</v>
      </c>
      <c r="BU103"/>
      <c r="BV103" s="70">
        <v>16.827000000000002</v>
      </c>
      <c r="BW103" s="70">
        <v>0</v>
      </c>
      <c r="BX103" s="70">
        <v>0</v>
      </c>
      <c r="BY103" s="70">
        <v>0</v>
      </c>
      <c r="BZ103" s="70">
        <v>0</v>
      </c>
      <c r="CA103" s="70">
        <v>0</v>
      </c>
      <c r="CB103" s="70">
        <v>0</v>
      </c>
      <c r="CC103" s="70">
        <v>0</v>
      </c>
      <c r="CD103" s="70">
        <v>0</v>
      </c>
    </row>
    <row r="104" spans="1:82">
      <c r="A104" s="70" t="s">
        <v>1857</v>
      </c>
      <c r="B104" s="70">
        <v>233</v>
      </c>
      <c r="C104" s="70">
        <v>12</v>
      </c>
      <c r="D104" s="70">
        <v>14</v>
      </c>
      <c r="E104" s="70">
        <v>2015</v>
      </c>
      <c r="F104" s="70" t="s">
        <v>182</v>
      </c>
      <c r="G104" s="70" t="s">
        <v>1846</v>
      </c>
      <c r="H104" s="70" t="s">
        <v>1740</v>
      </c>
      <c r="I104" s="148"/>
      <c r="J104" s="71">
        <v>22.098397883129699</v>
      </c>
      <c r="K104" s="71">
        <v>0.66118553129633062</v>
      </c>
      <c r="L104" s="71">
        <v>6.4642712148594432</v>
      </c>
      <c r="M104" s="71">
        <v>10.7406846716435</v>
      </c>
      <c r="N104" s="71">
        <v>17.535844370105881</v>
      </c>
      <c r="O104" s="71">
        <v>11.640428093742583</v>
      </c>
      <c r="P104" s="71">
        <v>12.121014439198175</v>
      </c>
      <c r="Q104" s="71">
        <v>0.816849643645288</v>
      </c>
      <c r="R104" s="71">
        <v>0</v>
      </c>
      <c r="S104" s="71">
        <v>0.97716067797207695</v>
      </c>
      <c r="T104" s="72"/>
      <c r="U104" s="71">
        <v>1799372</v>
      </c>
      <c r="V104" s="71">
        <v>272</v>
      </c>
      <c r="W104" s="71">
        <v>108</v>
      </c>
      <c r="X104" s="71">
        <v>1900</v>
      </c>
      <c r="Y104" s="71">
        <v>3887</v>
      </c>
      <c r="Z104" s="71">
        <v>6763</v>
      </c>
      <c r="AA104" s="71">
        <v>2412</v>
      </c>
      <c r="AB104" s="71">
        <v>11243</v>
      </c>
      <c r="AC104" s="71">
        <v>0</v>
      </c>
      <c r="AD104" s="71">
        <v>0.97716067797207695</v>
      </c>
      <c r="AE104" s="72"/>
      <c r="AF104" s="71">
        <v>21388580.70036722</v>
      </c>
      <c r="AG104" s="71">
        <v>439217.10746379272</v>
      </c>
      <c r="AH104" s="71">
        <v>759109.28566768044</v>
      </c>
      <c r="AI104" s="71">
        <v>12005164.89908731</v>
      </c>
      <c r="AJ104" s="71">
        <v>22066537.35935542</v>
      </c>
      <c r="AK104" s="71">
        <v>0</v>
      </c>
      <c r="AL104" s="71">
        <v>0</v>
      </c>
      <c r="AM104" s="71">
        <v>1540805.9873888199</v>
      </c>
      <c r="AN104" s="71">
        <v>0</v>
      </c>
      <c r="AO104" s="71">
        <v>0</v>
      </c>
      <c r="AP104" s="71">
        <v>58199415.339330241</v>
      </c>
      <c r="AQ104" s="72"/>
      <c r="AR104" s="71">
        <v>102</v>
      </c>
      <c r="AS104" s="71">
        <v>35</v>
      </c>
      <c r="AT104" s="71">
        <v>0</v>
      </c>
      <c r="AU104" s="71">
        <v>1</v>
      </c>
      <c r="AV104" s="71">
        <v>0</v>
      </c>
      <c r="AW104" s="71">
        <v>0</v>
      </c>
      <c r="AX104" s="71"/>
      <c r="AY104" s="72"/>
      <c r="AZ104" s="71">
        <v>505.3</v>
      </c>
      <c r="BA104" s="71">
        <v>3831.5</v>
      </c>
      <c r="BB104" s="71">
        <v>0</v>
      </c>
      <c r="BC104" s="71">
        <v>260</v>
      </c>
      <c r="BD104" s="71">
        <v>0</v>
      </c>
      <c r="BE104" s="71">
        <v>0</v>
      </c>
      <c r="BF104" s="71"/>
      <c r="BG104" s="72"/>
      <c r="BH104" s="71">
        <v>0</v>
      </c>
      <c r="BI104" s="71">
        <v>0</v>
      </c>
      <c r="BJ104" s="71">
        <v>17.972999999999999</v>
      </c>
      <c r="BK104" s="71">
        <v>0</v>
      </c>
      <c r="BL104" s="71">
        <v>0</v>
      </c>
      <c r="BM104" s="71">
        <v>0</v>
      </c>
      <c r="BN104" s="72"/>
      <c r="BO104" s="71">
        <v>0</v>
      </c>
      <c r="BP104" s="71">
        <v>0</v>
      </c>
      <c r="BQ104" s="71">
        <v>2</v>
      </c>
      <c r="BR104" s="71">
        <v>0</v>
      </c>
      <c r="BS104" s="71">
        <v>0</v>
      </c>
      <c r="BT104" s="71">
        <v>0</v>
      </c>
      <c r="BU104"/>
      <c r="BV104" s="70">
        <v>17.972999999999999</v>
      </c>
      <c r="BW104" s="70">
        <v>0</v>
      </c>
      <c r="BX104" s="70">
        <v>0</v>
      </c>
      <c r="BY104" s="70">
        <v>0</v>
      </c>
      <c r="BZ104" s="70">
        <v>0</v>
      </c>
      <c r="CA104" s="70">
        <v>0</v>
      </c>
      <c r="CB104" s="70">
        <v>0</v>
      </c>
      <c r="CC104" s="70">
        <v>0</v>
      </c>
      <c r="CD104" s="70">
        <v>0</v>
      </c>
    </row>
    <row r="105" spans="1:82">
      <c r="A105" s="70" t="s">
        <v>1858</v>
      </c>
      <c r="B105" s="70">
        <v>234</v>
      </c>
      <c r="C105" s="70">
        <v>13</v>
      </c>
      <c r="D105" s="70">
        <v>14</v>
      </c>
      <c r="E105" s="70">
        <v>2016</v>
      </c>
      <c r="F105" s="70" t="s">
        <v>155</v>
      </c>
      <c r="G105" s="70" t="s">
        <v>1846</v>
      </c>
      <c r="H105" s="70" t="s">
        <v>1740</v>
      </c>
      <c r="I105" s="148"/>
      <c r="J105" s="71">
        <v>19.213842848998492</v>
      </c>
      <c r="K105" s="71">
        <v>0.65555822784301787</v>
      </c>
      <c r="L105" s="71">
        <v>6.794451864118173</v>
      </c>
      <c r="M105" s="71">
        <v>10.832514483850382</v>
      </c>
      <c r="N105" s="71">
        <v>16.773143211860422</v>
      </c>
      <c r="O105" s="71">
        <v>11.560283275901872</v>
      </c>
      <c r="P105" s="71">
        <v>11.728954748822574</v>
      </c>
      <c r="Q105" s="71">
        <v>0.78994859948900709</v>
      </c>
      <c r="R105" s="71">
        <v>0</v>
      </c>
      <c r="S105" s="71">
        <v>0.65615069202867848</v>
      </c>
      <c r="T105" s="72"/>
      <c r="U105" s="71">
        <v>1817958</v>
      </c>
      <c r="V105" s="71">
        <v>272</v>
      </c>
      <c r="W105" s="71">
        <v>108</v>
      </c>
      <c r="X105" s="71">
        <v>1900</v>
      </c>
      <c r="Y105" s="71">
        <v>3896</v>
      </c>
      <c r="Z105" s="71">
        <v>6799</v>
      </c>
      <c r="AA105" s="71">
        <v>2414</v>
      </c>
      <c r="AB105" s="71">
        <v>11184</v>
      </c>
      <c r="AC105" s="71">
        <v>0</v>
      </c>
      <c r="AD105" s="71">
        <v>0.65615069202867848</v>
      </c>
      <c r="AE105" s="72"/>
      <c r="AF105" s="71">
        <v>19196319.027862828</v>
      </c>
      <c r="AG105" s="71">
        <v>419071.10833700642</v>
      </c>
      <c r="AH105" s="71">
        <v>585571.75284143258</v>
      </c>
      <c r="AI105" s="71">
        <v>12657226.0720916</v>
      </c>
      <c r="AJ105" s="71">
        <v>18102631.883200701</v>
      </c>
      <c r="AK105" s="71">
        <v>0</v>
      </c>
      <c r="AL105" s="71">
        <v>0</v>
      </c>
      <c r="AM105" s="71">
        <v>1533911.0581567001</v>
      </c>
      <c r="AN105" s="71">
        <v>0</v>
      </c>
      <c r="AO105" s="71">
        <v>0</v>
      </c>
      <c r="AP105" s="71">
        <v>52494730.902490273</v>
      </c>
      <c r="AQ105" s="72"/>
      <c r="AR105" s="71">
        <v>116</v>
      </c>
      <c r="AS105" s="71">
        <v>44</v>
      </c>
      <c r="AT105" s="71">
        <v>0</v>
      </c>
      <c r="AU105" s="71">
        <v>2</v>
      </c>
      <c r="AV105" s="71">
        <v>0</v>
      </c>
      <c r="AW105" s="71">
        <v>0</v>
      </c>
      <c r="AX105" s="71"/>
      <c r="AY105" s="72"/>
      <c r="AZ105" s="71">
        <v>578.4</v>
      </c>
      <c r="BA105" s="71">
        <v>5097.6000000000004</v>
      </c>
      <c r="BB105" s="71">
        <v>0</v>
      </c>
      <c r="BC105" s="71">
        <v>337</v>
      </c>
      <c r="BD105" s="71">
        <v>0</v>
      </c>
      <c r="BE105" s="71">
        <v>0</v>
      </c>
      <c r="BF105" s="71"/>
      <c r="BG105" s="72"/>
      <c r="BH105" s="71">
        <v>0</v>
      </c>
      <c r="BI105" s="71">
        <v>0</v>
      </c>
      <c r="BJ105" s="71">
        <v>18.991</v>
      </c>
      <c r="BK105" s="71">
        <v>0</v>
      </c>
      <c r="BL105" s="71">
        <v>0</v>
      </c>
      <c r="BM105" s="71">
        <v>0</v>
      </c>
      <c r="BN105" s="72"/>
      <c r="BO105" s="71">
        <v>0</v>
      </c>
      <c r="BP105" s="71">
        <v>0</v>
      </c>
      <c r="BQ105" s="71">
        <v>2</v>
      </c>
      <c r="BR105" s="71">
        <v>0</v>
      </c>
      <c r="BS105" s="71">
        <v>0</v>
      </c>
      <c r="BT105" s="71">
        <v>0</v>
      </c>
      <c r="BU105"/>
      <c r="BV105" s="70">
        <v>18.991</v>
      </c>
      <c r="BW105" s="70">
        <v>0</v>
      </c>
      <c r="BX105" s="70">
        <v>0</v>
      </c>
      <c r="BY105" s="70">
        <v>0</v>
      </c>
      <c r="BZ105" s="70">
        <v>0</v>
      </c>
      <c r="CA105" s="70">
        <v>0</v>
      </c>
      <c r="CB105" s="70">
        <v>0</v>
      </c>
      <c r="CC105" s="70">
        <v>0</v>
      </c>
      <c r="CD105" s="70">
        <v>0</v>
      </c>
    </row>
    <row r="106" spans="1:82">
      <c r="A106" s="70" t="s">
        <v>1859</v>
      </c>
      <c r="B106" s="70">
        <v>235</v>
      </c>
      <c r="C106" s="70">
        <v>14</v>
      </c>
      <c r="D106" s="70">
        <v>14</v>
      </c>
      <c r="E106" s="70">
        <v>2017</v>
      </c>
      <c r="F106" s="70" t="s">
        <v>156</v>
      </c>
      <c r="G106" s="70" t="s">
        <v>1846</v>
      </c>
      <c r="H106" s="70" t="s">
        <v>1740</v>
      </c>
      <c r="I106" s="148"/>
      <c r="J106" s="71">
        <v>17.432316304050651</v>
      </c>
      <c r="K106" s="71">
        <v>0.65555458741633477</v>
      </c>
      <c r="L106" s="71">
        <v>6.7336659402743049</v>
      </c>
      <c r="M106" s="71">
        <v>9.4094702412571998</v>
      </c>
      <c r="N106" s="71">
        <v>19.093836671280087</v>
      </c>
      <c r="O106" s="71">
        <v>11.416805766814436</v>
      </c>
      <c r="P106" s="71">
        <v>11.664311896078358</v>
      </c>
      <c r="Q106" s="71">
        <v>0.75747742131418205</v>
      </c>
      <c r="R106" s="71">
        <v>0</v>
      </c>
      <c r="S106" s="71">
        <v>0.57769137556052907</v>
      </c>
      <c r="T106" s="72"/>
      <c r="U106" s="71">
        <v>1910646</v>
      </c>
      <c r="V106" s="71">
        <v>272</v>
      </c>
      <c r="W106" s="71">
        <v>108</v>
      </c>
      <c r="X106" s="71">
        <v>1900</v>
      </c>
      <c r="Y106" s="71">
        <v>3908</v>
      </c>
      <c r="Z106" s="71">
        <v>6826</v>
      </c>
      <c r="AA106" s="71">
        <v>2416</v>
      </c>
      <c r="AB106" s="71">
        <v>11090</v>
      </c>
      <c r="AC106" s="71">
        <v>0</v>
      </c>
      <c r="AD106" s="71">
        <v>0.57769137556052907</v>
      </c>
      <c r="AE106" s="72"/>
      <c r="AF106" s="71">
        <v>18169947.32122685</v>
      </c>
      <c r="AG106" s="71">
        <v>420582.83357668732</v>
      </c>
      <c r="AH106" s="71">
        <v>839542.42046429601</v>
      </c>
      <c r="AI106" s="71">
        <v>11491769.293018401</v>
      </c>
      <c r="AJ106" s="71">
        <v>22953667.80927695</v>
      </c>
      <c r="AK106" s="71">
        <v>0</v>
      </c>
      <c r="AL106" s="71">
        <v>0</v>
      </c>
      <c r="AM106" s="71">
        <v>1523398.7233255091</v>
      </c>
      <c r="AN106" s="71">
        <v>0</v>
      </c>
      <c r="AO106" s="71">
        <v>0</v>
      </c>
      <c r="AP106" s="71">
        <v>55398908.400888689</v>
      </c>
      <c r="AQ106" s="72"/>
      <c r="AR106" s="71">
        <v>131</v>
      </c>
      <c r="AS106" s="71">
        <v>47</v>
      </c>
      <c r="AT106" s="71">
        <v>0</v>
      </c>
      <c r="AU106" s="71">
        <v>2</v>
      </c>
      <c r="AV106" s="71">
        <v>0</v>
      </c>
      <c r="AW106" s="71">
        <v>0</v>
      </c>
      <c r="AX106" s="71"/>
      <c r="AY106" s="72"/>
      <c r="AZ106" s="71">
        <v>661.09999999999991</v>
      </c>
      <c r="BA106" s="71">
        <v>5229.6000000000004</v>
      </c>
      <c r="BB106" s="71">
        <v>0</v>
      </c>
      <c r="BC106" s="71">
        <v>337</v>
      </c>
      <c r="BD106" s="71">
        <v>0</v>
      </c>
      <c r="BE106" s="71">
        <v>0</v>
      </c>
      <c r="BF106" s="71"/>
      <c r="BG106" s="72"/>
      <c r="BH106" s="71">
        <v>0</v>
      </c>
      <c r="BI106" s="71">
        <v>0</v>
      </c>
      <c r="BJ106" s="71">
        <v>25.53</v>
      </c>
      <c r="BK106" s="71">
        <v>0</v>
      </c>
      <c r="BL106" s="71">
        <v>0</v>
      </c>
      <c r="BM106" s="71">
        <v>0</v>
      </c>
      <c r="BN106" s="72"/>
      <c r="BO106" s="71">
        <v>0</v>
      </c>
      <c r="BP106" s="71">
        <v>0</v>
      </c>
      <c r="BQ106" s="71">
        <v>2</v>
      </c>
      <c r="BR106" s="71">
        <v>0</v>
      </c>
      <c r="BS106" s="71">
        <v>0</v>
      </c>
      <c r="BT106" s="71">
        <v>0</v>
      </c>
      <c r="BU106"/>
      <c r="BV106" s="70">
        <v>25.53</v>
      </c>
      <c r="BW106" s="70">
        <v>0</v>
      </c>
      <c r="BX106" s="70">
        <v>0</v>
      </c>
      <c r="BY106" s="70">
        <v>0</v>
      </c>
      <c r="BZ106" s="70">
        <v>0</v>
      </c>
      <c r="CA106" s="70">
        <v>0</v>
      </c>
      <c r="CB106" s="70">
        <v>0</v>
      </c>
      <c r="CC106" s="70">
        <v>0</v>
      </c>
      <c r="CD106" s="70">
        <v>0</v>
      </c>
    </row>
    <row r="107" spans="1:82">
      <c r="A107" s="70" t="s">
        <v>1860</v>
      </c>
      <c r="B107" s="70">
        <v>236</v>
      </c>
      <c r="C107" s="70">
        <v>15</v>
      </c>
      <c r="D107" s="70">
        <v>14</v>
      </c>
      <c r="E107" s="70">
        <v>2018</v>
      </c>
      <c r="F107" s="70" t="s">
        <v>183</v>
      </c>
      <c r="G107" s="70" t="s">
        <v>1846</v>
      </c>
      <c r="H107" s="70" t="s">
        <v>1740</v>
      </c>
      <c r="I107" s="148"/>
      <c r="J107" s="71">
        <v>18.230679605279466</v>
      </c>
      <c r="K107" s="71">
        <v>0.59487035873933625</v>
      </c>
      <c r="L107" s="71">
        <v>6.1093347208448945</v>
      </c>
      <c r="M107" s="71">
        <v>8.7012540248547392</v>
      </c>
      <c r="N107" s="71">
        <v>16.007894319723757</v>
      </c>
      <c r="O107" s="71">
        <v>11.197385532536602</v>
      </c>
      <c r="P107" s="71">
        <v>11.462164633828671</v>
      </c>
      <c r="Q107" s="71">
        <v>0.690660941344031</v>
      </c>
      <c r="R107" s="71">
        <v>0</v>
      </c>
      <c r="S107" s="71">
        <v>0.49073365305559347</v>
      </c>
      <c r="T107" s="72"/>
      <c r="U107" s="71">
        <v>2059261</v>
      </c>
      <c r="V107" s="71">
        <v>272</v>
      </c>
      <c r="W107" s="71">
        <v>108</v>
      </c>
      <c r="X107" s="71">
        <v>1900</v>
      </c>
      <c r="Y107" s="71">
        <v>3889</v>
      </c>
      <c r="Z107" s="71">
        <v>6823</v>
      </c>
      <c r="AA107" s="71">
        <v>2398</v>
      </c>
      <c r="AB107" s="71">
        <v>10897</v>
      </c>
      <c r="AC107" s="71">
        <v>0</v>
      </c>
      <c r="AD107" s="71">
        <v>0.49073365305559352</v>
      </c>
      <c r="AE107" s="72"/>
      <c r="AF107" s="71">
        <v>21062289.198022999</v>
      </c>
      <c r="AG107" s="71">
        <v>370474.57056915428</v>
      </c>
      <c r="AH107" s="71">
        <v>782972.74682823662</v>
      </c>
      <c r="AI107" s="71">
        <v>10987602.16860779</v>
      </c>
      <c r="AJ107" s="71">
        <v>20006427.601441249</v>
      </c>
      <c r="AK107" s="71">
        <v>0</v>
      </c>
      <c r="AL107" s="71">
        <v>0</v>
      </c>
      <c r="AM107" s="71">
        <v>1499984.1534248381</v>
      </c>
      <c r="AN107" s="71">
        <v>0</v>
      </c>
      <c r="AO107" s="71">
        <v>0</v>
      </c>
      <c r="AP107" s="71">
        <v>54709750.438894264</v>
      </c>
      <c r="AQ107" s="72"/>
      <c r="AR107" s="71">
        <v>143</v>
      </c>
      <c r="AS107" s="71">
        <v>57</v>
      </c>
      <c r="AT107" s="71">
        <v>0</v>
      </c>
      <c r="AU107" s="71">
        <v>2</v>
      </c>
      <c r="AV107" s="71">
        <v>0</v>
      </c>
      <c r="AW107" s="71">
        <v>0</v>
      </c>
      <c r="AX107" s="71"/>
      <c r="AY107" s="72"/>
      <c r="AZ107" s="71">
        <v>716.9</v>
      </c>
      <c r="BA107" s="71">
        <v>5675</v>
      </c>
      <c r="BB107" s="71">
        <v>0</v>
      </c>
      <c r="BC107" s="71">
        <v>337</v>
      </c>
      <c r="BD107" s="71">
        <v>0</v>
      </c>
      <c r="BE107" s="71">
        <v>0</v>
      </c>
      <c r="BF107" s="71"/>
      <c r="BG107" s="72"/>
      <c r="BH107" s="71">
        <v>0</v>
      </c>
      <c r="BI107" s="71">
        <v>0</v>
      </c>
      <c r="BJ107" s="71">
        <v>30.693000000000001</v>
      </c>
      <c r="BK107" s="71">
        <v>0</v>
      </c>
      <c r="BL107" s="71">
        <v>0</v>
      </c>
      <c r="BM107" s="71">
        <v>0</v>
      </c>
      <c r="BN107" s="72"/>
      <c r="BO107" s="71">
        <v>0</v>
      </c>
      <c r="BP107" s="71">
        <v>0</v>
      </c>
      <c r="BQ107" s="71">
        <v>2</v>
      </c>
      <c r="BR107" s="71">
        <v>0</v>
      </c>
      <c r="BS107" s="71">
        <v>0</v>
      </c>
      <c r="BT107" s="71">
        <v>0</v>
      </c>
      <c r="BU107"/>
      <c r="BV107" s="70">
        <v>30.693000000000001</v>
      </c>
      <c r="BW107" s="70">
        <v>0</v>
      </c>
      <c r="BX107" s="70">
        <v>0</v>
      </c>
      <c r="BY107" s="70">
        <v>0</v>
      </c>
      <c r="BZ107" s="70">
        <v>0</v>
      </c>
      <c r="CA107" s="70">
        <v>0</v>
      </c>
      <c r="CB107" s="70">
        <v>0</v>
      </c>
      <c r="CC107" s="70">
        <v>0</v>
      </c>
      <c r="CD107" s="70">
        <v>0</v>
      </c>
    </row>
    <row r="108" spans="1:82">
      <c r="A108" s="70" t="s">
        <v>1861</v>
      </c>
      <c r="B108" s="70">
        <v>237</v>
      </c>
      <c r="C108" s="70">
        <v>16</v>
      </c>
      <c r="D108" s="70">
        <v>14</v>
      </c>
      <c r="E108" s="70">
        <v>2019</v>
      </c>
      <c r="F108" s="70" t="s">
        <v>158</v>
      </c>
      <c r="G108" s="70" t="s">
        <v>1846</v>
      </c>
      <c r="H108" s="70" t="s">
        <v>1740</v>
      </c>
      <c r="I108" s="148"/>
      <c r="J108" s="71">
        <v>16.772652348724101</v>
      </c>
      <c r="K108" s="71">
        <v>0.53702114462860251</v>
      </c>
      <c r="L108" s="71">
        <v>6.1300636332449523</v>
      </c>
      <c r="M108" s="71">
        <v>8.8642517914400543</v>
      </c>
      <c r="N108" s="71">
        <v>14.062004856552177</v>
      </c>
      <c r="O108" s="71">
        <v>10.842289792662491</v>
      </c>
      <c r="P108" s="71">
        <v>11.322257924985042</v>
      </c>
      <c r="Q108" s="71">
        <v>0.66363170097589996</v>
      </c>
      <c r="R108" s="71">
        <v>0</v>
      </c>
      <c r="S108" s="71">
        <v>0.72748184762992851</v>
      </c>
      <c r="T108" s="72"/>
      <c r="U108" s="71">
        <v>2057699</v>
      </c>
      <c r="V108" s="71">
        <v>272</v>
      </c>
      <c r="W108" s="71">
        <v>108</v>
      </c>
      <c r="X108" s="71">
        <v>1900</v>
      </c>
      <c r="Y108" s="71">
        <v>3901</v>
      </c>
      <c r="Z108" s="71">
        <v>6788</v>
      </c>
      <c r="AA108" s="71">
        <v>2351</v>
      </c>
      <c r="AB108" s="71">
        <v>10754</v>
      </c>
      <c r="AC108" s="71">
        <v>0</v>
      </c>
      <c r="AD108" s="71">
        <v>0.72748184762992851</v>
      </c>
      <c r="AE108" s="72"/>
      <c r="AF108" s="71">
        <v>21052877.351939712</v>
      </c>
      <c r="AG108" s="71">
        <v>360033.07507105172</v>
      </c>
      <c r="AH108" s="71">
        <v>851998.03072559496</v>
      </c>
      <c r="AI108" s="71">
        <v>12350650.29737086</v>
      </c>
      <c r="AJ108" s="71">
        <v>20515012.098952249</v>
      </c>
      <c r="AK108" s="71">
        <v>0</v>
      </c>
      <c r="AL108" s="71">
        <v>0</v>
      </c>
      <c r="AM108" s="71">
        <v>1464613.8439313436</v>
      </c>
      <c r="AN108" s="71">
        <v>0</v>
      </c>
      <c r="AO108" s="71">
        <v>0</v>
      </c>
      <c r="AP108" s="71">
        <v>56595184.697990812</v>
      </c>
      <c r="AQ108" s="72"/>
      <c r="AR108" s="71">
        <v>157</v>
      </c>
      <c r="AS108" s="71">
        <v>65</v>
      </c>
      <c r="AT108" s="71">
        <v>0</v>
      </c>
      <c r="AU108" s="71">
        <v>2</v>
      </c>
      <c r="AV108" s="71">
        <v>0</v>
      </c>
      <c r="AW108" s="71">
        <v>0</v>
      </c>
      <c r="AX108" s="71"/>
      <c r="AY108" s="72"/>
      <c r="AZ108" s="71">
        <v>787.89999999999986</v>
      </c>
      <c r="BA108" s="71">
        <v>6027</v>
      </c>
      <c r="BB108" s="71">
        <v>0</v>
      </c>
      <c r="BC108" s="71">
        <v>337</v>
      </c>
      <c r="BD108" s="71">
        <v>0</v>
      </c>
      <c r="BE108" s="71">
        <v>0</v>
      </c>
      <c r="BF108" s="71"/>
      <c r="BG108" s="72"/>
      <c r="BH108" s="71">
        <v>0</v>
      </c>
      <c r="BI108" s="71">
        <v>0</v>
      </c>
      <c r="BJ108" s="71">
        <v>28.844000000000001</v>
      </c>
      <c r="BK108" s="71">
        <v>0</v>
      </c>
      <c r="BL108" s="71">
        <v>0</v>
      </c>
      <c r="BM108" s="71">
        <v>0</v>
      </c>
      <c r="BN108" s="72"/>
      <c r="BO108" s="71">
        <v>0</v>
      </c>
      <c r="BP108" s="71">
        <v>0</v>
      </c>
      <c r="BQ108" s="71">
        <v>2</v>
      </c>
      <c r="BR108" s="71">
        <v>0</v>
      </c>
      <c r="BS108" s="71">
        <v>0</v>
      </c>
      <c r="BT108" s="71">
        <v>0</v>
      </c>
      <c r="BU108"/>
      <c r="BV108" s="70">
        <v>28.844000000000001</v>
      </c>
      <c r="BW108" s="70">
        <v>0</v>
      </c>
      <c r="BX108" s="70">
        <v>0</v>
      </c>
      <c r="BY108" s="70">
        <v>0</v>
      </c>
      <c r="BZ108" s="70">
        <v>0</v>
      </c>
      <c r="CA108" s="70">
        <v>0</v>
      </c>
      <c r="CB108" s="70">
        <v>0</v>
      </c>
      <c r="CC108" s="70">
        <v>0</v>
      </c>
      <c r="CD108" s="70">
        <v>0</v>
      </c>
    </row>
    <row r="109" spans="1:82">
      <c r="A109" s="70" t="s">
        <v>1862</v>
      </c>
      <c r="B109" s="70">
        <v>238</v>
      </c>
      <c r="C109" s="70">
        <v>17</v>
      </c>
      <c r="D109" s="70">
        <v>14</v>
      </c>
      <c r="E109" s="70">
        <v>2020</v>
      </c>
      <c r="F109" s="70" t="s">
        <v>159</v>
      </c>
      <c r="G109" s="70" t="s">
        <v>1846</v>
      </c>
      <c r="H109" s="70" t="s">
        <v>1740</v>
      </c>
      <c r="I109" s="148"/>
      <c r="J109" s="71">
        <v>22.422362069584889</v>
      </c>
      <c r="K109" s="71">
        <v>0.56331046211401603</v>
      </c>
      <c r="L109" s="71">
        <v>7.1228204812969178</v>
      </c>
      <c r="M109" s="71">
        <v>7.8781171477889069</v>
      </c>
      <c r="N109" s="71">
        <v>12.420316294025076</v>
      </c>
      <c r="O109" s="71">
        <v>9.5077753960502065</v>
      </c>
      <c r="P109" s="71">
        <v>10.566197694929828</v>
      </c>
      <c r="Q109" s="71">
        <v>0.62504262875194905</v>
      </c>
      <c r="R109" s="71">
        <v>0</v>
      </c>
      <c r="S109" s="71">
        <v>0.86330829416098076</v>
      </c>
      <c r="T109" s="72"/>
      <c r="U109" s="71">
        <v>2546226</v>
      </c>
      <c r="V109" s="71">
        <v>259</v>
      </c>
      <c r="W109" s="71">
        <v>112</v>
      </c>
      <c r="X109" s="71">
        <v>2121</v>
      </c>
      <c r="Y109" s="71">
        <v>3894</v>
      </c>
      <c r="Z109" s="71">
        <v>6794</v>
      </c>
      <c r="AA109" s="71">
        <v>2332</v>
      </c>
      <c r="AB109" s="71">
        <v>10601</v>
      </c>
      <c r="AC109" s="71">
        <v>0</v>
      </c>
      <c r="AD109" s="71">
        <v>0.86330829416098076</v>
      </c>
      <c r="AE109" s="72"/>
      <c r="AF109" s="71">
        <v>25663111.097281251</v>
      </c>
      <c r="AG109" s="71">
        <v>360860.03605276113</v>
      </c>
      <c r="AH109" s="71">
        <v>1013599.8592071369</v>
      </c>
      <c r="AI109" s="71">
        <v>11487623.956046373</v>
      </c>
      <c r="AJ109" s="71">
        <v>19610557.642571069</v>
      </c>
      <c r="AK109" s="71"/>
      <c r="AL109" s="71"/>
      <c r="AM109" s="71">
        <v>1383548.2795665339</v>
      </c>
      <c r="AN109" s="71"/>
      <c r="AO109" s="71"/>
      <c r="AP109" s="71">
        <v>59519300.870725125</v>
      </c>
      <c r="AQ109" s="72"/>
      <c r="AR109" s="71">
        <v>174</v>
      </c>
      <c r="AS109" s="71">
        <v>71</v>
      </c>
      <c r="AT109" s="71">
        <v>0</v>
      </c>
      <c r="AU109" s="71">
        <v>2</v>
      </c>
      <c r="AV109" s="71">
        <v>0</v>
      </c>
      <c r="AW109" s="71">
        <v>0</v>
      </c>
      <c r="AX109" s="71"/>
      <c r="AY109" s="72"/>
      <c r="AZ109" s="71">
        <v>871.5999999999998</v>
      </c>
      <c r="BA109" s="71">
        <v>7241.5</v>
      </c>
      <c r="BB109" s="71">
        <v>0</v>
      </c>
      <c r="BC109" s="71">
        <v>337</v>
      </c>
      <c r="BD109" s="71">
        <v>0</v>
      </c>
      <c r="BE109" s="71">
        <v>0</v>
      </c>
      <c r="BF109" s="71"/>
      <c r="BG109" s="72"/>
      <c r="BH109" s="71">
        <v>0</v>
      </c>
      <c r="BI109" s="71">
        <v>0</v>
      </c>
      <c r="BJ109" s="71">
        <v>21.206</v>
      </c>
      <c r="BK109" s="71">
        <v>0</v>
      </c>
      <c r="BL109" s="71">
        <v>0</v>
      </c>
      <c r="BM109" s="71">
        <v>0</v>
      </c>
      <c r="BN109" s="72"/>
      <c r="BO109" s="71">
        <v>0</v>
      </c>
      <c r="BP109" s="71">
        <v>0</v>
      </c>
      <c r="BQ109" s="71">
        <v>1</v>
      </c>
      <c r="BR109" s="71">
        <v>0</v>
      </c>
      <c r="BS109" s="71">
        <v>0</v>
      </c>
      <c r="BT109" s="71">
        <v>0</v>
      </c>
      <c r="BU109"/>
      <c r="BV109" s="70">
        <v>21.206</v>
      </c>
      <c r="BW109" s="70">
        <v>0</v>
      </c>
      <c r="BX109" s="70">
        <v>0</v>
      </c>
      <c r="BY109" s="70">
        <v>0</v>
      </c>
      <c r="BZ109" s="70">
        <v>0</v>
      </c>
      <c r="CA109" s="70">
        <v>0</v>
      </c>
      <c r="CB109" s="70">
        <v>0</v>
      </c>
      <c r="CC109" s="70">
        <v>0</v>
      </c>
      <c r="CD109" s="70">
        <v>0</v>
      </c>
    </row>
    <row r="110" spans="1:82">
      <c r="A110" s="70" t="s">
        <v>1863</v>
      </c>
      <c r="B110" s="70">
        <v>238</v>
      </c>
      <c r="C110" s="70">
        <v>18</v>
      </c>
      <c r="D110" s="70">
        <v>14</v>
      </c>
      <c r="E110" s="70">
        <v>2021</v>
      </c>
      <c r="F110" s="70" t="s">
        <v>160</v>
      </c>
      <c r="G110" s="70" t="s">
        <v>1846</v>
      </c>
      <c r="H110" s="70" t="s">
        <v>1740</v>
      </c>
      <c r="I110" s="148"/>
      <c r="J110" s="71">
        <v>34.69068449123769</v>
      </c>
      <c r="K110" s="71">
        <v>0.5962166027155702</v>
      </c>
      <c r="L110" s="71">
        <v>5.6643032336488304</v>
      </c>
      <c r="M110" s="71">
        <v>9.6312527868802693</v>
      </c>
      <c r="N110" s="71">
        <v>14.052929216591448</v>
      </c>
      <c r="O110" s="71">
        <v>9.1850388392596045</v>
      </c>
      <c r="P110" s="71">
        <v>10.733668872760555</v>
      </c>
      <c r="Q110" s="71">
        <v>0.61323978899527098</v>
      </c>
      <c r="R110" s="71">
        <v>0</v>
      </c>
      <c r="S110" s="71">
        <v>0.83765776358952637</v>
      </c>
      <c r="T110" s="72"/>
      <c r="U110" s="71">
        <v>4460841</v>
      </c>
      <c r="V110" s="71">
        <v>259</v>
      </c>
      <c r="W110" s="71">
        <v>112</v>
      </c>
      <c r="X110" s="71">
        <v>2121</v>
      </c>
      <c r="Y110" s="71">
        <v>3896</v>
      </c>
      <c r="Z110" s="71">
        <v>6758</v>
      </c>
      <c r="AA110" s="71">
        <v>2310</v>
      </c>
      <c r="AB110" s="71">
        <v>10503</v>
      </c>
      <c r="AC110" s="71">
        <v>0</v>
      </c>
      <c r="AD110" s="71">
        <v>0.83765776358952637</v>
      </c>
      <c r="AE110" s="72"/>
      <c r="AF110" s="71">
        <v>38933052.560397372</v>
      </c>
      <c r="AG110" s="71">
        <v>381584.14654609351</v>
      </c>
      <c r="AH110" s="71">
        <v>898013.28512113134</v>
      </c>
      <c r="AI110" s="71">
        <v>14198063.574463516</v>
      </c>
      <c r="AJ110" s="71">
        <v>20079299.725631319</v>
      </c>
      <c r="AK110" s="71">
        <v>0</v>
      </c>
      <c r="AL110" s="71">
        <v>0</v>
      </c>
      <c r="AM110" s="71">
        <v>1378664.6136453541</v>
      </c>
      <c r="AN110" s="71">
        <v>0</v>
      </c>
      <c r="AO110" s="71">
        <v>0</v>
      </c>
      <c r="AP110" s="71">
        <v>75868677.905804798</v>
      </c>
      <c r="AQ110" s="72"/>
      <c r="AR110" s="71">
        <v>194</v>
      </c>
      <c r="AS110" s="71">
        <v>73</v>
      </c>
      <c r="AT110" s="71">
        <v>0</v>
      </c>
      <c r="AU110" s="71">
        <v>2</v>
      </c>
      <c r="AV110" s="71">
        <v>0</v>
      </c>
      <c r="AW110" s="71">
        <v>0</v>
      </c>
      <c r="AX110" s="71"/>
      <c r="AY110" s="72"/>
      <c r="AZ110" s="71">
        <v>956.89999999999986</v>
      </c>
      <c r="BA110" s="71">
        <v>7340.5</v>
      </c>
      <c r="BB110" s="71">
        <v>0</v>
      </c>
      <c r="BC110" s="71">
        <v>337</v>
      </c>
      <c r="BD110" s="71">
        <v>0</v>
      </c>
      <c r="BE110" s="71">
        <v>0</v>
      </c>
      <c r="BF110" s="71"/>
      <c r="BG110" s="72"/>
      <c r="BH110" s="71">
        <v>0</v>
      </c>
      <c r="BI110" s="71">
        <v>0</v>
      </c>
      <c r="BJ110" s="71">
        <v>21.356999999999999</v>
      </c>
      <c r="BK110" s="71">
        <v>0</v>
      </c>
      <c r="BL110" s="71">
        <v>0</v>
      </c>
      <c r="BM110" s="71">
        <v>0</v>
      </c>
      <c r="BN110" s="72"/>
      <c r="BO110" s="71">
        <v>0</v>
      </c>
      <c r="BP110" s="71">
        <v>0</v>
      </c>
      <c r="BQ110" s="71">
        <v>1</v>
      </c>
      <c r="BR110" s="71">
        <v>0</v>
      </c>
      <c r="BS110" s="71">
        <v>0</v>
      </c>
      <c r="BT110" s="71">
        <v>0</v>
      </c>
      <c r="BU110"/>
      <c r="BV110" s="70">
        <v>21.356999999999999</v>
      </c>
      <c r="BW110" s="70">
        <v>0</v>
      </c>
      <c r="BX110" s="70">
        <v>0</v>
      </c>
      <c r="BY110" s="70">
        <v>0</v>
      </c>
      <c r="BZ110" s="70">
        <v>0</v>
      </c>
      <c r="CA110" s="70">
        <v>0</v>
      </c>
      <c r="CB110" s="70">
        <v>0</v>
      </c>
      <c r="CC110" s="70">
        <v>0</v>
      </c>
      <c r="CD110" s="70">
        <v>0</v>
      </c>
    </row>
    <row r="111" spans="1:82">
      <c r="A111" s="70" t="s">
        <v>1864</v>
      </c>
      <c r="B111" s="70">
        <v>238</v>
      </c>
      <c r="C111" s="70">
        <v>19</v>
      </c>
      <c r="D111" s="70">
        <v>14</v>
      </c>
      <c r="E111" s="70">
        <v>2022</v>
      </c>
      <c r="F111" s="70" t="s">
        <v>161</v>
      </c>
      <c r="G111" s="70" t="s">
        <v>1846</v>
      </c>
      <c r="H111" s="70" t="s">
        <v>1740</v>
      </c>
      <c r="I111" s="148"/>
      <c r="J111" s="71">
        <v>37.674313602214696</v>
      </c>
      <c r="K111" s="71">
        <v>0.55432904439245578</v>
      </c>
      <c r="L111" s="71">
        <v>5.1748855537577541</v>
      </c>
      <c r="M111" s="71">
        <v>8.712194870493942</v>
      </c>
      <c r="N111" s="71">
        <v>15.019465194674204</v>
      </c>
      <c r="O111" s="71">
        <v>9.6573507704096304</v>
      </c>
      <c r="P111" s="71">
        <v>10.641149850524686</v>
      </c>
      <c r="Q111" s="71">
        <v>0.60918513026330801</v>
      </c>
      <c r="R111" s="71">
        <v>0</v>
      </c>
      <c r="S111" s="71">
        <v>0.97488149363302123</v>
      </c>
      <c r="T111" s="72"/>
      <c r="U111" s="71">
        <v>4906398</v>
      </c>
      <c r="V111" s="71">
        <v>259</v>
      </c>
      <c r="W111" s="71">
        <v>112</v>
      </c>
      <c r="X111" s="71">
        <v>2121</v>
      </c>
      <c r="Y111" s="71">
        <v>3894</v>
      </c>
      <c r="Z111" s="71">
        <v>6751</v>
      </c>
      <c r="AA111" s="71">
        <v>2325</v>
      </c>
      <c r="AB111" s="71">
        <v>10348</v>
      </c>
      <c r="AC111" s="71">
        <v>0</v>
      </c>
      <c r="AD111" s="71">
        <v>0.97488149363302123</v>
      </c>
      <c r="AE111" s="72"/>
      <c r="AF111" s="71">
        <v>41032329.527062431</v>
      </c>
      <c r="AG111" s="71">
        <v>384442.09981905727</v>
      </c>
      <c r="AH111" s="71">
        <v>771033.14104872593</v>
      </c>
      <c r="AI111" s="71">
        <v>12532443.787410444</v>
      </c>
      <c r="AJ111" s="71">
        <v>22520731.588954449</v>
      </c>
      <c r="AK111" s="71">
        <v>0</v>
      </c>
      <c r="AL111" s="71">
        <v>0</v>
      </c>
      <c r="AM111" s="71">
        <v>1336209.2425248318</v>
      </c>
      <c r="AN111" s="71">
        <v>0</v>
      </c>
      <c r="AO111" s="71">
        <v>0</v>
      </c>
      <c r="AP111" s="71">
        <v>78577189.386819944</v>
      </c>
      <c r="AQ111" s="72"/>
      <c r="AR111" s="71">
        <v>213</v>
      </c>
      <c r="AS111" s="71">
        <v>73</v>
      </c>
      <c r="AT111" s="71">
        <v>0</v>
      </c>
      <c r="AU111" s="71">
        <v>2</v>
      </c>
      <c r="AV111" s="71">
        <v>0</v>
      </c>
      <c r="AW111" s="71">
        <v>0</v>
      </c>
      <c r="AX111" s="71"/>
      <c r="AY111" s="72"/>
      <c r="AZ111" s="71">
        <v>1062.8999999999996</v>
      </c>
      <c r="BA111" s="71">
        <v>7340.5</v>
      </c>
      <c r="BB111" s="71">
        <v>0</v>
      </c>
      <c r="BC111" s="71">
        <v>337</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1865</v>
      </c>
      <c r="B112" s="70">
        <v>238</v>
      </c>
      <c r="C112" s="70">
        <v>20</v>
      </c>
      <c r="D112" s="70">
        <v>14</v>
      </c>
      <c r="E112" s="70">
        <v>2023</v>
      </c>
      <c r="F112" s="70" t="s">
        <v>1539</v>
      </c>
      <c r="G112" s="70" t="s">
        <v>1846</v>
      </c>
      <c r="H112" s="70" t="s">
        <v>1740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239</v>
      </c>
      <c r="AS112" s="71">
        <v>74</v>
      </c>
      <c r="AT112" s="71">
        <v>0</v>
      </c>
      <c r="AU112" s="71">
        <v>2</v>
      </c>
      <c r="AV112" s="71">
        <v>0</v>
      </c>
      <c r="AW112" s="71">
        <v>0</v>
      </c>
      <c r="AX112" s="71"/>
      <c r="AY112" s="72"/>
      <c r="AZ112" s="71">
        <v>1212.2999999999995</v>
      </c>
      <c r="BA112" s="71">
        <v>7490.5</v>
      </c>
      <c r="BB112" s="71">
        <v>0</v>
      </c>
      <c r="BC112" s="71">
        <v>337</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1866</v>
      </c>
      <c r="B113" s="70">
        <v>238</v>
      </c>
      <c r="C113" s="70">
        <v>21</v>
      </c>
      <c r="D113" s="70">
        <v>14</v>
      </c>
      <c r="E113" s="70">
        <v>2024</v>
      </c>
      <c r="F113" s="70" t="s">
        <v>1554</v>
      </c>
      <c r="G113" s="70" t="s">
        <v>1846</v>
      </c>
      <c r="H113" s="70" t="s">
        <v>1740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1867</v>
      </c>
      <c r="B114" s="70">
        <v>341</v>
      </c>
      <c r="C114" s="70">
        <v>1</v>
      </c>
      <c r="D114" s="70">
        <v>21</v>
      </c>
      <c r="E114" s="70">
        <v>1990</v>
      </c>
      <c r="F114" s="70" t="s">
        <v>787</v>
      </c>
      <c r="G114" s="70" t="s">
        <v>1868</v>
      </c>
      <c r="H114" s="70" t="s">
        <v>1869</v>
      </c>
      <c r="I114" s="148"/>
      <c r="J114" s="71">
        <v>42.823103274748853</v>
      </c>
      <c r="K114" s="71">
        <v>2.023403164005674</v>
      </c>
      <c r="L114" s="71">
        <v>5.0610779452678472</v>
      </c>
      <c r="M114" s="71">
        <v>5.1517688198470317</v>
      </c>
      <c r="N114" s="71">
        <v>8.6050037716695016</v>
      </c>
      <c r="O114" s="71">
        <v>7.9112751947229807</v>
      </c>
      <c r="P114" s="71">
        <v>13.417838345704361</v>
      </c>
      <c r="Q114" s="71">
        <v>0.72231835528801103</v>
      </c>
      <c r="R114" s="71">
        <v>0</v>
      </c>
      <c r="S114" s="71">
        <v>0.66810495323111219</v>
      </c>
      <c r="T114" s="72"/>
      <c r="U114" s="71">
        <v>3453513</v>
      </c>
      <c r="V114" s="71">
        <v>595</v>
      </c>
      <c r="W114" s="71">
        <v>66</v>
      </c>
      <c r="X114" s="71">
        <v>2021</v>
      </c>
      <c r="Y114" s="71">
        <v>3109</v>
      </c>
      <c r="Z114" s="71">
        <v>3254</v>
      </c>
      <c r="AA114" s="71">
        <v>3258</v>
      </c>
      <c r="AB114" s="71">
        <v>11728</v>
      </c>
      <c r="AC114" s="71">
        <v>0</v>
      </c>
      <c r="AD114" s="71">
        <v>0.66810495323111219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1870</v>
      </c>
      <c r="B115" s="70">
        <v>342</v>
      </c>
      <c r="C115" s="70">
        <v>2</v>
      </c>
      <c r="D115" s="70">
        <v>21</v>
      </c>
      <c r="E115" s="70">
        <v>2005</v>
      </c>
      <c r="F115" s="70" t="s">
        <v>789</v>
      </c>
      <c r="G115" s="70" t="s">
        <v>1868</v>
      </c>
      <c r="H115" s="70" t="s">
        <v>1869</v>
      </c>
      <c r="I115" s="148"/>
      <c r="J115" s="71">
        <v>53.647441457426467</v>
      </c>
      <c r="K115" s="71">
        <v>1.1681837149031831</v>
      </c>
      <c r="L115" s="71">
        <v>9.0238527464264671</v>
      </c>
      <c r="M115" s="71">
        <v>10.57008589290052</v>
      </c>
      <c r="N115" s="71">
        <v>11.06368782602156</v>
      </c>
      <c r="O115" s="71">
        <v>12.885372688783001</v>
      </c>
      <c r="P115" s="71">
        <v>15.598914201922151</v>
      </c>
      <c r="Q115" s="71">
        <v>0.70243540088130596</v>
      </c>
      <c r="R115" s="71">
        <v>0</v>
      </c>
      <c r="S115" s="71">
        <v>0.86177643725420527</v>
      </c>
      <c r="T115" s="72"/>
      <c r="U115" s="71">
        <v>4944971</v>
      </c>
      <c r="V115" s="71">
        <v>470</v>
      </c>
      <c r="W115" s="71">
        <v>119</v>
      </c>
      <c r="X115" s="71">
        <v>2342</v>
      </c>
      <c r="Y115" s="71">
        <v>3648</v>
      </c>
      <c r="Z115" s="71">
        <v>6133</v>
      </c>
      <c r="AA115" s="71">
        <v>3102</v>
      </c>
      <c r="AB115" s="71">
        <v>11923</v>
      </c>
      <c r="AC115" s="71">
        <v>0</v>
      </c>
      <c r="AD115" s="71">
        <v>0.86177643725420527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1871</v>
      </c>
      <c r="B116" s="70">
        <v>343</v>
      </c>
      <c r="C116" s="70">
        <v>3</v>
      </c>
      <c r="D116" s="70">
        <v>21</v>
      </c>
      <c r="E116" s="70">
        <v>2006</v>
      </c>
      <c r="F116" s="70" t="s">
        <v>790</v>
      </c>
      <c r="G116" s="70" t="s">
        <v>1868</v>
      </c>
      <c r="H116" s="70" t="s">
        <v>1869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1872</v>
      </c>
      <c r="B117" s="70">
        <v>344</v>
      </c>
      <c r="C117" s="70">
        <v>4</v>
      </c>
      <c r="D117" s="70">
        <v>21</v>
      </c>
      <c r="E117" s="70">
        <v>2007</v>
      </c>
      <c r="F117" s="70" t="s">
        <v>791</v>
      </c>
      <c r="G117" s="70" t="s">
        <v>1868</v>
      </c>
      <c r="H117" s="70" t="s">
        <v>1869</v>
      </c>
      <c r="I117" s="148"/>
      <c r="J117" s="71">
        <v>50.139591373902093</v>
      </c>
      <c r="K117" s="71">
        <v>1.209149395025479</v>
      </c>
      <c r="L117" s="71">
        <v>11.642774562908819</v>
      </c>
      <c r="M117" s="71">
        <v>12.413961484962449</v>
      </c>
      <c r="N117" s="71">
        <v>11.22598205811267</v>
      </c>
      <c r="O117" s="71">
        <v>12.53659927262685</v>
      </c>
      <c r="P117" s="71">
        <v>15.66674632706972</v>
      </c>
      <c r="Q117" s="71">
        <v>0.72604071843002105</v>
      </c>
      <c r="R117" s="71">
        <v>0</v>
      </c>
      <c r="S117" s="71">
        <v>0.86413575036808943</v>
      </c>
      <c r="T117" s="72"/>
      <c r="U117" s="71">
        <v>5257496</v>
      </c>
      <c r="V117" s="71">
        <v>496</v>
      </c>
      <c r="W117" s="71">
        <v>150</v>
      </c>
      <c r="X117" s="71">
        <v>3169</v>
      </c>
      <c r="Y117" s="71">
        <v>3686</v>
      </c>
      <c r="Z117" s="71">
        <v>6203</v>
      </c>
      <c r="AA117" s="71">
        <v>3068</v>
      </c>
      <c r="AB117" s="71">
        <v>11672</v>
      </c>
      <c r="AC117" s="71">
        <v>0</v>
      </c>
      <c r="AD117" s="71">
        <v>0.86413575036808943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1873</v>
      </c>
      <c r="B118" s="70">
        <v>345</v>
      </c>
      <c r="C118" s="70">
        <v>5</v>
      </c>
      <c r="D118" s="70">
        <v>21</v>
      </c>
      <c r="E118" s="70">
        <v>2008</v>
      </c>
      <c r="F118" s="70" t="s">
        <v>792</v>
      </c>
      <c r="G118" s="70" t="s">
        <v>1868</v>
      </c>
      <c r="H118" s="70" t="s">
        <v>1869</v>
      </c>
      <c r="I118" s="148"/>
      <c r="J118" s="71">
        <v>49.102571554487199</v>
      </c>
      <c r="K118" s="71">
        <v>0.8955421881148401</v>
      </c>
      <c r="L118" s="71">
        <v>10.433302698804409</v>
      </c>
      <c r="M118" s="71">
        <v>12.930333231714091</v>
      </c>
      <c r="N118" s="71">
        <v>10.09469927056479</v>
      </c>
      <c r="O118" s="71">
        <v>12.02559555789389</v>
      </c>
      <c r="P118" s="71">
        <v>15.58258288727367</v>
      </c>
      <c r="Q118" s="71">
        <v>0.71441453018357803</v>
      </c>
      <c r="R118" s="71">
        <v>0</v>
      </c>
      <c r="S118" s="71">
        <v>0.86012570992553605</v>
      </c>
      <c r="T118" s="72"/>
      <c r="U118" s="71">
        <v>5309389</v>
      </c>
      <c r="V118" s="71">
        <v>496</v>
      </c>
      <c r="W118" s="71">
        <v>150</v>
      </c>
      <c r="X118" s="71">
        <v>3169</v>
      </c>
      <c r="Y118" s="71">
        <v>3718</v>
      </c>
      <c r="Z118" s="71">
        <v>6159</v>
      </c>
      <c r="AA118" s="71">
        <v>3055</v>
      </c>
      <c r="AB118" s="71">
        <v>11674</v>
      </c>
      <c r="AC118" s="71">
        <v>0</v>
      </c>
      <c r="AD118" s="71">
        <v>0.86012570992553605</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1874</v>
      </c>
      <c r="B119" s="70">
        <v>346</v>
      </c>
      <c r="C119" s="70">
        <v>6</v>
      </c>
      <c r="D119" s="70">
        <v>21</v>
      </c>
      <c r="E119" s="70">
        <v>2009</v>
      </c>
      <c r="F119" s="70" t="s">
        <v>176</v>
      </c>
      <c r="G119" s="70" t="s">
        <v>1868</v>
      </c>
      <c r="H119" s="70" t="s">
        <v>1869</v>
      </c>
      <c r="I119" s="148"/>
      <c r="J119" s="71">
        <v>36.526951165118227</v>
      </c>
      <c r="K119" s="71">
        <v>0.83350526589240048</v>
      </c>
      <c r="L119" s="71">
        <v>10.109657557302111</v>
      </c>
      <c r="M119" s="71">
        <v>10.61269443859484</v>
      </c>
      <c r="N119" s="71">
        <v>9.7289761243873407</v>
      </c>
      <c r="O119" s="71">
        <v>12.211081613193089</v>
      </c>
      <c r="P119" s="71">
        <v>14.880528350745021</v>
      </c>
      <c r="Q119" s="71">
        <v>0.67350938109373604</v>
      </c>
      <c r="R119" s="71">
        <v>0</v>
      </c>
      <c r="S119" s="71">
        <v>0.77491483197213606</v>
      </c>
      <c r="T119" s="72"/>
      <c r="U119" s="71">
        <v>3569399</v>
      </c>
      <c r="V119" s="71">
        <v>440</v>
      </c>
      <c r="W119" s="71">
        <v>209</v>
      </c>
      <c r="X119" s="71">
        <v>2775</v>
      </c>
      <c r="Y119" s="71">
        <v>3722</v>
      </c>
      <c r="Z119" s="71">
        <v>6173</v>
      </c>
      <c r="AA119" s="71">
        <v>2995</v>
      </c>
      <c r="AB119" s="71">
        <v>11553</v>
      </c>
      <c r="AC119" s="71">
        <v>0</v>
      </c>
      <c r="AD119" s="71">
        <v>0.77491483197213606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25.399000000000001</v>
      </c>
      <c r="BK119" s="71">
        <v>0</v>
      </c>
      <c r="BL119" s="71">
        <v>0</v>
      </c>
      <c r="BM119" s="71">
        <v>0</v>
      </c>
      <c r="BN119" s="72"/>
      <c r="BO119" s="71">
        <v>0</v>
      </c>
      <c r="BP119" s="71">
        <v>0</v>
      </c>
      <c r="BQ119" s="71">
        <v>2</v>
      </c>
      <c r="BR119" s="71">
        <v>0</v>
      </c>
      <c r="BS119" s="71">
        <v>0</v>
      </c>
      <c r="BT119" s="71">
        <v>0</v>
      </c>
      <c r="BU119"/>
      <c r="BV119" s="70">
        <v>25.399000000000001</v>
      </c>
      <c r="BW119" s="70">
        <v>0</v>
      </c>
      <c r="BX119" s="70">
        <v>0</v>
      </c>
      <c r="BY119" s="70">
        <v>0</v>
      </c>
      <c r="BZ119" s="70">
        <v>0</v>
      </c>
      <c r="CA119" s="70">
        <v>0</v>
      </c>
      <c r="CB119" s="70">
        <v>0</v>
      </c>
      <c r="CC119" s="70">
        <v>0</v>
      </c>
      <c r="CD119" s="70">
        <v>0</v>
      </c>
    </row>
    <row r="120" spans="1:82">
      <c r="A120" s="70" t="s">
        <v>1875</v>
      </c>
      <c r="B120" s="70">
        <v>347</v>
      </c>
      <c r="C120" s="70">
        <v>7</v>
      </c>
      <c r="D120" s="70">
        <v>21</v>
      </c>
      <c r="E120" s="70">
        <v>2010</v>
      </c>
      <c r="F120" s="70" t="s">
        <v>177</v>
      </c>
      <c r="G120" s="70" t="s">
        <v>1868</v>
      </c>
      <c r="H120" s="70" t="s">
        <v>1869</v>
      </c>
      <c r="I120" s="148"/>
      <c r="J120" s="71">
        <v>43.098551671226687</v>
      </c>
      <c r="K120" s="71">
        <v>0.8980216898459884</v>
      </c>
      <c r="L120" s="71">
        <v>9.7352600366415043</v>
      </c>
      <c r="M120" s="71">
        <v>11.21053170502053</v>
      </c>
      <c r="N120" s="71">
        <v>11.744088927694589</v>
      </c>
      <c r="O120" s="71">
        <v>12.225485409726589</v>
      </c>
      <c r="P120" s="71">
        <v>14.986499873943099</v>
      </c>
      <c r="Q120" s="71">
        <v>0.69271246916502804</v>
      </c>
      <c r="R120" s="71">
        <v>0</v>
      </c>
      <c r="S120" s="71">
        <v>0.65265272890305848</v>
      </c>
      <c r="T120" s="72"/>
      <c r="U120" s="71">
        <v>4183762</v>
      </c>
      <c r="V120" s="71">
        <v>440</v>
      </c>
      <c r="W120" s="71">
        <v>209</v>
      </c>
      <c r="X120" s="71">
        <v>2775</v>
      </c>
      <c r="Y120" s="71">
        <v>3711</v>
      </c>
      <c r="Z120" s="71">
        <v>6209</v>
      </c>
      <c r="AA120" s="71">
        <v>2941</v>
      </c>
      <c r="AB120" s="71">
        <v>11386</v>
      </c>
      <c r="AC120" s="71">
        <v>0</v>
      </c>
      <c r="AD120" s="71">
        <v>0.65265272890305848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25.62</v>
      </c>
      <c r="BK120" s="71">
        <v>0</v>
      </c>
      <c r="BL120" s="71">
        <v>0</v>
      </c>
      <c r="BM120" s="71">
        <v>0</v>
      </c>
      <c r="BN120" s="72"/>
      <c r="BO120" s="71">
        <v>0</v>
      </c>
      <c r="BP120" s="71">
        <v>0</v>
      </c>
      <c r="BQ120" s="71">
        <v>2</v>
      </c>
      <c r="BR120" s="71">
        <v>0</v>
      </c>
      <c r="BS120" s="71">
        <v>0</v>
      </c>
      <c r="BT120" s="71">
        <v>0</v>
      </c>
      <c r="BU120"/>
      <c r="BV120" s="70">
        <v>25.62</v>
      </c>
      <c r="BW120" s="70">
        <v>0</v>
      </c>
      <c r="BX120" s="70">
        <v>0</v>
      </c>
      <c r="BY120" s="70">
        <v>0</v>
      </c>
      <c r="BZ120" s="70">
        <v>0</v>
      </c>
      <c r="CA120" s="70">
        <v>0</v>
      </c>
      <c r="CB120" s="70">
        <v>0</v>
      </c>
      <c r="CC120" s="70">
        <v>0</v>
      </c>
      <c r="CD120" s="70">
        <v>0</v>
      </c>
    </row>
    <row r="121" spans="1:82">
      <c r="A121" s="70" t="s">
        <v>1876</v>
      </c>
      <c r="B121" s="70">
        <v>348</v>
      </c>
      <c r="C121" s="70">
        <v>8</v>
      </c>
      <c r="D121" s="70">
        <v>21</v>
      </c>
      <c r="E121" s="70">
        <v>2011</v>
      </c>
      <c r="F121" s="70" t="s">
        <v>178</v>
      </c>
      <c r="G121" s="1064" t="s">
        <v>1868</v>
      </c>
      <c r="H121" s="70" t="s">
        <v>1869</v>
      </c>
      <c r="I121" s="148"/>
      <c r="J121" s="71">
        <v>45.490183119566197</v>
      </c>
      <c r="K121" s="71">
        <v>1.1864661384027999</v>
      </c>
      <c r="L121" s="71">
        <v>8.6219743970133891</v>
      </c>
      <c r="M121" s="71">
        <v>12.8741468694151</v>
      </c>
      <c r="N121" s="71">
        <v>14.55086978417047</v>
      </c>
      <c r="O121" s="71">
        <v>12.036837912496672</v>
      </c>
      <c r="P121" s="71">
        <v>14.310939778854703</v>
      </c>
      <c r="Q121" s="71">
        <v>0.79524623771890901</v>
      </c>
      <c r="R121" s="71">
        <v>0</v>
      </c>
      <c r="S121" s="71">
        <v>0.84052705481055434</v>
      </c>
      <c r="T121" s="72"/>
      <c r="U121" s="71">
        <v>3809201</v>
      </c>
      <c r="V121" s="71">
        <v>440</v>
      </c>
      <c r="W121" s="71">
        <v>209</v>
      </c>
      <c r="X121" s="71">
        <v>2775</v>
      </c>
      <c r="Y121" s="71">
        <v>3741</v>
      </c>
      <c r="Z121" s="71">
        <v>6246</v>
      </c>
      <c r="AA121" s="71">
        <v>2892</v>
      </c>
      <c r="AB121" s="71">
        <v>11332</v>
      </c>
      <c r="AC121" s="71">
        <v>0</v>
      </c>
      <c r="AD121" s="71">
        <v>0.84052705481055434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26.300999999999998</v>
      </c>
      <c r="BK121" s="71">
        <v>0</v>
      </c>
      <c r="BL121" s="71">
        <v>0</v>
      </c>
      <c r="BM121" s="71">
        <v>0</v>
      </c>
      <c r="BN121" s="72"/>
      <c r="BO121" s="71">
        <v>0</v>
      </c>
      <c r="BP121" s="71">
        <v>0</v>
      </c>
      <c r="BQ121" s="71">
        <v>2</v>
      </c>
      <c r="BR121" s="71">
        <v>0</v>
      </c>
      <c r="BS121" s="71">
        <v>0</v>
      </c>
      <c r="BT121" s="71">
        <v>0</v>
      </c>
      <c r="BU121"/>
      <c r="BV121" s="70">
        <v>26.300999999999998</v>
      </c>
      <c r="BW121" s="70">
        <v>0</v>
      </c>
      <c r="BX121" s="70">
        <v>0</v>
      </c>
      <c r="BY121" s="70">
        <v>0</v>
      </c>
      <c r="BZ121" s="70">
        <v>0</v>
      </c>
      <c r="CA121" s="70">
        <v>0</v>
      </c>
      <c r="CB121" s="70">
        <v>0</v>
      </c>
      <c r="CC121" s="70">
        <v>0</v>
      </c>
      <c r="CD121" s="70">
        <v>0</v>
      </c>
    </row>
    <row r="122" spans="1:82">
      <c r="A122" s="70" t="s">
        <v>1877</v>
      </c>
      <c r="B122" s="70">
        <v>349</v>
      </c>
      <c r="C122" s="70">
        <v>9</v>
      </c>
      <c r="D122" s="70">
        <v>21</v>
      </c>
      <c r="E122" s="70">
        <v>2012</v>
      </c>
      <c r="F122" s="70" t="s">
        <v>179</v>
      </c>
      <c r="G122" s="1064" t="s">
        <v>1868</v>
      </c>
      <c r="H122" s="70" t="s">
        <v>1869</v>
      </c>
      <c r="I122" s="148"/>
      <c r="J122" s="71">
        <v>45.776667205775937</v>
      </c>
      <c r="K122" s="71">
        <v>1.1470827843443581</v>
      </c>
      <c r="L122" s="71">
        <v>8.5377357408027716</v>
      </c>
      <c r="M122" s="71">
        <v>14.51395333263646</v>
      </c>
      <c r="N122" s="71">
        <v>15.737678693383289</v>
      </c>
      <c r="O122" s="71">
        <v>12.16581781128767</v>
      </c>
      <c r="P122" s="71">
        <v>14.277899855956326</v>
      </c>
      <c r="Q122" s="71">
        <v>0.86432399684571504</v>
      </c>
      <c r="R122" s="71">
        <v>0</v>
      </c>
      <c r="S122" s="71">
        <v>0.61670160176371469</v>
      </c>
      <c r="T122" s="72"/>
      <c r="U122" s="71">
        <v>3431979</v>
      </c>
      <c r="V122" s="71">
        <v>440</v>
      </c>
      <c r="W122" s="71">
        <v>209</v>
      </c>
      <c r="X122" s="71">
        <v>2775</v>
      </c>
      <c r="Y122" s="71">
        <v>3780</v>
      </c>
      <c r="Z122" s="71">
        <v>6363</v>
      </c>
      <c r="AA122" s="71">
        <v>2869</v>
      </c>
      <c r="AB122" s="71">
        <v>11336</v>
      </c>
      <c r="AC122" s="71">
        <v>0</v>
      </c>
      <c r="AD122" s="71">
        <v>0.61670160176371469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33.384</v>
      </c>
      <c r="BK122" s="71">
        <v>0</v>
      </c>
      <c r="BL122" s="71">
        <v>0</v>
      </c>
      <c r="BM122" s="71">
        <v>0</v>
      </c>
      <c r="BN122" s="72"/>
      <c r="BO122" s="71">
        <v>0</v>
      </c>
      <c r="BP122" s="71">
        <v>0</v>
      </c>
      <c r="BQ122" s="71">
        <v>2</v>
      </c>
      <c r="BR122" s="71">
        <v>0</v>
      </c>
      <c r="BS122" s="71">
        <v>0</v>
      </c>
      <c r="BT122" s="71">
        <v>0</v>
      </c>
      <c r="BU122"/>
      <c r="BV122" s="70">
        <v>33.384</v>
      </c>
      <c r="BW122" s="70">
        <v>0</v>
      </c>
      <c r="BX122" s="70">
        <v>0</v>
      </c>
      <c r="BY122" s="70">
        <v>0</v>
      </c>
      <c r="BZ122" s="70">
        <v>0</v>
      </c>
      <c r="CA122" s="70">
        <v>0</v>
      </c>
      <c r="CB122" s="70">
        <v>0</v>
      </c>
      <c r="CC122" s="70">
        <v>0</v>
      </c>
      <c r="CD122" s="70">
        <v>0</v>
      </c>
    </row>
    <row r="123" spans="1:82">
      <c r="A123" s="70" t="s">
        <v>1878</v>
      </c>
      <c r="B123" s="70">
        <v>350</v>
      </c>
      <c r="C123" s="70">
        <v>10</v>
      </c>
      <c r="D123" s="70">
        <v>21</v>
      </c>
      <c r="E123" s="70">
        <v>2013</v>
      </c>
      <c r="F123" s="70" t="s">
        <v>180</v>
      </c>
      <c r="G123" s="70" t="s">
        <v>1868</v>
      </c>
      <c r="H123" s="70" t="s">
        <v>1869</v>
      </c>
      <c r="I123" s="148"/>
      <c r="J123" s="71">
        <v>40.853538540072122</v>
      </c>
      <c r="K123" s="71">
        <v>0.98927495334818571</v>
      </c>
      <c r="L123" s="71">
        <v>8.0385680313289818</v>
      </c>
      <c r="M123" s="71">
        <v>14.236497094011719</v>
      </c>
      <c r="N123" s="71">
        <v>17.465098396520371</v>
      </c>
      <c r="O123" s="71">
        <v>11.777629658328877</v>
      </c>
      <c r="P123" s="71">
        <v>14.261763991278329</v>
      </c>
      <c r="Q123" s="71">
        <v>0.88192314419101503</v>
      </c>
      <c r="R123" s="71">
        <v>0</v>
      </c>
      <c r="S123" s="71">
        <v>0.80014736068885728</v>
      </c>
      <c r="T123" s="72"/>
      <c r="U123" s="71">
        <v>2881237</v>
      </c>
      <c r="V123" s="71">
        <v>440</v>
      </c>
      <c r="W123" s="71">
        <v>209</v>
      </c>
      <c r="X123" s="71">
        <v>2775</v>
      </c>
      <c r="Y123" s="71">
        <v>3829</v>
      </c>
      <c r="Z123" s="71">
        <v>6435</v>
      </c>
      <c r="AA123" s="71">
        <v>2855</v>
      </c>
      <c r="AB123" s="71">
        <v>11401</v>
      </c>
      <c r="AC123" s="71">
        <v>0</v>
      </c>
      <c r="AD123" s="71">
        <v>0.80014736068885728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36.598999999999997</v>
      </c>
      <c r="BK123" s="71">
        <v>0</v>
      </c>
      <c r="BL123" s="71">
        <v>0</v>
      </c>
      <c r="BM123" s="71">
        <v>0</v>
      </c>
      <c r="BN123" s="72"/>
      <c r="BO123" s="71">
        <v>0</v>
      </c>
      <c r="BP123" s="71">
        <v>0</v>
      </c>
      <c r="BQ123" s="71">
        <v>2</v>
      </c>
      <c r="BR123" s="71">
        <v>0</v>
      </c>
      <c r="BS123" s="71">
        <v>0</v>
      </c>
      <c r="BT123" s="71">
        <v>0</v>
      </c>
      <c r="BU123"/>
      <c r="BV123" s="70">
        <v>36.598999999999997</v>
      </c>
      <c r="BW123" s="70">
        <v>0</v>
      </c>
      <c r="BX123" s="70">
        <v>0</v>
      </c>
      <c r="BY123" s="70">
        <v>0</v>
      </c>
      <c r="BZ123" s="70">
        <v>0</v>
      </c>
      <c r="CA123" s="70">
        <v>0</v>
      </c>
      <c r="CB123" s="70">
        <v>0</v>
      </c>
      <c r="CC123" s="70">
        <v>0</v>
      </c>
      <c r="CD123" s="70">
        <v>0</v>
      </c>
    </row>
    <row r="124" spans="1:82">
      <c r="A124" s="70" t="s">
        <v>1879</v>
      </c>
      <c r="B124" s="70">
        <v>351</v>
      </c>
      <c r="C124" s="70">
        <v>11</v>
      </c>
      <c r="D124" s="70">
        <v>21</v>
      </c>
      <c r="E124" s="70">
        <v>2014</v>
      </c>
      <c r="F124" s="70" t="s">
        <v>181</v>
      </c>
      <c r="G124" s="70" t="s">
        <v>1868</v>
      </c>
      <c r="H124" s="70" t="s">
        <v>1869</v>
      </c>
      <c r="I124" s="148"/>
      <c r="J124" s="71">
        <v>35.803287575779933</v>
      </c>
      <c r="K124" s="71">
        <v>0.78745650351677055</v>
      </c>
      <c r="L124" s="71">
        <v>7.2776468395109521</v>
      </c>
      <c r="M124" s="71">
        <v>15.18415249270204</v>
      </c>
      <c r="N124" s="71">
        <v>13.74636238279485</v>
      </c>
      <c r="O124" s="71">
        <v>11.272833505513963</v>
      </c>
      <c r="P124" s="71">
        <v>14.1551266162095</v>
      </c>
      <c r="Q124" s="71">
        <v>0.834723244979237</v>
      </c>
      <c r="R124" s="71">
        <v>0</v>
      </c>
      <c r="S124" s="71">
        <v>0</v>
      </c>
      <c r="T124" s="72"/>
      <c r="U124" s="71">
        <v>2757974</v>
      </c>
      <c r="V124" s="71">
        <v>316</v>
      </c>
      <c r="W124" s="71">
        <v>166</v>
      </c>
      <c r="X124" s="71">
        <v>2941</v>
      </c>
      <c r="Y124" s="71">
        <v>3829</v>
      </c>
      <c r="Z124" s="71">
        <v>6487</v>
      </c>
      <c r="AA124" s="71">
        <v>2819</v>
      </c>
      <c r="AB124" s="71">
        <v>11247</v>
      </c>
      <c r="AC124" s="71">
        <v>0</v>
      </c>
      <c r="AD124" s="71">
        <v>0</v>
      </c>
      <c r="AE124" s="72"/>
      <c r="AF124" s="71"/>
      <c r="AG124" s="71"/>
      <c r="AH124" s="71"/>
      <c r="AI124" s="71"/>
      <c r="AJ124" s="71"/>
      <c r="AK124" s="71"/>
      <c r="AL124" s="71"/>
      <c r="AM124" s="71"/>
      <c r="AN124" s="71"/>
      <c r="AO124" s="71"/>
      <c r="AP124" s="71"/>
      <c r="AQ124" s="72"/>
      <c r="AR124" s="71">
        <v>403</v>
      </c>
      <c r="AS124" s="71">
        <v>191</v>
      </c>
      <c r="AT124" s="71">
        <v>0</v>
      </c>
      <c r="AU124" s="71">
        <v>0</v>
      </c>
      <c r="AV124" s="71">
        <v>0</v>
      </c>
      <c r="AW124" s="71">
        <v>0</v>
      </c>
      <c r="AX124" s="71"/>
      <c r="AY124" s="72"/>
      <c r="AZ124" s="71">
        <v>2007.88</v>
      </c>
      <c r="BA124" s="71">
        <v>25615.3</v>
      </c>
      <c r="BB124" s="71">
        <v>0</v>
      </c>
      <c r="BC124" s="71">
        <v>0</v>
      </c>
      <c r="BD124" s="71">
        <v>0</v>
      </c>
      <c r="BE124" s="71">
        <v>0</v>
      </c>
      <c r="BF124" s="71"/>
      <c r="BG124" s="72"/>
      <c r="BH124" s="71">
        <v>0</v>
      </c>
      <c r="BI124" s="71">
        <v>0</v>
      </c>
      <c r="BJ124" s="71">
        <v>35.722000000000001</v>
      </c>
      <c r="BK124" s="71">
        <v>0</v>
      </c>
      <c r="BL124" s="71">
        <v>0</v>
      </c>
      <c r="BM124" s="71">
        <v>0</v>
      </c>
      <c r="BN124" s="72"/>
      <c r="BO124" s="71">
        <v>0</v>
      </c>
      <c r="BP124" s="71">
        <v>0</v>
      </c>
      <c r="BQ124" s="71">
        <v>2</v>
      </c>
      <c r="BR124" s="71">
        <v>0</v>
      </c>
      <c r="BS124" s="71">
        <v>0</v>
      </c>
      <c r="BT124" s="71">
        <v>0</v>
      </c>
      <c r="BU124"/>
      <c r="BV124" s="70">
        <v>35.722000000000001</v>
      </c>
      <c r="BW124" s="70">
        <v>0</v>
      </c>
      <c r="BX124" s="70">
        <v>0</v>
      </c>
      <c r="BY124" s="70">
        <v>0</v>
      </c>
      <c r="BZ124" s="70">
        <v>0</v>
      </c>
      <c r="CA124" s="70">
        <v>0</v>
      </c>
      <c r="CB124" s="70">
        <v>0</v>
      </c>
      <c r="CC124" s="70">
        <v>0</v>
      </c>
      <c r="CD124" s="70">
        <v>0</v>
      </c>
    </row>
    <row r="125" spans="1:82">
      <c r="A125" s="70" t="s">
        <v>1880</v>
      </c>
      <c r="B125" s="70">
        <v>352</v>
      </c>
      <c r="C125" s="70">
        <v>12</v>
      </c>
      <c r="D125" s="70">
        <v>21</v>
      </c>
      <c r="E125" s="70">
        <v>2015</v>
      </c>
      <c r="F125" s="70" t="s">
        <v>182</v>
      </c>
      <c r="G125" s="70" t="s">
        <v>1868</v>
      </c>
      <c r="H125" s="70" t="s">
        <v>1869</v>
      </c>
      <c r="I125" s="148"/>
      <c r="J125" s="71">
        <v>22.745491775514999</v>
      </c>
      <c r="K125" s="71">
        <v>0.74222943370138517</v>
      </c>
      <c r="L125" s="71">
        <v>7.1821968744220239</v>
      </c>
      <c r="M125" s="71">
        <v>13.57054982764263</v>
      </c>
      <c r="N125" s="71">
        <v>12.390983313425011</v>
      </c>
      <c r="O125" s="71">
        <v>11.208408656875898</v>
      </c>
      <c r="P125" s="71">
        <v>13.995449922540182</v>
      </c>
      <c r="Q125" s="71">
        <v>0.81081935631783497</v>
      </c>
      <c r="R125" s="71">
        <v>0</v>
      </c>
      <c r="S125" s="71">
        <v>1.324344583551722</v>
      </c>
      <c r="T125" s="72"/>
      <c r="U125" s="71">
        <v>2191242</v>
      </c>
      <c r="V125" s="71">
        <v>316</v>
      </c>
      <c r="W125" s="71">
        <v>166</v>
      </c>
      <c r="X125" s="71">
        <v>2941</v>
      </c>
      <c r="Y125" s="71">
        <v>3834</v>
      </c>
      <c r="Z125" s="71">
        <v>6512</v>
      </c>
      <c r="AA125" s="71">
        <v>2785</v>
      </c>
      <c r="AB125" s="71">
        <v>11160</v>
      </c>
      <c r="AC125" s="71">
        <v>0</v>
      </c>
      <c r="AD125" s="71">
        <v>1.324344583551722</v>
      </c>
      <c r="AE125" s="72"/>
      <c r="AF125" s="71">
        <v>22887108.256388638</v>
      </c>
      <c r="AG125" s="71">
        <v>561007.23120469193</v>
      </c>
      <c r="AH125" s="71">
        <v>1495780.975949201</v>
      </c>
      <c r="AI125" s="71">
        <v>18019108.74703506</v>
      </c>
      <c r="AJ125" s="71">
        <v>20608420.002759978</v>
      </c>
      <c r="AK125" s="71">
        <v>0</v>
      </c>
      <c r="AL125" s="71">
        <v>0</v>
      </c>
      <c r="AM125" s="71">
        <v>1529431.1855607249</v>
      </c>
      <c r="AN125" s="71">
        <v>0</v>
      </c>
      <c r="AO125" s="71">
        <v>0</v>
      </c>
      <c r="AP125" s="71">
        <v>65100856.398898296</v>
      </c>
      <c r="AQ125" s="72"/>
      <c r="AR125" s="71">
        <v>446</v>
      </c>
      <c r="AS125" s="71">
        <v>249</v>
      </c>
      <c r="AT125" s="71">
        <v>0</v>
      </c>
      <c r="AU125" s="71">
        <v>0</v>
      </c>
      <c r="AV125" s="71">
        <v>0</v>
      </c>
      <c r="AW125" s="71">
        <v>0</v>
      </c>
      <c r="AX125" s="71"/>
      <c r="AY125" s="72"/>
      <c r="AZ125" s="71">
        <v>2331.88</v>
      </c>
      <c r="BA125" s="71">
        <v>38789.699999999997</v>
      </c>
      <c r="BB125" s="71">
        <v>0</v>
      </c>
      <c r="BC125" s="71">
        <v>0</v>
      </c>
      <c r="BD125" s="71">
        <v>0</v>
      </c>
      <c r="BE125" s="71">
        <v>0</v>
      </c>
      <c r="BF125" s="71"/>
      <c r="BG125" s="72"/>
      <c r="BH125" s="71">
        <v>0</v>
      </c>
      <c r="BI125" s="71">
        <v>0</v>
      </c>
      <c r="BJ125" s="71">
        <v>32.889000000000003</v>
      </c>
      <c r="BK125" s="71">
        <v>0</v>
      </c>
      <c r="BL125" s="71">
        <v>0</v>
      </c>
      <c r="BM125" s="71">
        <v>0</v>
      </c>
      <c r="BN125" s="72"/>
      <c r="BO125" s="71">
        <v>0</v>
      </c>
      <c r="BP125" s="71">
        <v>0</v>
      </c>
      <c r="BQ125" s="71">
        <v>2</v>
      </c>
      <c r="BR125" s="71">
        <v>0</v>
      </c>
      <c r="BS125" s="71">
        <v>0</v>
      </c>
      <c r="BT125" s="71">
        <v>0</v>
      </c>
      <c r="BU125"/>
      <c r="BV125" s="70">
        <v>32.889000000000003</v>
      </c>
      <c r="BW125" s="70">
        <v>0</v>
      </c>
      <c r="BX125" s="70">
        <v>0</v>
      </c>
      <c r="BY125" s="70">
        <v>0</v>
      </c>
      <c r="BZ125" s="70">
        <v>0</v>
      </c>
      <c r="CA125" s="70">
        <v>0</v>
      </c>
      <c r="CB125" s="70">
        <v>0</v>
      </c>
      <c r="CC125" s="70">
        <v>0</v>
      </c>
      <c r="CD125" s="70">
        <v>0</v>
      </c>
    </row>
    <row r="126" spans="1:82">
      <c r="A126" s="70" t="s">
        <v>1881</v>
      </c>
      <c r="B126" s="70">
        <v>353</v>
      </c>
      <c r="C126" s="70">
        <v>13</v>
      </c>
      <c r="D126" s="70">
        <v>21</v>
      </c>
      <c r="E126" s="70">
        <v>2016</v>
      </c>
      <c r="F126" s="70" t="s">
        <v>155</v>
      </c>
      <c r="G126" s="70" t="s">
        <v>1868</v>
      </c>
      <c r="H126" s="70" t="s">
        <v>1869</v>
      </c>
      <c r="I126" s="148"/>
      <c r="J126" s="71">
        <v>20.148354058923925</v>
      </c>
      <c r="K126" s="71">
        <v>0.71317982271136604</v>
      </c>
      <c r="L126" s="71">
        <v>7.0167943451351134</v>
      </c>
      <c r="M126" s="71">
        <v>10.882301521652717</v>
      </c>
      <c r="N126" s="71">
        <v>12.247715115380117</v>
      </c>
      <c r="O126" s="71">
        <v>11.164115309541359</v>
      </c>
      <c r="P126" s="71">
        <v>13.599562693435953</v>
      </c>
      <c r="Q126" s="71">
        <v>0.78034264370122952</v>
      </c>
      <c r="R126" s="71">
        <v>0</v>
      </c>
      <c r="S126" s="71">
        <v>0.99577165299238313</v>
      </c>
      <c r="T126" s="72"/>
      <c r="U126" s="71">
        <v>2063865</v>
      </c>
      <c r="V126" s="71">
        <v>316</v>
      </c>
      <c r="W126" s="71">
        <v>166</v>
      </c>
      <c r="X126" s="71">
        <v>2941</v>
      </c>
      <c r="Y126" s="71">
        <v>3841</v>
      </c>
      <c r="Z126" s="71">
        <v>6566</v>
      </c>
      <c r="AA126" s="71">
        <v>2799</v>
      </c>
      <c r="AB126" s="71">
        <v>11048</v>
      </c>
      <c r="AC126" s="71">
        <v>0</v>
      </c>
      <c r="AD126" s="71">
        <v>0.99577165299238313</v>
      </c>
      <c r="AE126" s="72"/>
      <c r="AF126" s="71">
        <v>21900369.447854571</v>
      </c>
      <c r="AG126" s="71">
        <v>532933.9195041015</v>
      </c>
      <c r="AH126" s="71">
        <v>1248960.36281473</v>
      </c>
      <c r="AI126" s="71">
        <v>17157292.298776321</v>
      </c>
      <c r="AJ126" s="71">
        <v>20812412.795305349</v>
      </c>
      <c r="AK126" s="71">
        <v>0</v>
      </c>
      <c r="AL126" s="71">
        <v>0</v>
      </c>
      <c r="AM126" s="71">
        <v>1515258.348579688</v>
      </c>
      <c r="AN126" s="71">
        <v>0</v>
      </c>
      <c r="AO126" s="71">
        <v>0</v>
      </c>
      <c r="AP126" s="71">
        <v>63167227.172834761</v>
      </c>
      <c r="AQ126" s="72"/>
      <c r="AR126" s="71">
        <v>470</v>
      </c>
      <c r="AS126" s="71">
        <v>317</v>
      </c>
      <c r="AT126" s="71">
        <v>0</v>
      </c>
      <c r="AU126" s="71">
        <v>0</v>
      </c>
      <c r="AV126" s="71">
        <v>0</v>
      </c>
      <c r="AW126" s="71">
        <v>0</v>
      </c>
      <c r="AX126" s="71"/>
      <c r="AY126" s="72"/>
      <c r="AZ126" s="71">
        <v>2481.7800000000002</v>
      </c>
      <c r="BA126" s="71">
        <v>41679.800000000003</v>
      </c>
      <c r="BB126" s="71">
        <v>0</v>
      </c>
      <c r="BC126" s="71">
        <v>0</v>
      </c>
      <c r="BD126" s="71">
        <v>0</v>
      </c>
      <c r="BE126" s="71">
        <v>0</v>
      </c>
      <c r="BF126" s="71"/>
      <c r="BG126" s="72"/>
      <c r="BH126" s="71">
        <v>0</v>
      </c>
      <c r="BI126" s="71">
        <v>0</v>
      </c>
      <c r="BJ126" s="71">
        <v>28.413</v>
      </c>
      <c r="BK126" s="71">
        <v>0</v>
      </c>
      <c r="BL126" s="71">
        <v>0</v>
      </c>
      <c r="BM126" s="71">
        <v>0</v>
      </c>
      <c r="BN126" s="72"/>
      <c r="BO126" s="71">
        <v>0</v>
      </c>
      <c r="BP126" s="71">
        <v>0</v>
      </c>
      <c r="BQ126" s="71">
        <v>2</v>
      </c>
      <c r="BR126" s="71">
        <v>0</v>
      </c>
      <c r="BS126" s="71">
        <v>0</v>
      </c>
      <c r="BT126" s="71">
        <v>0</v>
      </c>
      <c r="BU126"/>
      <c r="BV126" s="70">
        <v>28.413</v>
      </c>
      <c r="BW126" s="70">
        <v>0</v>
      </c>
      <c r="BX126" s="70">
        <v>0</v>
      </c>
      <c r="BY126" s="70">
        <v>0</v>
      </c>
      <c r="BZ126" s="70">
        <v>0</v>
      </c>
      <c r="CA126" s="70">
        <v>0</v>
      </c>
      <c r="CB126" s="70">
        <v>0</v>
      </c>
      <c r="CC126" s="70">
        <v>0</v>
      </c>
      <c r="CD126" s="70">
        <v>0</v>
      </c>
    </row>
    <row r="127" spans="1:82">
      <c r="A127" s="70" t="s">
        <v>1882</v>
      </c>
      <c r="B127" s="70">
        <v>354</v>
      </c>
      <c r="C127" s="70">
        <v>14</v>
      </c>
      <c r="D127" s="70">
        <v>21</v>
      </c>
      <c r="E127" s="70">
        <v>2017</v>
      </c>
      <c r="F127" s="70" t="s">
        <v>156</v>
      </c>
      <c r="G127" s="70" t="s">
        <v>1868</v>
      </c>
      <c r="H127" s="70" t="s">
        <v>1869</v>
      </c>
      <c r="I127" s="148"/>
      <c r="J127" s="71">
        <v>20.298800529851107</v>
      </c>
      <c r="K127" s="71">
        <v>0.68648171310216821</v>
      </c>
      <c r="L127" s="71">
        <v>6.4788460111261701</v>
      </c>
      <c r="M127" s="71">
        <v>9.9037457305903995</v>
      </c>
      <c r="N127" s="71">
        <v>11.539254852966033</v>
      </c>
      <c r="O127" s="71">
        <v>11.018739582738572</v>
      </c>
      <c r="P127" s="71">
        <v>13.484446658007803</v>
      </c>
      <c r="Q127" s="71">
        <v>0.74327045074309595</v>
      </c>
      <c r="R127" s="71">
        <v>0</v>
      </c>
      <c r="S127" s="71">
        <v>0.91602384285515415</v>
      </c>
      <c r="T127" s="72"/>
      <c r="U127" s="71">
        <v>2253642</v>
      </c>
      <c r="V127" s="71">
        <v>316</v>
      </c>
      <c r="W127" s="71">
        <v>166</v>
      </c>
      <c r="X127" s="71">
        <v>2941</v>
      </c>
      <c r="Y127" s="71">
        <v>3842</v>
      </c>
      <c r="Z127" s="71">
        <v>6588</v>
      </c>
      <c r="AA127" s="71">
        <v>2793</v>
      </c>
      <c r="AB127" s="71">
        <v>10882</v>
      </c>
      <c r="AC127" s="71">
        <v>0</v>
      </c>
      <c r="AD127" s="71">
        <v>0.91602384285515415</v>
      </c>
      <c r="AE127" s="72"/>
      <c r="AF127" s="71">
        <v>24933030.70044107</v>
      </c>
      <c r="AG127" s="71">
        <v>523399.88246277173</v>
      </c>
      <c r="AH127" s="71">
        <v>1508281.8199022859</v>
      </c>
      <c r="AI127" s="71">
        <v>16528813.015740581</v>
      </c>
      <c r="AJ127" s="71">
        <v>21561916.406147271</v>
      </c>
      <c r="AK127" s="71">
        <v>0</v>
      </c>
      <c r="AL127" s="71">
        <v>0</v>
      </c>
      <c r="AM127" s="71">
        <v>1494826.411833019</v>
      </c>
      <c r="AN127" s="71">
        <v>0</v>
      </c>
      <c r="AO127" s="71">
        <v>0</v>
      </c>
      <c r="AP127" s="71">
        <v>66550268.236526996</v>
      </c>
      <c r="AQ127" s="72"/>
      <c r="AR127" s="71">
        <v>489</v>
      </c>
      <c r="AS127" s="71">
        <v>335</v>
      </c>
      <c r="AT127" s="71">
        <v>0</v>
      </c>
      <c r="AU127" s="71">
        <v>0</v>
      </c>
      <c r="AV127" s="71">
        <v>0</v>
      </c>
      <c r="AW127" s="71">
        <v>0</v>
      </c>
      <c r="AX127" s="71"/>
      <c r="AY127" s="72"/>
      <c r="AZ127" s="71">
        <v>2627.08</v>
      </c>
      <c r="BA127" s="71">
        <v>42541.7</v>
      </c>
      <c r="BB127" s="71">
        <v>0</v>
      </c>
      <c r="BC127" s="71">
        <v>0</v>
      </c>
      <c r="BD127" s="71">
        <v>0</v>
      </c>
      <c r="BE127" s="71">
        <v>0</v>
      </c>
      <c r="BF127" s="71"/>
      <c r="BG127" s="72"/>
      <c r="BH127" s="71">
        <v>0</v>
      </c>
      <c r="BI127" s="71">
        <v>0</v>
      </c>
      <c r="BJ127" s="71">
        <v>26.192</v>
      </c>
      <c r="BK127" s="71">
        <v>0</v>
      </c>
      <c r="BL127" s="71">
        <v>0</v>
      </c>
      <c r="BM127" s="71">
        <v>0</v>
      </c>
      <c r="BN127" s="72"/>
      <c r="BO127" s="71">
        <v>0</v>
      </c>
      <c r="BP127" s="71">
        <v>0</v>
      </c>
      <c r="BQ127" s="71">
        <v>2</v>
      </c>
      <c r="BR127" s="71">
        <v>0</v>
      </c>
      <c r="BS127" s="71">
        <v>0</v>
      </c>
      <c r="BT127" s="71">
        <v>0</v>
      </c>
      <c r="BU127"/>
      <c r="BV127" s="70">
        <v>26.192</v>
      </c>
      <c r="BW127" s="70">
        <v>0</v>
      </c>
      <c r="BX127" s="70">
        <v>0</v>
      </c>
      <c r="BY127" s="70">
        <v>0</v>
      </c>
      <c r="BZ127" s="70">
        <v>0</v>
      </c>
      <c r="CA127" s="70">
        <v>0</v>
      </c>
      <c r="CB127" s="70">
        <v>0</v>
      </c>
      <c r="CC127" s="70">
        <v>0</v>
      </c>
      <c r="CD127" s="70">
        <v>0</v>
      </c>
    </row>
    <row r="128" spans="1:82">
      <c r="A128" s="70" t="s">
        <v>1883</v>
      </c>
      <c r="B128" s="70">
        <v>355</v>
      </c>
      <c r="C128" s="70">
        <v>15</v>
      </c>
      <c r="D128" s="70">
        <v>21</v>
      </c>
      <c r="E128" s="70">
        <v>2018</v>
      </c>
      <c r="F128" s="70" t="s">
        <v>183</v>
      </c>
      <c r="G128" s="70" t="s">
        <v>1868</v>
      </c>
      <c r="H128" s="70" t="s">
        <v>1869</v>
      </c>
      <c r="I128" s="148"/>
      <c r="J128" s="71">
        <v>23.89008136647983</v>
      </c>
      <c r="K128" s="71">
        <v>0.60114159640113352</v>
      </c>
      <c r="L128" s="71">
        <v>5.6798619426277721</v>
      </c>
      <c r="M128" s="71">
        <v>8.9787442527358952</v>
      </c>
      <c r="N128" s="71">
        <v>8.6475110580399583</v>
      </c>
      <c r="O128" s="71">
        <v>10.875725329638</v>
      </c>
      <c r="P128" s="71">
        <v>13.321539964337157</v>
      </c>
      <c r="Q128" s="71">
        <v>0.67633687300010503</v>
      </c>
      <c r="R128" s="71">
        <v>0</v>
      </c>
      <c r="S128" s="71">
        <v>1.1167167400894307</v>
      </c>
      <c r="T128" s="72"/>
      <c r="U128" s="71">
        <v>2930296</v>
      </c>
      <c r="V128" s="71">
        <v>316</v>
      </c>
      <c r="W128" s="71">
        <v>166</v>
      </c>
      <c r="X128" s="71">
        <v>2941</v>
      </c>
      <c r="Y128" s="71">
        <v>3837</v>
      </c>
      <c r="Z128" s="71">
        <v>6627</v>
      </c>
      <c r="AA128" s="71">
        <v>2787</v>
      </c>
      <c r="AB128" s="71">
        <v>10671</v>
      </c>
      <c r="AC128" s="71">
        <v>0</v>
      </c>
      <c r="AD128" s="71">
        <v>1.1167167400894309</v>
      </c>
      <c r="AE128" s="72"/>
      <c r="AF128" s="71">
        <v>34517363.516286023</v>
      </c>
      <c r="AG128" s="71">
        <v>466087.5292750877</v>
      </c>
      <c r="AH128" s="71">
        <v>1372451.2259040121</v>
      </c>
      <c r="AI128" s="71">
        <v>16229196.70994417</v>
      </c>
      <c r="AJ128" s="71">
        <v>18846751.20783763</v>
      </c>
      <c r="AK128" s="71">
        <v>0</v>
      </c>
      <c r="AL128" s="71">
        <v>0</v>
      </c>
      <c r="AM128" s="71">
        <v>1468875.002404005</v>
      </c>
      <c r="AN128" s="71">
        <v>0</v>
      </c>
      <c r="AO128" s="71">
        <v>0</v>
      </c>
      <c r="AP128" s="71">
        <v>72900725.191650927</v>
      </c>
      <c r="AQ128" s="72"/>
      <c r="AR128" s="71">
        <v>505</v>
      </c>
      <c r="AS128" s="71">
        <v>362</v>
      </c>
      <c r="AT128" s="71">
        <v>0</v>
      </c>
      <c r="AU128" s="71">
        <v>0</v>
      </c>
      <c r="AV128" s="71">
        <v>0</v>
      </c>
      <c r="AW128" s="71">
        <v>0</v>
      </c>
      <c r="AX128" s="71"/>
      <c r="AY128" s="72"/>
      <c r="AZ128" s="71">
        <v>2739.1800000000003</v>
      </c>
      <c r="BA128" s="71">
        <v>43838</v>
      </c>
      <c r="BB128" s="71">
        <v>0</v>
      </c>
      <c r="BC128" s="71">
        <v>0</v>
      </c>
      <c r="BD128" s="71">
        <v>0</v>
      </c>
      <c r="BE128" s="71">
        <v>0</v>
      </c>
      <c r="BF128" s="71"/>
      <c r="BG128" s="72"/>
      <c r="BH128" s="71">
        <v>0</v>
      </c>
      <c r="BI128" s="71">
        <v>0</v>
      </c>
      <c r="BJ128" s="71">
        <v>16.085999999999999</v>
      </c>
      <c r="BK128" s="71">
        <v>0</v>
      </c>
      <c r="BL128" s="71">
        <v>0</v>
      </c>
      <c r="BM128" s="71">
        <v>0</v>
      </c>
      <c r="BN128" s="72"/>
      <c r="BO128" s="71">
        <v>0</v>
      </c>
      <c r="BP128" s="71">
        <v>0</v>
      </c>
      <c r="BQ128" s="71">
        <v>1</v>
      </c>
      <c r="BR128" s="71">
        <v>0</v>
      </c>
      <c r="BS128" s="71">
        <v>0</v>
      </c>
      <c r="BT128" s="71">
        <v>0</v>
      </c>
      <c r="BU128"/>
      <c r="BV128" s="70">
        <v>16.085999999999999</v>
      </c>
      <c r="BW128" s="70">
        <v>0</v>
      </c>
      <c r="BX128" s="70">
        <v>0</v>
      </c>
      <c r="BY128" s="70">
        <v>0</v>
      </c>
      <c r="BZ128" s="70">
        <v>0</v>
      </c>
      <c r="CA128" s="70">
        <v>0</v>
      </c>
      <c r="CB128" s="70">
        <v>0</v>
      </c>
      <c r="CC128" s="70">
        <v>0</v>
      </c>
      <c r="CD128" s="70">
        <v>0</v>
      </c>
    </row>
    <row r="129" spans="1:82">
      <c r="A129" s="70" t="s">
        <v>1884</v>
      </c>
      <c r="B129" s="70">
        <v>356</v>
      </c>
      <c r="C129" s="70">
        <v>16</v>
      </c>
      <c r="D129" s="70">
        <v>21</v>
      </c>
      <c r="E129" s="70">
        <v>2019</v>
      </c>
      <c r="F129" s="70" t="s">
        <v>158</v>
      </c>
      <c r="G129" s="70" t="s">
        <v>1868</v>
      </c>
      <c r="H129" s="70" t="s">
        <v>1869</v>
      </c>
      <c r="I129" s="148"/>
      <c r="J129" s="71">
        <v>27.65657503126949</v>
      </c>
      <c r="K129" s="71">
        <v>0.5653987227739814</v>
      </c>
      <c r="L129" s="71">
        <v>5.7890025937711771</v>
      </c>
      <c r="M129" s="71">
        <v>10.032855114921418</v>
      </c>
      <c r="N129" s="71">
        <v>8.2324647526912607</v>
      </c>
      <c r="O129" s="71">
        <v>10.553183361832804</v>
      </c>
      <c r="P129" s="71">
        <v>13.16194424031651</v>
      </c>
      <c r="Q129" s="71">
        <v>0.65116623662801798</v>
      </c>
      <c r="R129" s="71">
        <v>0</v>
      </c>
      <c r="S129" s="71">
        <v>1.0173732864717184</v>
      </c>
      <c r="T129" s="72"/>
      <c r="U129" s="71">
        <v>3329627</v>
      </c>
      <c r="V129" s="71">
        <v>316</v>
      </c>
      <c r="W129" s="71">
        <v>166</v>
      </c>
      <c r="X129" s="71">
        <v>2941</v>
      </c>
      <c r="Y129" s="71">
        <v>3850</v>
      </c>
      <c r="Z129" s="71">
        <v>6607</v>
      </c>
      <c r="AA129" s="71">
        <v>2733</v>
      </c>
      <c r="AB129" s="71">
        <v>10552</v>
      </c>
      <c r="AC129" s="71">
        <v>0</v>
      </c>
      <c r="AD129" s="71">
        <v>1.017373286471718</v>
      </c>
      <c r="AE129" s="72"/>
      <c r="AF129" s="71">
        <v>39019546.806182131</v>
      </c>
      <c r="AG129" s="71">
        <v>451615.55859088741</v>
      </c>
      <c r="AH129" s="71">
        <v>1525979.0944010329</v>
      </c>
      <c r="AI129" s="71">
        <v>16358894.8665458</v>
      </c>
      <c r="AJ129" s="71">
        <v>17616045.851062771</v>
      </c>
      <c r="AK129" s="71">
        <v>0</v>
      </c>
      <c r="AL129" s="71">
        <v>0</v>
      </c>
      <c r="AM129" s="71">
        <v>1437102.9645865294</v>
      </c>
      <c r="AN129" s="71">
        <v>0</v>
      </c>
      <c r="AO129" s="71">
        <v>0</v>
      </c>
      <c r="AP129" s="71">
        <v>76409185.141369149</v>
      </c>
      <c r="AQ129" s="72"/>
      <c r="AR129" s="71">
        <v>531</v>
      </c>
      <c r="AS129" s="71">
        <v>396</v>
      </c>
      <c r="AT129" s="71">
        <v>0</v>
      </c>
      <c r="AU129" s="71">
        <v>0</v>
      </c>
      <c r="AV129" s="71">
        <v>0</v>
      </c>
      <c r="AW129" s="71">
        <v>0</v>
      </c>
      <c r="AX129" s="71"/>
      <c r="AY129" s="72"/>
      <c r="AZ129" s="71">
        <v>2952.9500000000012</v>
      </c>
      <c r="BA129" s="71">
        <v>45380.300000000017</v>
      </c>
      <c r="BB129" s="71">
        <v>0</v>
      </c>
      <c r="BC129" s="71">
        <v>0</v>
      </c>
      <c r="BD129" s="71">
        <v>0</v>
      </c>
      <c r="BE129" s="71">
        <v>0</v>
      </c>
      <c r="BF129" s="71"/>
      <c r="BG129" s="72"/>
      <c r="BH129" s="71">
        <v>0</v>
      </c>
      <c r="BI129" s="71">
        <v>0</v>
      </c>
      <c r="BJ129" s="71">
        <v>12.76</v>
      </c>
      <c r="BK129" s="71">
        <v>0</v>
      </c>
      <c r="BL129" s="71">
        <v>0</v>
      </c>
      <c r="BM129" s="71">
        <v>0</v>
      </c>
      <c r="BN129" s="72"/>
      <c r="BO129" s="71">
        <v>0</v>
      </c>
      <c r="BP129" s="71">
        <v>0</v>
      </c>
      <c r="BQ129" s="71">
        <v>1</v>
      </c>
      <c r="BR129" s="71">
        <v>0</v>
      </c>
      <c r="BS129" s="71">
        <v>0</v>
      </c>
      <c r="BT129" s="71">
        <v>0</v>
      </c>
      <c r="BU129"/>
      <c r="BV129" s="70">
        <v>12.76</v>
      </c>
      <c r="BW129" s="70">
        <v>0</v>
      </c>
      <c r="BX129" s="70">
        <v>0</v>
      </c>
      <c r="BY129" s="70">
        <v>0</v>
      </c>
      <c r="BZ129" s="70">
        <v>0</v>
      </c>
      <c r="CA129" s="70">
        <v>0</v>
      </c>
      <c r="CB129" s="70">
        <v>0</v>
      </c>
      <c r="CC129" s="70">
        <v>0</v>
      </c>
      <c r="CD129" s="70">
        <v>0</v>
      </c>
    </row>
    <row r="130" spans="1:82">
      <c r="A130" s="70" t="s">
        <v>1885</v>
      </c>
      <c r="B130" s="70">
        <v>357</v>
      </c>
      <c r="C130" s="70">
        <v>17</v>
      </c>
      <c r="D130" s="70">
        <v>21</v>
      </c>
      <c r="E130" s="70">
        <v>2020</v>
      </c>
      <c r="F130" s="70" t="s">
        <v>159</v>
      </c>
      <c r="G130" s="70" t="s">
        <v>1868</v>
      </c>
      <c r="H130" s="70" t="s">
        <v>1869</v>
      </c>
      <c r="I130" s="148"/>
      <c r="J130" s="71">
        <v>22.673209729859821</v>
      </c>
      <c r="K130" s="71">
        <v>0.75464700121444728</v>
      </c>
      <c r="L130" s="71">
        <v>6.6416623522561089</v>
      </c>
      <c r="M130" s="71">
        <v>8.9760982155005387</v>
      </c>
      <c r="N130" s="71">
        <v>8.8228556556905353</v>
      </c>
      <c r="O130" s="71">
        <v>9.2488795396667385</v>
      </c>
      <c r="P130" s="71">
        <v>12.401236316905207</v>
      </c>
      <c r="Q130" s="71">
        <v>0.62197667113520605</v>
      </c>
      <c r="R130" s="71">
        <v>0</v>
      </c>
      <c r="S130" s="71">
        <v>1.144118157427628</v>
      </c>
      <c r="T130" s="72"/>
      <c r="U130" s="71">
        <v>2731150</v>
      </c>
      <c r="V130" s="71">
        <v>387</v>
      </c>
      <c r="W130" s="71">
        <v>214</v>
      </c>
      <c r="X130" s="71">
        <v>2781</v>
      </c>
      <c r="Y130" s="71">
        <v>3929</v>
      </c>
      <c r="Z130" s="71">
        <v>6609</v>
      </c>
      <c r="AA130" s="71">
        <v>2737</v>
      </c>
      <c r="AB130" s="71">
        <v>10549</v>
      </c>
      <c r="AC130" s="71">
        <v>0</v>
      </c>
      <c r="AD130" s="71">
        <v>1.144118157427628</v>
      </c>
      <c r="AE130" s="72"/>
      <c r="AF130" s="71">
        <v>31503424.120597389</v>
      </c>
      <c r="AG130" s="71">
        <v>554951.63608322316</v>
      </c>
      <c r="AH130" s="71">
        <v>2037034.6424513243</v>
      </c>
      <c r="AI130" s="71">
        <v>14266817.245782811</v>
      </c>
      <c r="AJ130" s="71">
        <v>19537482.995416321</v>
      </c>
      <c r="AK130" s="71"/>
      <c r="AL130" s="71"/>
      <c r="AM130" s="71">
        <v>1376761.701834484</v>
      </c>
      <c r="AN130" s="71"/>
      <c r="AO130" s="71"/>
      <c r="AP130" s="71">
        <v>69276472.342165545</v>
      </c>
      <c r="AQ130" s="72"/>
      <c r="AR130" s="71">
        <v>548</v>
      </c>
      <c r="AS130" s="71">
        <v>415</v>
      </c>
      <c r="AT130" s="71">
        <v>0</v>
      </c>
      <c r="AU130" s="71">
        <v>0</v>
      </c>
      <c r="AV130" s="71">
        <v>0</v>
      </c>
      <c r="AW130" s="71">
        <v>0</v>
      </c>
      <c r="AX130" s="71"/>
      <c r="AY130" s="72"/>
      <c r="AZ130" s="71">
        <v>3069.8500000000008</v>
      </c>
      <c r="BA130" s="71">
        <v>46222.899999999987</v>
      </c>
      <c r="BB130" s="71">
        <v>0</v>
      </c>
      <c r="BC130" s="71">
        <v>0</v>
      </c>
      <c r="BD130" s="71">
        <v>0</v>
      </c>
      <c r="BE130" s="71">
        <v>0</v>
      </c>
      <c r="BF130" s="71"/>
      <c r="BG130" s="72"/>
      <c r="BH130" s="71">
        <v>0</v>
      </c>
      <c r="BI130" s="71">
        <v>0</v>
      </c>
      <c r="BJ130" s="71">
        <v>18.98</v>
      </c>
      <c r="BK130" s="71">
        <v>0</v>
      </c>
      <c r="BL130" s="71">
        <v>0</v>
      </c>
      <c r="BM130" s="71">
        <v>0</v>
      </c>
      <c r="BN130" s="72"/>
      <c r="BO130" s="71">
        <v>0</v>
      </c>
      <c r="BP130" s="71">
        <v>0</v>
      </c>
      <c r="BQ130" s="71">
        <v>2</v>
      </c>
      <c r="BR130" s="71">
        <v>0</v>
      </c>
      <c r="BS130" s="71">
        <v>0</v>
      </c>
      <c r="BT130" s="71">
        <v>0</v>
      </c>
      <c r="BU130"/>
      <c r="BV130" s="70">
        <v>18.98</v>
      </c>
      <c r="BW130" s="70">
        <v>0</v>
      </c>
      <c r="BX130" s="70">
        <v>0</v>
      </c>
      <c r="BY130" s="70">
        <v>0</v>
      </c>
      <c r="BZ130" s="70">
        <v>0</v>
      </c>
      <c r="CA130" s="70">
        <v>0</v>
      </c>
      <c r="CB130" s="70">
        <v>0</v>
      </c>
      <c r="CC130" s="70">
        <v>0</v>
      </c>
      <c r="CD130" s="70">
        <v>0</v>
      </c>
    </row>
    <row r="131" spans="1:82">
      <c r="A131" s="70" t="s">
        <v>1886</v>
      </c>
      <c r="B131" s="70">
        <v>357</v>
      </c>
      <c r="C131" s="70">
        <v>18</v>
      </c>
      <c r="D131" s="70">
        <v>21</v>
      </c>
      <c r="E131" s="70">
        <v>2021</v>
      </c>
      <c r="F131" s="70" t="s">
        <v>160</v>
      </c>
      <c r="G131" s="70" t="s">
        <v>1868</v>
      </c>
      <c r="H131" s="70" t="s">
        <v>1869</v>
      </c>
      <c r="I131" s="148"/>
      <c r="J131" s="71">
        <v>18.099335662602247</v>
      </c>
      <c r="K131" s="71">
        <v>0.77254722517368268</v>
      </c>
      <c r="L131" s="71">
        <v>5.9337959656169028</v>
      </c>
      <c r="M131" s="71">
        <v>8.2963846490408617</v>
      </c>
      <c r="N131" s="71">
        <v>7.1720118201281808</v>
      </c>
      <c r="O131" s="71">
        <v>8.9798093535052086</v>
      </c>
      <c r="P131" s="71">
        <v>12.792117059181736</v>
      </c>
      <c r="Q131" s="71">
        <v>0.60670043296675802</v>
      </c>
      <c r="R131" s="71">
        <v>0</v>
      </c>
      <c r="S131" s="71">
        <v>1.085026372511148</v>
      </c>
      <c r="T131" s="72"/>
      <c r="U131" s="71">
        <v>2785979</v>
      </c>
      <c r="V131" s="71">
        <v>387</v>
      </c>
      <c r="W131" s="71">
        <v>214</v>
      </c>
      <c r="X131" s="71">
        <v>2781</v>
      </c>
      <c r="Y131" s="71">
        <v>3920</v>
      </c>
      <c r="Z131" s="71">
        <v>6607</v>
      </c>
      <c r="AA131" s="71">
        <v>2753</v>
      </c>
      <c r="AB131" s="71">
        <v>10391</v>
      </c>
      <c r="AC131" s="71">
        <v>0</v>
      </c>
      <c r="AD131" s="71">
        <v>1.085026372511148</v>
      </c>
      <c r="AE131" s="72"/>
      <c r="AF131" s="71">
        <v>28013255.200375643</v>
      </c>
      <c r="AG131" s="71">
        <v>594034.91763031657</v>
      </c>
      <c r="AH131" s="71">
        <v>1884584.0328319767</v>
      </c>
      <c r="AI131" s="71">
        <v>15816514.968414478</v>
      </c>
      <c r="AJ131" s="71">
        <v>18161788.779966291</v>
      </c>
      <c r="AK131" s="71">
        <v>0</v>
      </c>
      <c r="AL131" s="71">
        <v>0</v>
      </c>
      <c r="AM131" s="71">
        <v>1363963.0582108803</v>
      </c>
      <c r="AN131" s="71">
        <v>0</v>
      </c>
      <c r="AO131" s="71">
        <v>0</v>
      </c>
      <c r="AP131" s="71">
        <v>65834140.957429588</v>
      </c>
      <c r="AQ131" s="72"/>
      <c r="AR131" s="71">
        <v>565</v>
      </c>
      <c r="AS131" s="71">
        <v>424</v>
      </c>
      <c r="AT131" s="71">
        <v>0</v>
      </c>
      <c r="AU131" s="71">
        <v>0</v>
      </c>
      <c r="AV131" s="71">
        <v>0</v>
      </c>
      <c r="AW131" s="71">
        <v>0</v>
      </c>
      <c r="AX131" s="71"/>
      <c r="AY131" s="72"/>
      <c r="AZ131" s="71">
        <v>3187.6300000000019</v>
      </c>
      <c r="BA131" s="71">
        <v>48134.2</v>
      </c>
      <c r="BB131" s="71">
        <v>0</v>
      </c>
      <c r="BC131" s="71">
        <v>0</v>
      </c>
      <c r="BD131" s="71">
        <v>0</v>
      </c>
      <c r="BE131" s="71">
        <v>0</v>
      </c>
      <c r="BF131" s="71"/>
      <c r="BG131" s="72"/>
      <c r="BH131" s="71">
        <v>0</v>
      </c>
      <c r="BI131" s="71">
        <v>0</v>
      </c>
      <c r="BJ131" s="71">
        <v>18.753</v>
      </c>
      <c r="BK131" s="71">
        <v>0</v>
      </c>
      <c r="BL131" s="71">
        <v>0</v>
      </c>
      <c r="BM131" s="71">
        <v>0</v>
      </c>
      <c r="BN131" s="72"/>
      <c r="BO131" s="71">
        <v>0</v>
      </c>
      <c r="BP131" s="71">
        <v>0</v>
      </c>
      <c r="BQ131" s="71">
        <v>2</v>
      </c>
      <c r="BR131" s="71">
        <v>0</v>
      </c>
      <c r="BS131" s="71">
        <v>0</v>
      </c>
      <c r="BT131" s="71">
        <v>0</v>
      </c>
      <c r="BU131"/>
      <c r="BV131" s="70">
        <v>18.753</v>
      </c>
      <c r="BW131" s="70">
        <v>0</v>
      </c>
      <c r="BX131" s="70">
        <v>0</v>
      </c>
      <c r="BY131" s="70">
        <v>0</v>
      </c>
      <c r="BZ131" s="70">
        <v>0</v>
      </c>
      <c r="CA131" s="70">
        <v>0</v>
      </c>
      <c r="CB131" s="70">
        <v>0</v>
      </c>
      <c r="CC131" s="70">
        <v>0</v>
      </c>
      <c r="CD131" s="70">
        <v>0</v>
      </c>
    </row>
    <row r="132" spans="1:82">
      <c r="A132" s="70" t="s">
        <v>1887</v>
      </c>
      <c r="B132" s="70">
        <v>357</v>
      </c>
      <c r="C132" s="70">
        <v>19</v>
      </c>
      <c r="D132" s="70">
        <v>21</v>
      </c>
      <c r="E132" s="70">
        <v>2022</v>
      </c>
      <c r="F132" s="70" t="s">
        <v>161</v>
      </c>
      <c r="G132" s="70" t="s">
        <v>1868</v>
      </c>
      <c r="H132" s="70" t="s">
        <v>1869</v>
      </c>
      <c r="I132" s="148"/>
      <c r="J132" s="71">
        <v>19.8167843202678</v>
      </c>
      <c r="K132" s="71">
        <v>0.79021663860965519</v>
      </c>
      <c r="L132" s="71">
        <v>5.3048424809652426</v>
      </c>
      <c r="M132" s="71">
        <v>8.9909847173532267</v>
      </c>
      <c r="N132" s="71">
        <v>9.8565448908236668</v>
      </c>
      <c r="O132" s="71">
        <v>9.4785374321928906</v>
      </c>
      <c r="P132" s="71">
        <v>12.66868937043111</v>
      </c>
      <c r="Q132" s="71">
        <v>0.60529972065784043</v>
      </c>
      <c r="R132" s="71">
        <v>0</v>
      </c>
      <c r="S132" s="71">
        <v>1.0826689080379359</v>
      </c>
      <c r="T132" s="72"/>
      <c r="U132" s="71">
        <v>2977865</v>
      </c>
      <c r="V132" s="71">
        <v>387</v>
      </c>
      <c r="W132" s="71">
        <v>214</v>
      </c>
      <c r="X132" s="71">
        <v>2781</v>
      </c>
      <c r="Y132" s="71">
        <v>3954</v>
      </c>
      <c r="Z132" s="71">
        <v>6626</v>
      </c>
      <c r="AA132" s="71">
        <v>2768</v>
      </c>
      <c r="AB132" s="71">
        <v>10282</v>
      </c>
      <c r="AC132" s="71">
        <v>0</v>
      </c>
      <c r="AD132" s="71">
        <v>1.0826689080379359</v>
      </c>
      <c r="AE132" s="72"/>
      <c r="AF132" s="71">
        <v>25324532.997901082</v>
      </c>
      <c r="AG132" s="71">
        <v>605542.22032456729</v>
      </c>
      <c r="AH132" s="71">
        <v>1888349.5211679081</v>
      </c>
      <c r="AI132" s="71">
        <v>14840798.402745146</v>
      </c>
      <c r="AJ132" s="71">
        <v>19350447.393693566</v>
      </c>
      <c r="AK132" s="71">
        <v>0</v>
      </c>
      <c r="AL132" s="71">
        <v>0</v>
      </c>
      <c r="AM132" s="71">
        <v>1327686.8410939621</v>
      </c>
      <c r="AN132" s="71">
        <v>0</v>
      </c>
      <c r="AO132" s="71">
        <v>0</v>
      </c>
      <c r="AP132" s="71">
        <v>63337357.376926236</v>
      </c>
      <c r="AQ132" s="72"/>
      <c r="AR132" s="71">
        <v>618</v>
      </c>
      <c r="AS132" s="71">
        <v>478</v>
      </c>
      <c r="AT132" s="71">
        <v>0</v>
      </c>
      <c r="AU132" s="71">
        <v>0</v>
      </c>
      <c r="AV132" s="71">
        <v>0</v>
      </c>
      <c r="AW132" s="71">
        <v>0</v>
      </c>
      <c r="AX132" s="71"/>
      <c r="AY132" s="72"/>
      <c r="AZ132" s="71">
        <v>3564.1300000000033</v>
      </c>
      <c r="BA132" s="71">
        <v>52606.600000000013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1888</v>
      </c>
      <c r="B133" s="70">
        <v>357</v>
      </c>
      <c r="C133" s="70">
        <v>20</v>
      </c>
      <c r="D133" s="70">
        <v>21</v>
      </c>
      <c r="E133" s="70">
        <v>2023</v>
      </c>
      <c r="F133" s="70" t="s">
        <v>1539</v>
      </c>
      <c r="G133" s="70" t="s">
        <v>1868</v>
      </c>
      <c r="H133" s="70" t="s">
        <v>1869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645</v>
      </c>
      <c r="AS133" s="71">
        <v>478</v>
      </c>
      <c r="AT133" s="71">
        <v>0</v>
      </c>
      <c r="AU133" s="71">
        <v>0</v>
      </c>
      <c r="AV133" s="71">
        <v>0</v>
      </c>
      <c r="AW133" s="71">
        <v>1</v>
      </c>
      <c r="AX133" s="71"/>
      <c r="AY133" s="72"/>
      <c r="AZ133" s="71">
        <v>3733.6300000000047</v>
      </c>
      <c r="BA133" s="71">
        <v>52601.200000000019</v>
      </c>
      <c r="BB133" s="71">
        <v>0</v>
      </c>
      <c r="BC133" s="71">
        <v>0</v>
      </c>
      <c r="BD133" s="71">
        <v>0</v>
      </c>
      <c r="BE133" s="71">
        <v>1990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1889</v>
      </c>
      <c r="B134" s="70">
        <v>357</v>
      </c>
      <c r="C134" s="70">
        <v>21</v>
      </c>
      <c r="D134" s="70">
        <v>21</v>
      </c>
      <c r="E134" s="70">
        <v>2024</v>
      </c>
      <c r="F134" s="70" t="s">
        <v>1554</v>
      </c>
      <c r="G134" s="70" t="s">
        <v>1868</v>
      </c>
      <c r="H134" s="70" t="s">
        <v>1869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1890</v>
      </c>
      <c r="B135" s="70">
        <v>120</v>
      </c>
      <c r="C135" s="70">
        <v>1</v>
      </c>
      <c r="D135" s="70">
        <v>8</v>
      </c>
      <c r="E135" s="70">
        <v>1990</v>
      </c>
      <c r="F135" s="70" t="s">
        <v>787</v>
      </c>
      <c r="G135" s="70" t="s">
        <v>1891</v>
      </c>
      <c r="H135" s="70" t="s">
        <v>1892</v>
      </c>
      <c r="I135" s="148"/>
      <c r="J135" s="71">
        <v>91.523896685109534</v>
      </c>
      <c r="K135" s="71">
        <v>2.1896991017034808</v>
      </c>
      <c r="L135" s="71">
        <v>2.269413983201944</v>
      </c>
      <c r="M135" s="71">
        <v>6.0137297898909061</v>
      </c>
      <c r="N135" s="71">
        <v>10.64665845952411</v>
      </c>
      <c r="O135" s="71">
        <v>12.21214975509942</v>
      </c>
      <c r="P135" s="71">
        <v>13.776141579613601</v>
      </c>
      <c r="Q135" s="71">
        <v>0.89156552789471799</v>
      </c>
      <c r="R135" s="71">
        <v>0</v>
      </c>
      <c r="S135" s="71">
        <v>0.9171282956444019</v>
      </c>
      <c r="T135" s="72"/>
      <c r="U135" s="71">
        <v>2418934</v>
      </c>
      <c r="V135" s="71">
        <v>532</v>
      </c>
      <c r="W135" s="71">
        <v>21</v>
      </c>
      <c r="X135" s="71">
        <v>2158</v>
      </c>
      <c r="Y135" s="71">
        <v>4668</v>
      </c>
      <c r="Z135" s="71">
        <v>5023</v>
      </c>
      <c r="AA135" s="71">
        <v>3345</v>
      </c>
      <c r="AB135" s="71">
        <v>14476</v>
      </c>
      <c r="AC135" s="71">
        <v>0</v>
      </c>
      <c r="AD135" s="71">
        <v>0.9171282956444019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1893</v>
      </c>
      <c r="B136" s="70">
        <v>121</v>
      </c>
      <c r="C136" s="70">
        <v>2</v>
      </c>
      <c r="D136" s="70">
        <v>8</v>
      </c>
      <c r="E136" s="70">
        <v>2005</v>
      </c>
      <c r="F136" s="70" t="s">
        <v>789</v>
      </c>
      <c r="G136" s="70" t="s">
        <v>1891</v>
      </c>
      <c r="H136" s="70" t="s">
        <v>1892</v>
      </c>
      <c r="I136" s="148"/>
      <c r="J136" s="71">
        <v>19.184100944804289</v>
      </c>
      <c r="K136" s="71">
        <v>0.78744531770802018</v>
      </c>
      <c r="L136" s="71">
        <v>0.50166356328403194</v>
      </c>
      <c r="M136" s="71">
        <v>8.7092120713407901</v>
      </c>
      <c r="N136" s="71">
        <v>14.968451492006499</v>
      </c>
      <c r="O136" s="71">
        <v>15.70490149170927</v>
      </c>
      <c r="P136" s="71">
        <v>14.38197763297787</v>
      </c>
      <c r="Q136" s="71">
        <v>0.77118840875084205</v>
      </c>
      <c r="R136" s="71">
        <v>0</v>
      </c>
      <c r="S136" s="71">
        <v>1.360960872193836</v>
      </c>
      <c r="T136" s="72"/>
      <c r="U136" s="71">
        <v>740002</v>
      </c>
      <c r="V136" s="71">
        <v>379</v>
      </c>
      <c r="W136" s="71">
        <v>7</v>
      </c>
      <c r="X136" s="71">
        <v>1932</v>
      </c>
      <c r="Y136" s="71">
        <v>5442</v>
      </c>
      <c r="Z136" s="71">
        <v>7475</v>
      </c>
      <c r="AA136" s="71">
        <v>2860</v>
      </c>
      <c r="AB136" s="71">
        <v>13090</v>
      </c>
      <c r="AC136" s="71">
        <v>0</v>
      </c>
      <c r="AD136" s="71">
        <v>1.360960872193836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1894</v>
      </c>
      <c r="B137" s="70">
        <v>122</v>
      </c>
      <c r="C137" s="70">
        <v>3</v>
      </c>
      <c r="D137" s="70">
        <v>8</v>
      </c>
      <c r="E137" s="70">
        <v>2006</v>
      </c>
      <c r="F137" s="70" t="s">
        <v>790</v>
      </c>
      <c r="G137" s="70" t="s">
        <v>1891</v>
      </c>
      <c r="H137" s="70" t="s">
        <v>1892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1895</v>
      </c>
      <c r="B138" s="70">
        <v>123</v>
      </c>
      <c r="C138" s="70">
        <v>4</v>
      </c>
      <c r="D138" s="70">
        <v>8</v>
      </c>
      <c r="E138" s="70">
        <v>2007</v>
      </c>
      <c r="F138" s="70" t="s">
        <v>791</v>
      </c>
      <c r="G138" s="70" t="s">
        <v>1891</v>
      </c>
      <c r="H138" s="70" t="s">
        <v>1892</v>
      </c>
      <c r="I138" s="148"/>
      <c r="J138" s="71">
        <v>19.600491887777391</v>
      </c>
      <c r="K138" s="71">
        <v>0.76194674947003382</v>
      </c>
      <c r="L138" s="71">
        <v>0.71108848488496568</v>
      </c>
      <c r="M138" s="71">
        <v>9.1920231779309987</v>
      </c>
      <c r="N138" s="71">
        <v>15.013632621254249</v>
      </c>
      <c r="O138" s="71">
        <v>15.143759205189911</v>
      </c>
      <c r="P138" s="71">
        <v>14.206286923698819</v>
      </c>
      <c r="Q138" s="71">
        <v>0.79689064803007204</v>
      </c>
      <c r="R138" s="71">
        <v>0</v>
      </c>
      <c r="S138" s="71">
        <v>1.2701783080027409</v>
      </c>
      <c r="T138" s="72"/>
      <c r="U138" s="71">
        <v>837391</v>
      </c>
      <c r="V138" s="71">
        <v>341</v>
      </c>
      <c r="W138" s="71">
        <v>10</v>
      </c>
      <c r="X138" s="71">
        <v>2429</v>
      </c>
      <c r="Y138" s="71">
        <v>5529</v>
      </c>
      <c r="Z138" s="71">
        <v>7493</v>
      </c>
      <c r="AA138" s="71">
        <v>2782</v>
      </c>
      <c r="AB138" s="71">
        <v>12811</v>
      </c>
      <c r="AC138" s="71">
        <v>0</v>
      </c>
      <c r="AD138" s="71">
        <v>1.2701783080027409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1896</v>
      </c>
      <c r="B139" s="70">
        <v>124</v>
      </c>
      <c r="C139" s="70">
        <v>5</v>
      </c>
      <c r="D139" s="70">
        <v>8</v>
      </c>
      <c r="E139" s="70">
        <v>2008</v>
      </c>
      <c r="F139" s="70" t="s">
        <v>792</v>
      </c>
      <c r="G139" s="70" t="s">
        <v>1891</v>
      </c>
      <c r="H139" s="70" t="s">
        <v>1892</v>
      </c>
      <c r="I139" s="148"/>
      <c r="J139" s="71">
        <v>21.2668567542425</v>
      </c>
      <c r="K139" s="71">
        <v>0.59509550228783659</v>
      </c>
      <c r="L139" s="71">
        <v>0.61743236755101549</v>
      </c>
      <c r="M139" s="71">
        <v>9.6193757899660532</v>
      </c>
      <c r="N139" s="71">
        <v>14.198018415656779</v>
      </c>
      <c r="O139" s="71">
        <v>14.723983780171761</v>
      </c>
      <c r="P139" s="71">
        <v>13.904458576336509</v>
      </c>
      <c r="Q139" s="71">
        <v>0.778243068386549</v>
      </c>
      <c r="R139" s="71">
        <v>0</v>
      </c>
      <c r="S139" s="71">
        <v>1.4888915616927729</v>
      </c>
      <c r="T139" s="72"/>
      <c r="U139" s="71">
        <v>938513</v>
      </c>
      <c r="V139" s="71">
        <v>341</v>
      </c>
      <c r="W139" s="71">
        <v>10</v>
      </c>
      <c r="X139" s="71">
        <v>2429</v>
      </c>
      <c r="Y139" s="71">
        <v>5586</v>
      </c>
      <c r="Z139" s="71">
        <v>7541</v>
      </c>
      <c r="AA139" s="71">
        <v>2726</v>
      </c>
      <c r="AB139" s="71">
        <v>12717</v>
      </c>
      <c r="AC139" s="71">
        <v>0</v>
      </c>
      <c r="AD139" s="71">
        <v>1.4888915616927729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1897</v>
      </c>
      <c r="B140" s="70">
        <v>125</v>
      </c>
      <c r="C140" s="70">
        <v>6</v>
      </c>
      <c r="D140" s="70">
        <v>8</v>
      </c>
      <c r="E140" s="70">
        <v>2009</v>
      </c>
      <c r="F140" s="70" t="s">
        <v>176</v>
      </c>
      <c r="G140" s="1064" t="s">
        <v>1891</v>
      </c>
      <c r="H140" s="70" t="s">
        <v>1892</v>
      </c>
      <c r="I140" s="148"/>
      <c r="J140" s="71">
        <v>18.81454791984557</v>
      </c>
      <c r="K140" s="71">
        <v>0.52859468504421381</v>
      </c>
      <c r="L140" s="71">
        <v>0.29695208133826212</v>
      </c>
      <c r="M140" s="71">
        <v>8.772960534952766</v>
      </c>
      <c r="N140" s="71">
        <v>13.850185761586291</v>
      </c>
      <c r="O140" s="71">
        <v>14.936963755260161</v>
      </c>
      <c r="P140" s="71">
        <v>13.394959744109711</v>
      </c>
      <c r="Q140" s="71">
        <v>0.73373055227609796</v>
      </c>
      <c r="R140" s="71">
        <v>0</v>
      </c>
      <c r="S140" s="71">
        <v>1.292936235008145</v>
      </c>
      <c r="T140" s="72"/>
      <c r="U140" s="71">
        <v>849691</v>
      </c>
      <c r="V140" s="71">
        <v>381</v>
      </c>
      <c r="W140" s="71">
        <v>7</v>
      </c>
      <c r="X140" s="71">
        <v>2336</v>
      </c>
      <c r="Y140" s="71">
        <v>5602</v>
      </c>
      <c r="Z140" s="71">
        <v>7551</v>
      </c>
      <c r="AA140" s="71">
        <v>2696</v>
      </c>
      <c r="AB140" s="71">
        <v>12586</v>
      </c>
      <c r="AC140" s="71">
        <v>0</v>
      </c>
      <c r="AD140" s="71">
        <v>1.292936235008145</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5.14</v>
      </c>
      <c r="BJ140" s="71">
        <v>2.87</v>
      </c>
      <c r="BK140" s="71">
        <v>0</v>
      </c>
      <c r="BL140" s="71">
        <v>0</v>
      </c>
      <c r="BM140" s="71">
        <v>0</v>
      </c>
      <c r="BN140" s="72"/>
      <c r="BO140" s="71">
        <v>0</v>
      </c>
      <c r="BP140" s="71">
        <v>1</v>
      </c>
      <c r="BQ140" s="71">
        <v>1</v>
      </c>
      <c r="BR140" s="71">
        <v>0</v>
      </c>
      <c r="BS140" s="71">
        <v>0</v>
      </c>
      <c r="BT140" s="71">
        <v>0</v>
      </c>
      <c r="BU140"/>
      <c r="BV140" s="70">
        <v>8.01</v>
      </c>
      <c r="BW140" s="70">
        <v>0</v>
      </c>
      <c r="BX140" s="70">
        <v>0</v>
      </c>
      <c r="BY140" s="70">
        <v>0</v>
      </c>
      <c r="BZ140" s="70">
        <v>0</v>
      </c>
      <c r="CA140" s="70">
        <v>0</v>
      </c>
      <c r="CB140" s="70">
        <v>0</v>
      </c>
      <c r="CC140" s="70">
        <v>0</v>
      </c>
      <c r="CD140" s="70">
        <v>0</v>
      </c>
    </row>
    <row r="141" spans="1:82">
      <c r="A141" s="70" t="s">
        <v>1898</v>
      </c>
      <c r="B141" s="70">
        <v>126</v>
      </c>
      <c r="C141" s="70">
        <v>7</v>
      </c>
      <c r="D141" s="70">
        <v>8</v>
      </c>
      <c r="E141" s="70">
        <v>2010</v>
      </c>
      <c r="F141" s="70" t="s">
        <v>177</v>
      </c>
      <c r="G141" s="1064" t="s">
        <v>1891</v>
      </c>
      <c r="H141" s="70" t="s">
        <v>1892</v>
      </c>
      <c r="I141" s="148"/>
      <c r="J141" s="71">
        <v>17.334286219203339</v>
      </c>
      <c r="K141" s="71">
        <v>0.5922928778430574</v>
      </c>
      <c r="L141" s="71">
        <v>0.28059104753747133</v>
      </c>
      <c r="M141" s="71">
        <v>9.227668366281069</v>
      </c>
      <c r="N141" s="71">
        <v>14.04753070806767</v>
      </c>
      <c r="O141" s="71">
        <v>14.85999974024908</v>
      </c>
      <c r="P141" s="71">
        <v>13.58517805642037</v>
      </c>
      <c r="Q141" s="71">
        <v>0.75525492641969605</v>
      </c>
      <c r="R141" s="71">
        <v>0</v>
      </c>
      <c r="S141" s="71">
        <v>1.2941738637688569</v>
      </c>
      <c r="T141" s="72"/>
      <c r="U141" s="71">
        <v>722670</v>
      </c>
      <c r="V141" s="71">
        <v>381</v>
      </c>
      <c r="W141" s="71">
        <v>7</v>
      </c>
      <c r="X141" s="71">
        <v>2336</v>
      </c>
      <c r="Y141" s="71">
        <v>5604</v>
      </c>
      <c r="Z141" s="71">
        <v>7547</v>
      </c>
      <c r="AA141" s="71">
        <v>2666</v>
      </c>
      <c r="AB141" s="71">
        <v>12414</v>
      </c>
      <c r="AC141" s="71">
        <v>0</v>
      </c>
      <c r="AD141" s="71">
        <v>1.2941738637688569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5.0830000000000002</v>
      </c>
      <c r="BJ141" s="71">
        <v>3.09</v>
      </c>
      <c r="BK141" s="71">
        <v>0</v>
      </c>
      <c r="BL141" s="71">
        <v>0</v>
      </c>
      <c r="BM141" s="71">
        <v>0</v>
      </c>
      <c r="BN141" s="72"/>
      <c r="BO141" s="71">
        <v>0</v>
      </c>
      <c r="BP141" s="71">
        <v>1</v>
      </c>
      <c r="BQ141" s="71">
        <v>1</v>
      </c>
      <c r="BR141" s="71">
        <v>0</v>
      </c>
      <c r="BS141" s="71">
        <v>0</v>
      </c>
      <c r="BT141" s="71">
        <v>0</v>
      </c>
      <c r="BU141"/>
      <c r="BV141" s="70">
        <v>8.173</v>
      </c>
      <c r="BW141" s="70">
        <v>0</v>
      </c>
      <c r="BX141" s="70">
        <v>0</v>
      </c>
      <c r="BY141" s="70">
        <v>0</v>
      </c>
      <c r="BZ141" s="70">
        <v>0</v>
      </c>
      <c r="CA141" s="70">
        <v>0</v>
      </c>
      <c r="CB141" s="70">
        <v>0</v>
      </c>
      <c r="CC141" s="70">
        <v>0</v>
      </c>
      <c r="CD141" s="70">
        <v>0</v>
      </c>
    </row>
    <row r="142" spans="1:82">
      <c r="A142" s="70" t="s">
        <v>1899</v>
      </c>
      <c r="B142" s="70">
        <v>127</v>
      </c>
      <c r="C142" s="70">
        <v>8</v>
      </c>
      <c r="D142" s="70">
        <v>8</v>
      </c>
      <c r="E142" s="70">
        <v>2011</v>
      </c>
      <c r="F142" s="70" t="s">
        <v>178</v>
      </c>
      <c r="G142" s="70" t="s">
        <v>1891</v>
      </c>
      <c r="H142" s="70" t="s">
        <v>1892</v>
      </c>
      <c r="I142" s="148"/>
      <c r="J142" s="71">
        <v>14.05842296678348</v>
      </c>
      <c r="K142" s="71">
        <v>0.96012021935172998</v>
      </c>
      <c r="L142" s="71">
        <v>0.31554225491921128</v>
      </c>
      <c r="M142" s="71">
        <v>11.166507947539779</v>
      </c>
      <c r="N142" s="71">
        <v>17.08209623868683</v>
      </c>
      <c r="O142" s="71">
        <v>14.632678557410701</v>
      </c>
      <c r="P142" s="71">
        <v>13.167846041332076</v>
      </c>
      <c r="Q142" s="71">
        <v>0.85938805392744</v>
      </c>
      <c r="R142" s="71">
        <v>0</v>
      </c>
      <c r="S142" s="71">
        <v>1.3680283082829809</v>
      </c>
      <c r="T142" s="72"/>
      <c r="U142" s="71">
        <v>553436</v>
      </c>
      <c r="V142" s="71">
        <v>381</v>
      </c>
      <c r="W142" s="71">
        <v>7</v>
      </c>
      <c r="X142" s="71">
        <v>2336</v>
      </c>
      <c r="Y142" s="71">
        <v>5585</v>
      </c>
      <c r="Z142" s="71">
        <v>7593</v>
      </c>
      <c r="AA142" s="71">
        <v>2661</v>
      </c>
      <c r="AB142" s="71">
        <v>12246</v>
      </c>
      <c r="AC142" s="71">
        <v>0</v>
      </c>
      <c r="AD142" s="71">
        <v>1.3680283082829809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4.8390000000000004</v>
      </c>
      <c r="BJ142" s="71">
        <v>3.49</v>
      </c>
      <c r="BK142" s="71">
        <v>0</v>
      </c>
      <c r="BL142" s="71">
        <v>0</v>
      </c>
      <c r="BM142" s="71">
        <v>0</v>
      </c>
      <c r="BN142" s="72"/>
      <c r="BO142" s="71">
        <v>0</v>
      </c>
      <c r="BP142" s="71">
        <v>1</v>
      </c>
      <c r="BQ142" s="71">
        <v>1</v>
      </c>
      <c r="BR142" s="71">
        <v>0</v>
      </c>
      <c r="BS142" s="71">
        <v>0</v>
      </c>
      <c r="BT142" s="71">
        <v>0</v>
      </c>
      <c r="BU142"/>
      <c r="BV142" s="70">
        <v>8.3290000000000006</v>
      </c>
      <c r="BW142" s="70">
        <v>0</v>
      </c>
      <c r="BX142" s="70">
        <v>0</v>
      </c>
      <c r="BY142" s="70">
        <v>0</v>
      </c>
      <c r="BZ142" s="70">
        <v>0</v>
      </c>
      <c r="CA142" s="70">
        <v>0</v>
      </c>
      <c r="CB142" s="70">
        <v>0</v>
      </c>
      <c r="CC142" s="70">
        <v>0</v>
      </c>
      <c r="CD142" s="70">
        <v>0</v>
      </c>
    </row>
    <row r="143" spans="1:82">
      <c r="A143" s="70" t="s">
        <v>1900</v>
      </c>
      <c r="B143" s="70">
        <v>128</v>
      </c>
      <c r="C143" s="70">
        <v>9</v>
      </c>
      <c r="D143" s="70">
        <v>8</v>
      </c>
      <c r="E143" s="70">
        <v>2012</v>
      </c>
      <c r="F143" s="70" t="s">
        <v>179</v>
      </c>
      <c r="G143" s="70" t="s">
        <v>1891</v>
      </c>
      <c r="H143" s="70" t="s">
        <v>1892</v>
      </c>
      <c r="I143" s="148"/>
      <c r="J143" s="71">
        <v>21.257784992712701</v>
      </c>
      <c r="K143" s="71">
        <v>0.89689685943977271</v>
      </c>
      <c r="L143" s="71">
        <v>0.32297459751000779</v>
      </c>
      <c r="M143" s="71">
        <v>12.38801540559591</v>
      </c>
      <c r="N143" s="71">
        <v>19.744272402064571</v>
      </c>
      <c r="O143" s="71">
        <v>14.571066720072816</v>
      </c>
      <c r="P143" s="71">
        <v>13.078536361607956</v>
      </c>
      <c r="Q143" s="71">
        <v>0.92364333960735701</v>
      </c>
      <c r="R143" s="71">
        <v>0</v>
      </c>
      <c r="S143" s="71">
        <v>1.136379118815442</v>
      </c>
      <c r="T143" s="72"/>
      <c r="U143" s="71">
        <v>805052</v>
      </c>
      <c r="V143" s="71">
        <v>381</v>
      </c>
      <c r="W143" s="71">
        <v>7</v>
      </c>
      <c r="X143" s="71">
        <v>2336</v>
      </c>
      <c r="Y143" s="71">
        <v>5585</v>
      </c>
      <c r="Z143" s="71">
        <v>7621</v>
      </c>
      <c r="AA143" s="71">
        <v>2628</v>
      </c>
      <c r="AB143" s="71">
        <v>12114</v>
      </c>
      <c r="AC143" s="71">
        <v>0</v>
      </c>
      <c r="AD143" s="71">
        <v>1.136379118815442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11.836</v>
      </c>
      <c r="BK143" s="71">
        <v>0</v>
      </c>
      <c r="BL143" s="71">
        <v>0</v>
      </c>
      <c r="BM143" s="71">
        <v>0</v>
      </c>
      <c r="BN143" s="72"/>
      <c r="BO143" s="71">
        <v>0</v>
      </c>
      <c r="BP143" s="71">
        <v>0</v>
      </c>
      <c r="BQ143" s="71">
        <v>2</v>
      </c>
      <c r="BR143" s="71">
        <v>0</v>
      </c>
      <c r="BS143" s="71">
        <v>0</v>
      </c>
      <c r="BT143" s="71">
        <v>0</v>
      </c>
      <c r="BU143"/>
      <c r="BV143" s="70">
        <v>11.836</v>
      </c>
      <c r="BW143" s="70">
        <v>0</v>
      </c>
      <c r="BX143" s="70">
        <v>0</v>
      </c>
      <c r="BY143" s="70">
        <v>0</v>
      </c>
      <c r="BZ143" s="70">
        <v>0</v>
      </c>
      <c r="CA143" s="70">
        <v>0</v>
      </c>
      <c r="CB143" s="70">
        <v>0</v>
      </c>
      <c r="CC143" s="70">
        <v>0</v>
      </c>
      <c r="CD143" s="70">
        <v>0</v>
      </c>
    </row>
    <row r="144" spans="1:82">
      <c r="A144" s="70" t="s">
        <v>1901</v>
      </c>
      <c r="B144" s="70">
        <v>129</v>
      </c>
      <c r="C144" s="70">
        <v>10</v>
      </c>
      <c r="D144" s="70">
        <v>8</v>
      </c>
      <c r="E144" s="70">
        <v>2013</v>
      </c>
      <c r="F144" s="70" t="s">
        <v>180</v>
      </c>
      <c r="G144" s="70" t="s">
        <v>1891</v>
      </c>
      <c r="H144" s="70" t="s">
        <v>1892</v>
      </c>
      <c r="I144" s="148"/>
      <c r="J144" s="71">
        <v>21.212546313800232</v>
      </c>
      <c r="K144" s="71">
        <v>0.74695861996022794</v>
      </c>
      <c r="L144" s="71">
        <v>0.31037600054107439</v>
      </c>
      <c r="M144" s="71">
        <v>12.273382128063901</v>
      </c>
      <c r="N144" s="71">
        <v>18.795040578815879</v>
      </c>
      <c r="O144" s="71">
        <v>14.103871662328258</v>
      </c>
      <c r="P144" s="71">
        <v>12.937992552508186</v>
      </c>
      <c r="Q144" s="71">
        <v>0.93065672728375604</v>
      </c>
      <c r="R144" s="71">
        <v>0</v>
      </c>
      <c r="S144" s="71">
        <v>1.241413531387813</v>
      </c>
      <c r="T144" s="72"/>
      <c r="U144" s="71">
        <v>806908</v>
      </c>
      <c r="V144" s="71">
        <v>381</v>
      </c>
      <c r="W144" s="71">
        <v>7</v>
      </c>
      <c r="X144" s="71">
        <v>2336</v>
      </c>
      <c r="Y144" s="71">
        <v>5579</v>
      </c>
      <c r="Z144" s="71">
        <v>7706</v>
      </c>
      <c r="AA144" s="71">
        <v>2590</v>
      </c>
      <c r="AB144" s="71">
        <v>12031</v>
      </c>
      <c r="AC144" s="71">
        <v>0</v>
      </c>
      <c r="AD144" s="71">
        <v>1.241413531387813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7.6639999999999997</v>
      </c>
      <c r="BJ144" s="71">
        <v>5.42</v>
      </c>
      <c r="BK144" s="71">
        <v>0</v>
      </c>
      <c r="BL144" s="71">
        <v>0</v>
      </c>
      <c r="BM144" s="71">
        <v>0</v>
      </c>
      <c r="BN144" s="72"/>
      <c r="BO144" s="71">
        <v>0</v>
      </c>
      <c r="BP144" s="71">
        <v>1</v>
      </c>
      <c r="BQ144" s="71">
        <v>1</v>
      </c>
      <c r="BR144" s="71">
        <v>0</v>
      </c>
      <c r="BS144" s="71">
        <v>0</v>
      </c>
      <c r="BT144" s="71">
        <v>0</v>
      </c>
      <c r="BU144"/>
      <c r="BV144" s="70">
        <v>13.084</v>
      </c>
      <c r="BW144" s="70">
        <v>0</v>
      </c>
      <c r="BX144" s="70">
        <v>0</v>
      </c>
      <c r="BY144" s="70">
        <v>0</v>
      </c>
      <c r="BZ144" s="70">
        <v>0</v>
      </c>
      <c r="CA144" s="70">
        <v>0</v>
      </c>
      <c r="CB144" s="70">
        <v>0</v>
      </c>
      <c r="CC144" s="70">
        <v>0</v>
      </c>
      <c r="CD144" s="70">
        <v>0</v>
      </c>
    </row>
    <row r="145" spans="1:82">
      <c r="A145" s="70" t="s">
        <v>1902</v>
      </c>
      <c r="B145" s="70">
        <v>130</v>
      </c>
      <c r="C145" s="70">
        <v>11</v>
      </c>
      <c r="D145" s="70">
        <v>8</v>
      </c>
      <c r="E145" s="70">
        <v>2014</v>
      </c>
      <c r="F145" s="70" t="s">
        <v>181</v>
      </c>
      <c r="G145" s="70" t="s">
        <v>1891</v>
      </c>
      <c r="H145" s="70" t="s">
        <v>1892</v>
      </c>
      <c r="I145" s="148"/>
      <c r="J145" s="71">
        <v>17.812478873997119</v>
      </c>
      <c r="K145" s="71">
        <v>0.73111668381450312</v>
      </c>
      <c r="L145" s="71">
        <v>0.17432728368889061</v>
      </c>
      <c r="M145" s="71">
        <v>12.098220196235291</v>
      </c>
      <c r="N145" s="71">
        <v>16.41924171924078</v>
      </c>
      <c r="O145" s="71">
        <v>13.424177405595094</v>
      </c>
      <c r="P145" s="71">
        <v>12.869666377206437</v>
      </c>
      <c r="Q145" s="71">
        <v>0.87494908287189699</v>
      </c>
      <c r="R145" s="71">
        <v>0</v>
      </c>
      <c r="S145" s="71">
        <v>1.166411971230422</v>
      </c>
      <c r="T145" s="72"/>
      <c r="U145" s="71">
        <v>691223</v>
      </c>
      <c r="V145" s="71">
        <v>286</v>
      </c>
      <c r="W145" s="71">
        <v>4</v>
      </c>
      <c r="X145" s="71">
        <v>2354</v>
      </c>
      <c r="Y145" s="71">
        <v>5574</v>
      </c>
      <c r="Z145" s="71">
        <v>7725</v>
      </c>
      <c r="AA145" s="71">
        <v>2563</v>
      </c>
      <c r="AB145" s="71">
        <v>11789</v>
      </c>
      <c r="AC145" s="71">
        <v>0</v>
      </c>
      <c r="AD145" s="71">
        <v>1.166411971230422</v>
      </c>
      <c r="AE145" s="72"/>
      <c r="AF145" s="71"/>
      <c r="AG145" s="71"/>
      <c r="AH145" s="71"/>
      <c r="AI145" s="71"/>
      <c r="AJ145" s="71"/>
      <c r="AK145" s="71"/>
      <c r="AL145" s="71"/>
      <c r="AM145" s="71"/>
      <c r="AN145" s="71"/>
      <c r="AO145" s="71"/>
      <c r="AP145" s="71"/>
      <c r="AQ145" s="72"/>
      <c r="AR145" s="71">
        <v>276</v>
      </c>
      <c r="AS145" s="71">
        <v>64</v>
      </c>
      <c r="AT145" s="71">
        <v>0</v>
      </c>
      <c r="AU145" s="71">
        <v>0</v>
      </c>
      <c r="AV145" s="71">
        <v>0</v>
      </c>
      <c r="AW145" s="71">
        <v>0</v>
      </c>
      <c r="AX145" s="71"/>
      <c r="AY145" s="72"/>
      <c r="AZ145" s="71">
        <v>1153.9100000000001</v>
      </c>
      <c r="BA145" s="71">
        <v>9195</v>
      </c>
      <c r="BB145" s="71">
        <v>0</v>
      </c>
      <c r="BC145" s="71">
        <v>0</v>
      </c>
      <c r="BD145" s="71">
        <v>0</v>
      </c>
      <c r="BE145" s="71">
        <v>0</v>
      </c>
      <c r="BF145" s="71"/>
      <c r="BG145" s="72"/>
      <c r="BH145" s="71">
        <v>0</v>
      </c>
      <c r="BI145" s="71">
        <v>7.8140000000000001</v>
      </c>
      <c r="BJ145" s="71">
        <v>4.4160000000000004</v>
      </c>
      <c r="BK145" s="71">
        <v>0</v>
      </c>
      <c r="BL145" s="71">
        <v>0</v>
      </c>
      <c r="BM145" s="71">
        <v>0</v>
      </c>
      <c r="BN145" s="72"/>
      <c r="BO145" s="71">
        <v>0</v>
      </c>
      <c r="BP145" s="71">
        <v>1</v>
      </c>
      <c r="BQ145" s="71">
        <v>1</v>
      </c>
      <c r="BR145" s="71">
        <v>0</v>
      </c>
      <c r="BS145" s="71">
        <v>0</v>
      </c>
      <c r="BT145" s="71">
        <v>0</v>
      </c>
      <c r="BU145"/>
      <c r="BV145" s="70">
        <v>12.23</v>
      </c>
      <c r="BW145" s="70">
        <v>0</v>
      </c>
      <c r="BX145" s="70">
        <v>0</v>
      </c>
      <c r="BY145" s="70">
        <v>0</v>
      </c>
      <c r="BZ145" s="70">
        <v>0</v>
      </c>
      <c r="CA145" s="70">
        <v>0</v>
      </c>
      <c r="CB145" s="70">
        <v>0</v>
      </c>
      <c r="CC145" s="70">
        <v>0</v>
      </c>
      <c r="CD145" s="70">
        <v>0</v>
      </c>
    </row>
    <row r="146" spans="1:82">
      <c r="A146" s="70" t="s">
        <v>1903</v>
      </c>
      <c r="B146" s="70">
        <v>131</v>
      </c>
      <c r="C146" s="70">
        <v>12</v>
      </c>
      <c r="D146" s="70">
        <v>8</v>
      </c>
      <c r="E146" s="70">
        <v>2015</v>
      </c>
      <c r="F146" s="70" t="s">
        <v>182</v>
      </c>
      <c r="G146" s="70" t="s">
        <v>1891</v>
      </c>
      <c r="H146" s="70" t="s">
        <v>1892</v>
      </c>
      <c r="I146" s="148"/>
      <c r="J146" s="71">
        <v>14.32894863966987</v>
      </c>
      <c r="K146" s="71">
        <v>0.65645742393395756</v>
      </c>
      <c r="L146" s="71">
        <v>0.1743669662390479</v>
      </c>
      <c r="M146" s="71">
        <v>11.57819624975027</v>
      </c>
      <c r="N146" s="71">
        <v>14.47261809538689</v>
      </c>
      <c r="O146" s="71">
        <v>13.265234262675454</v>
      </c>
      <c r="P146" s="71">
        <v>12.915011239112484</v>
      </c>
      <c r="Q146" s="71">
        <v>0.844530842100225</v>
      </c>
      <c r="R146" s="71">
        <v>0</v>
      </c>
      <c r="S146" s="71">
        <v>1.3260160957605951</v>
      </c>
      <c r="T146" s="72"/>
      <c r="U146" s="71">
        <v>634727</v>
      </c>
      <c r="V146" s="71">
        <v>286</v>
      </c>
      <c r="W146" s="71">
        <v>4</v>
      </c>
      <c r="X146" s="71">
        <v>2354</v>
      </c>
      <c r="Y146" s="71">
        <v>5543</v>
      </c>
      <c r="Z146" s="71">
        <v>7707</v>
      </c>
      <c r="AA146" s="71">
        <v>2570</v>
      </c>
      <c r="AB146" s="71">
        <v>11624</v>
      </c>
      <c r="AC146" s="71">
        <v>0</v>
      </c>
      <c r="AD146" s="71">
        <v>1.3260160957605951</v>
      </c>
      <c r="AE146" s="72"/>
      <c r="AF146" s="71">
        <v>7283050.6650400478</v>
      </c>
      <c r="AG146" s="71">
        <v>526472.84173295589</v>
      </c>
      <c r="AH146" s="71">
        <v>32750.66588781129</v>
      </c>
      <c r="AI146" s="71">
        <v>14551291.47538521</v>
      </c>
      <c r="AJ146" s="71">
        <v>23102424.793482319</v>
      </c>
      <c r="AK146" s="71">
        <v>0</v>
      </c>
      <c r="AL146" s="71">
        <v>0</v>
      </c>
      <c r="AM146" s="71">
        <v>1593020.4391539299</v>
      </c>
      <c r="AN146" s="71">
        <v>0</v>
      </c>
      <c r="AO146" s="71">
        <v>0</v>
      </c>
      <c r="AP146" s="71">
        <v>47089010.880682275</v>
      </c>
      <c r="AQ146" s="72"/>
      <c r="AR146" s="71">
        <v>287</v>
      </c>
      <c r="AS146" s="71">
        <v>85</v>
      </c>
      <c r="AT146" s="71">
        <v>0</v>
      </c>
      <c r="AU146" s="71">
        <v>0</v>
      </c>
      <c r="AV146" s="71">
        <v>0</v>
      </c>
      <c r="AW146" s="71">
        <v>0</v>
      </c>
      <c r="AX146" s="71"/>
      <c r="AY146" s="72"/>
      <c r="AZ146" s="71">
        <v>1222.6500000000001</v>
      </c>
      <c r="BA146" s="71">
        <v>10886.1</v>
      </c>
      <c r="BB146" s="71">
        <v>0</v>
      </c>
      <c r="BC146" s="71">
        <v>0</v>
      </c>
      <c r="BD146" s="71">
        <v>0</v>
      </c>
      <c r="BE146" s="71">
        <v>0</v>
      </c>
      <c r="BF146" s="71"/>
      <c r="BG146" s="72"/>
      <c r="BH146" s="71">
        <v>0</v>
      </c>
      <c r="BI146" s="71">
        <v>7.4139999999999997</v>
      </c>
      <c r="BJ146" s="71">
        <v>3.8460000000000001</v>
      </c>
      <c r="BK146" s="71">
        <v>0</v>
      </c>
      <c r="BL146" s="71">
        <v>0</v>
      </c>
      <c r="BM146" s="71">
        <v>0</v>
      </c>
      <c r="BN146" s="72"/>
      <c r="BO146" s="71">
        <v>0</v>
      </c>
      <c r="BP146" s="71">
        <v>1</v>
      </c>
      <c r="BQ146" s="71">
        <v>1</v>
      </c>
      <c r="BR146" s="71">
        <v>0</v>
      </c>
      <c r="BS146" s="71">
        <v>0</v>
      </c>
      <c r="BT146" s="71">
        <v>0</v>
      </c>
      <c r="BU146"/>
      <c r="BV146" s="70">
        <v>11.26</v>
      </c>
      <c r="BW146" s="70">
        <v>0</v>
      </c>
      <c r="BX146" s="70">
        <v>0</v>
      </c>
      <c r="BY146" s="70">
        <v>0</v>
      </c>
      <c r="BZ146" s="70">
        <v>0</v>
      </c>
      <c r="CA146" s="70">
        <v>0</v>
      </c>
      <c r="CB146" s="70">
        <v>0</v>
      </c>
      <c r="CC146" s="70">
        <v>0</v>
      </c>
      <c r="CD146" s="70">
        <v>0</v>
      </c>
    </row>
    <row r="147" spans="1:82">
      <c r="A147" s="70" t="s">
        <v>1904</v>
      </c>
      <c r="B147" s="70">
        <v>132</v>
      </c>
      <c r="C147" s="70">
        <v>13</v>
      </c>
      <c r="D147" s="70">
        <v>8</v>
      </c>
      <c r="E147" s="70">
        <v>2016</v>
      </c>
      <c r="F147" s="70" t="s">
        <v>155</v>
      </c>
      <c r="G147" s="70" t="s">
        <v>1891</v>
      </c>
      <c r="H147" s="70" t="s">
        <v>1892</v>
      </c>
      <c r="I147" s="148"/>
      <c r="J147" s="71">
        <v>12.898739293998574</v>
      </c>
      <c r="K147" s="71">
        <v>0.63854833032166913</v>
      </c>
      <c r="L147" s="71">
        <v>0.16461022233475142</v>
      </c>
      <c r="M147" s="71">
        <v>9.4156834232132134</v>
      </c>
      <c r="N147" s="71">
        <v>14.248404635897352</v>
      </c>
      <c r="O147" s="71">
        <v>13.056539972885789</v>
      </c>
      <c r="P147" s="71">
        <v>12.477197926667925</v>
      </c>
      <c r="Q147" s="71">
        <v>0.80569954169984848</v>
      </c>
      <c r="R147" s="71">
        <v>0</v>
      </c>
      <c r="S147" s="71">
        <v>1.2076123010437518</v>
      </c>
      <c r="T147" s="72"/>
      <c r="U147" s="71">
        <v>604351</v>
      </c>
      <c r="V147" s="71">
        <v>286</v>
      </c>
      <c r="W147" s="71">
        <v>4</v>
      </c>
      <c r="X147" s="71">
        <v>2354</v>
      </c>
      <c r="Y147" s="71">
        <v>5488</v>
      </c>
      <c r="Z147" s="71">
        <v>7679</v>
      </c>
      <c r="AA147" s="71">
        <v>2568</v>
      </c>
      <c r="AB147" s="71">
        <v>11407</v>
      </c>
      <c r="AC147" s="71">
        <v>0</v>
      </c>
      <c r="AD147" s="71">
        <v>1.2076123010437521</v>
      </c>
      <c r="AE147" s="72"/>
      <c r="AF147" s="71">
        <v>6756062.787326457</v>
      </c>
      <c r="AG147" s="71">
        <v>530497.32125458878</v>
      </c>
      <c r="AH147" s="71">
        <v>24290.720778931609</v>
      </c>
      <c r="AI147" s="71">
        <v>15129455.88116822</v>
      </c>
      <c r="AJ147" s="71">
        <v>23844481.463205829</v>
      </c>
      <c r="AK147" s="71">
        <v>0</v>
      </c>
      <c r="AL147" s="71">
        <v>0</v>
      </c>
      <c r="AM147" s="71">
        <v>1564496.015771949</v>
      </c>
      <c r="AN147" s="71">
        <v>0</v>
      </c>
      <c r="AO147" s="71">
        <v>0</v>
      </c>
      <c r="AP147" s="71">
        <v>47849284.189505972</v>
      </c>
      <c r="AQ147" s="72"/>
      <c r="AR147" s="71">
        <v>301</v>
      </c>
      <c r="AS147" s="71">
        <v>88</v>
      </c>
      <c r="AT147" s="71">
        <v>0</v>
      </c>
      <c r="AU147" s="71">
        <v>0</v>
      </c>
      <c r="AV147" s="71">
        <v>0</v>
      </c>
      <c r="AW147" s="71">
        <v>0</v>
      </c>
      <c r="AX147" s="71"/>
      <c r="AY147" s="72"/>
      <c r="AZ147" s="71">
        <v>1318.05</v>
      </c>
      <c r="BA147" s="71">
        <v>10917.2</v>
      </c>
      <c r="BB147" s="71">
        <v>0</v>
      </c>
      <c r="BC147" s="71">
        <v>0</v>
      </c>
      <c r="BD147" s="71">
        <v>0</v>
      </c>
      <c r="BE147" s="71">
        <v>0</v>
      </c>
      <c r="BF147" s="71"/>
      <c r="BG147" s="72"/>
      <c r="BH147" s="71">
        <v>0</v>
      </c>
      <c r="BI147" s="71">
        <v>6.7919999999999998</v>
      </c>
      <c r="BJ147" s="71">
        <v>3.5110000000000001</v>
      </c>
      <c r="BK147" s="71">
        <v>0</v>
      </c>
      <c r="BL147" s="71">
        <v>0</v>
      </c>
      <c r="BM147" s="71">
        <v>0</v>
      </c>
      <c r="BN147" s="72"/>
      <c r="BO147" s="71">
        <v>0</v>
      </c>
      <c r="BP147" s="71">
        <v>1</v>
      </c>
      <c r="BQ147" s="71">
        <v>1</v>
      </c>
      <c r="BR147" s="71">
        <v>0</v>
      </c>
      <c r="BS147" s="71">
        <v>0</v>
      </c>
      <c r="BT147" s="71">
        <v>0</v>
      </c>
      <c r="BU147"/>
      <c r="BV147" s="70">
        <v>10.303000000000001</v>
      </c>
      <c r="BW147" s="70">
        <v>0</v>
      </c>
      <c r="BX147" s="70">
        <v>0</v>
      </c>
      <c r="BY147" s="70">
        <v>0</v>
      </c>
      <c r="BZ147" s="70">
        <v>0</v>
      </c>
      <c r="CA147" s="70">
        <v>0</v>
      </c>
      <c r="CB147" s="70">
        <v>0</v>
      </c>
      <c r="CC147" s="70">
        <v>0</v>
      </c>
      <c r="CD147" s="70">
        <v>0</v>
      </c>
    </row>
    <row r="148" spans="1:82">
      <c r="A148" s="70" t="s">
        <v>1905</v>
      </c>
      <c r="B148" s="70">
        <v>133</v>
      </c>
      <c r="C148" s="70">
        <v>14</v>
      </c>
      <c r="D148" s="70">
        <v>8</v>
      </c>
      <c r="E148" s="70">
        <v>2017</v>
      </c>
      <c r="F148" s="70" t="s">
        <v>156</v>
      </c>
      <c r="G148" s="70" t="s">
        <v>1891</v>
      </c>
      <c r="H148" s="70" t="s">
        <v>1892</v>
      </c>
      <c r="I148" s="148"/>
      <c r="J148" s="71">
        <v>21.970099634471651</v>
      </c>
      <c r="K148" s="71">
        <v>0.65606014067943852</v>
      </c>
      <c r="L148" s="71">
        <v>0.16328088654038003</v>
      </c>
      <c r="M148" s="71">
        <v>8.7666123473401623</v>
      </c>
      <c r="N148" s="71">
        <v>13.141750220727067</v>
      </c>
      <c r="O148" s="71">
        <v>12.73477279644376</v>
      </c>
      <c r="P148" s="71">
        <v>12.296772516271348</v>
      </c>
      <c r="Q148" s="71">
        <v>0.76560544774667905</v>
      </c>
      <c r="R148" s="71">
        <v>0</v>
      </c>
      <c r="S148" s="71">
        <v>1.1876650902757175</v>
      </c>
      <c r="T148" s="72"/>
      <c r="U148" s="71">
        <v>1107102</v>
      </c>
      <c r="V148" s="71">
        <v>286</v>
      </c>
      <c r="W148" s="71">
        <v>4</v>
      </c>
      <c r="X148" s="71">
        <v>2354</v>
      </c>
      <c r="Y148" s="71">
        <v>5469</v>
      </c>
      <c r="Z148" s="71">
        <v>7614</v>
      </c>
      <c r="AA148" s="71">
        <v>2547</v>
      </c>
      <c r="AB148" s="71">
        <v>11209</v>
      </c>
      <c r="AC148" s="71">
        <v>0</v>
      </c>
      <c r="AD148" s="71">
        <v>1.187665090275718</v>
      </c>
      <c r="AE148" s="72"/>
      <c r="AF148" s="71">
        <v>11786180.010488391</v>
      </c>
      <c r="AG148" s="71">
        <v>537044.98581516428</v>
      </c>
      <c r="AH148" s="71">
        <v>32596.012866217348</v>
      </c>
      <c r="AI148" s="71">
        <v>14375187.306983819</v>
      </c>
      <c r="AJ148" s="71">
        <v>24232467.476424988</v>
      </c>
      <c r="AK148" s="71">
        <v>0</v>
      </c>
      <c r="AL148" s="71">
        <v>0</v>
      </c>
      <c r="AM148" s="71">
        <v>1539745.3823043839</v>
      </c>
      <c r="AN148" s="71">
        <v>0</v>
      </c>
      <c r="AO148" s="71">
        <v>0</v>
      </c>
      <c r="AP148" s="71">
        <v>52503221.174882963</v>
      </c>
      <c r="AQ148" s="72"/>
      <c r="AR148" s="71">
        <v>317</v>
      </c>
      <c r="AS148" s="71">
        <v>90</v>
      </c>
      <c r="AT148" s="71">
        <v>0</v>
      </c>
      <c r="AU148" s="71">
        <v>0</v>
      </c>
      <c r="AV148" s="71">
        <v>0</v>
      </c>
      <c r="AW148" s="71">
        <v>0</v>
      </c>
      <c r="AX148" s="71"/>
      <c r="AY148" s="72"/>
      <c r="AZ148" s="71">
        <v>1409.25</v>
      </c>
      <c r="BA148" s="71">
        <v>11367.6</v>
      </c>
      <c r="BB148" s="71">
        <v>0</v>
      </c>
      <c r="BC148" s="71">
        <v>0</v>
      </c>
      <c r="BD148" s="71">
        <v>0</v>
      </c>
      <c r="BE148" s="71">
        <v>0</v>
      </c>
      <c r="BF148" s="71"/>
      <c r="BG148" s="72"/>
      <c r="BH148" s="71">
        <v>0</v>
      </c>
      <c r="BI148" s="71">
        <v>6.5940000000000003</v>
      </c>
      <c r="BJ148" s="71">
        <v>3.0710000000000002</v>
      </c>
      <c r="BK148" s="71">
        <v>0</v>
      </c>
      <c r="BL148" s="71">
        <v>0</v>
      </c>
      <c r="BM148" s="71">
        <v>0</v>
      </c>
      <c r="BN148" s="72"/>
      <c r="BO148" s="71">
        <v>0</v>
      </c>
      <c r="BP148" s="71">
        <v>1</v>
      </c>
      <c r="BQ148" s="71">
        <v>1</v>
      </c>
      <c r="BR148" s="71">
        <v>0</v>
      </c>
      <c r="BS148" s="71">
        <v>0</v>
      </c>
      <c r="BT148" s="71">
        <v>0</v>
      </c>
      <c r="BU148"/>
      <c r="BV148" s="70">
        <v>9.6649999999999991</v>
      </c>
      <c r="BW148" s="70">
        <v>0</v>
      </c>
      <c r="BX148" s="70">
        <v>0</v>
      </c>
      <c r="BY148" s="70">
        <v>0</v>
      </c>
      <c r="BZ148" s="70">
        <v>0</v>
      </c>
      <c r="CA148" s="70">
        <v>0</v>
      </c>
      <c r="CB148" s="70">
        <v>0</v>
      </c>
      <c r="CC148" s="70">
        <v>0</v>
      </c>
      <c r="CD148" s="70">
        <v>0</v>
      </c>
    </row>
    <row r="149" spans="1:82">
      <c r="A149" s="70" t="s">
        <v>1906</v>
      </c>
      <c r="B149" s="70">
        <v>134</v>
      </c>
      <c r="C149" s="70">
        <v>15</v>
      </c>
      <c r="D149" s="70">
        <v>8</v>
      </c>
      <c r="E149" s="70">
        <v>2018</v>
      </c>
      <c r="F149" s="70" t="s">
        <v>183</v>
      </c>
      <c r="G149" s="70" t="s">
        <v>1891</v>
      </c>
      <c r="H149" s="70" t="s">
        <v>1892</v>
      </c>
      <c r="I149" s="148"/>
      <c r="J149" s="71">
        <v>17.932792690746723</v>
      </c>
      <c r="K149" s="71">
        <v>0.55364880228178059</v>
      </c>
      <c r="L149" s="71">
        <v>0.14746104189672213</v>
      </c>
      <c r="M149" s="71">
        <v>7.9985652575854163</v>
      </c>
      <c r="N149" s="71">
        <v>9.0993730431781952</v>
      </c>
      <c r="O149" s="71">
        <v>12.502078702456959</v>
      </c>
      <c r="P149" s="71">
        <v>12.054870394710555</v>
      </c>
      <c r="Q149" s="71">
        <v>0.70023144718444097</v>
      </c>
      <c r="R149" s="71">
        <v>0</v>
      </c>
      <c r="S149" s="71">
        <v>1.1170678527761799</v>
      </c>
      <c r="T149" s="72"/>
      <c r="U149" s="71">
        <v>997237.00000000012</v>
      </c>
      <c r="V149" s="71">
        <v>286</v>
      </c>
      <c r="W149" s="71">
        <v>4</v>
      </c>
      <c r="X149" s="71">
        <v>2354</v>
      </c>
      <c r="Y149" s="71">
        <v>5478</v>
      </c>
      <c r="Z149" s="71">
        <v>7618</v>
      </c>
      <c r="AA149" s="71">
        <v>2522</v>
      </c>
      <c r="AB149" s="71">
        <v>11048</v>
      </c>
      <c r="AC149" s="71">
        <v>0</v>
      </c>
      <c r="AD149" s="71">
        <v>1.1170678527761799</v>
      </c>
      <c r="AE149" s="72"/>
      <c r="AF149" s="71">
        <v>9742344.2600648645</v>
      </c>
      <c r="AG149" s="71">
        <v>485821.75150177942</v>
      </c>
      <c r="AH149" s="71">
        <v>30957.75085018764</v>
      </c>
      <c r="AI149" s="71">
        <v>13806939.073979</v>
      </c>
      <c r="AJ149" s="71">
        <v>20392913.978452589</v>
      </c>
      <c r="AK149" s="71">
        <v>0</v>
      </c>
      <c r="AL149" s="71">
        <v>0</v>
      </c>
      <c r="AM149" s="71">
        <v>1520769.4711422969</v>
      </c>
      <c r="AN149" s="71">
        <v>0</v>
      </c>
      <c r="AO149" s="71">
        <v>0</v>
      </c>
      <c r="AP149" s="71">
        <v>45979746.285990722</v>
      </c>
      <c r="AQ149" s="72"/>
      <c r="AR149" s="71">
        <v>330</v>
      </c>
      <c r="AS149" s="71">
        <v>103</v>
      </c>
      <c r="AT149" s="71">
        <v>0</v>
      </c>
      <c r="AU149" s="71">
        <v>0</v>
      </c>
      <c r="AV149" s="71">
        <v>0</v>
      </c>
      <c r="AW149" s="71">
        <v>0</v>
      </c>
      <c r="AX149" s="71"/>
      <c r="AY149" s="72"/>
      <c r="AZ149" s="71">
        <v>1493.5</v>
      </c>
      <c r="BA149" s="71">
        <v>11916</v>
      </c>
      <c r="BB149" s="71">
        <v>0</v>
      </c>
      <c r="BC149" s="71">
        <v>0</v>
      </c>
      <c r="BD149" s="71">
        <v>0</v>
      </c>
      <c r="BE149" s="71">
        <v>0</v>
      </c>
      <c r="BF149" s="71"/>
      <c r="BG149" s="72"/>
      <c r="BH149" s="71">
        <v>0</v>
      </c>
      <c r="BI149" s="71">
        <v>6.3369999999999997</v>
      </c>
      <c r="BJ149" s="71">
        <v>3.0880000000000001</v>
      </c>
      <c r="BK149" s="71">
        <v>0</v>
      </c>
      <c r="BL149" s="71">
        <v>0</v>
      </c>
      <c r="BM149" s="71">
        <v>0</v>
      </c>
      <c r="BN149" s="72"/>
      <c r="BO149" s="71">
        <v>0</v>
      </c>
      <c r="BP149" s="71">
        <v>1</v>
      </c>
      <c r="BQ149" s="71">
        <v>1</v>
      </c>
      <c r="BR149" s="71">
        <v>0</v>
      </c>
      <c r="BS149" s="71">
        <v>0</v>
      </c>
      <c r="BT149" s="71">
        <v>0</v>
      </c>
      <c r="BU149"/>
      <c r="BV149" s="70">
        <v>9.4250000000000007</v>
      </c>
      <c r="BW149" s="70">
        <v>0</v>
      </c>
      <c r="BX149" s="70">
        <v>0</v>
      </c>
      <c r="BY149" s="70">
        <v>0</v>
      </c>
      <c r="BZ149" s="70">
        <v>0</v>
      </c>
      <c r="CA149" s="70">
        <v>0</v>
      </c>
      <c r="CB149" s="70">
        <v>0</v>
      </c>
      <c r="CC149" s="70">
        <v>0</v>
      </c>
      <c r="CD149" s="70">
        <v>0</v>
      </c>
    </row>
    <row r="150" spans="1:82">
      <c r="A150" s="70" t="s">
        <v>1907</v>
      </c>
      <c r="B150" s="70">
        <v>135</v>
      </c>
      <c r="C150" s="70">
        <v>16</v>
      </c>
      <c r="D150" s="70">
        <v>8</v>
      </c>
      <c r="E150" s="70">
        <v>2019</v>
      </c>
      <c r="F150" s="70" t="s">
        <v>158</v>
      </c>
      <c r="G150" s="70" t="s">
        <v>1891</v>
      </c>
      <c r="H150" s="70" t="s">
        <v>1892</v>
      </c>
      <c r="I150" s="148"/>
      <c r="J150" s="71">
        <v>17.500974429828624</v>
      </c>
      <c r="K150" s="71">
        <v>0.52606627798527283</v>
      </c>
      <c r="L150" s="71">
        <v>0.14995645699899421</v>
      </c>
      <c r="M150" s="71">
        <v>8.3997255532123418</v>
      </c>
      <c r="N150" s="71">
        <v>8.8850303502030847</v>
      </c>
      <c r="O150" s="71">
        <v>12.053022801330458</v>
      </c>
      <c r="P150" s="71">
        <v>12.140966494635173</v>
      </c>
      <c r="Q150" s="71">
        <v>0.66986443314984201</v>
      </c>
      <c r="R150" s="71">
        <v>0</v>
      </c>
      <c r="S150" s="71">
        <v>1.0868907575424154</v>
      </c>
      <c r="T150" s="72"/>
      <c r="U150" s="71">
        <v>971186</v>
      </c>
      <c r="V150" s="71">
        <v>286</v>
      </c>
      <c r="W150" s="71">
        <v>4</v>
      </c>
      <c r="X150" s="71">
        <v>2354</v>
      </c>
      <c r="Y150" s="71">
        <v>5450</v>
      </c>
      <c r="Z150" s="71">
        <v>7546</v>
      </c>
      <c r="AA150" s="71">
        <v>2521</v>
      </c>
      <c r="AB150" s="71">
        <v>10855</v>
      </c>
      <c r="AC150" s="71">
        <v>0</v>
      </c>
      <c r="AD150" s="71">
        <v>1.0868907575424149</v>
      </c>
      <c r="AE150" s="72"/>
      <c r="AF150" s="71">
        <v>9711443.0574937481</v>
      </c>
      <c r="AG150" s="71">
        <v>470819.67428433511</v>
      </c>
      <c r="AH150" s="71">
        <v>32898.567199105259</v>
      </c>
      <c r="AI150" s="71">
        <v>14116465.2410789</v>
      </c>
      <c r="AJ150" s="71">
        <v>18302861.676438719</v>
      </c>
      <c r="AK150" s="71">
        <v>0</v>
      </c>
      <c r="AL150" s="71">
        <v>0</v>
      </c>
      <c r="AM150" s="71">
        <v>1478369.2836037506</v>
      </c>
      <c r="AN150" s="71">
        <v>0</v>
      </c>
      <c r="AO150" s="71">
        <v>0</v>
      </c>
      <c r="AP150" s="71">
        <v>44112857.500098556</v>
      </c>
      <c r="AQ150" s="72"/>
      <c r="AR150" s="71">
        <v>348</v>
      </c>
      <c r="AS150" s="71">
        <v>106</v>
      </c>
      <c r="AT150" s="71">
        <v>0</v>
      </c>
      <c r="AU150" s="71">
        <v>0</v>
      </c>
      <c r="AV150" s="71">
        <v>0</v>
      </c>
      <c r="AW150" s="71">
        <v>0</v>
      </c>
      <c r="AX150" s="71"/>
      <c r="AY150" s="72"/>
      <c r="AZ150" s="71">
        <v>1605.79</v>
      </c>
      <c r="BA150" s="71">
        <v>12215.1</v>
      </c>
      <c r="BB150" s="71">
        <v>0</v>
      </c>
      <c r="BC150" s="71">
        <v>0</v>
      </c>
      <c r="BD150" s="71">
        <v>0</v>
      </c>
      <c r="BE150" s="71">
        <v>0</v>
      </c>
      <c r="BF150" s="71"/>
      <c r="BG150" s="72"/>
      <c r="BH150" s="71">
        <v>0</v>
      </c>
      <c r="BI150" s="71">
        <v>5.2750000000000004</v>
      </c>
      <c r="BJ150" s="71">
        <v>3.129</v>
      </c>
      <c r="BK150" s="71">
        <v>0</v>
      </c>
      <c r="BL150" s="71">
        <v>0</v>
      </c>
      <c r="BM150" s="71">
        <v>0</v>
      </c>
      <c r="BN150" s="72"/>
      <c r="BO150" s="71">
        <v>0</v>
      </c>
      <c r="BP150" s="71">
        <v>1</v>
      </c>
      <c r="BQ150" s="71">
        <v>1</v>
      </c>
      <c r="BR150" s="71">
        <v>0</v>
      </c>
      <c r="BS150" s="71">
        <v>0</v>
      </c>
      <c r="BT150" s="71">
        <v>0</v>
      </c>
      <c r="BU150"/>
      <c r="BV150" s="70">
        <v>8.4039999999999999</v>
      </c>
      <c r="BW150" s="70">
        <v>0</v>
      </c>
      <c r="BX150" s="70">
        <v>0</v>
      </c>
      <c r="BY150" s="70">
        <v>0</v>
      </c>
      <c r="BZ150" s="70">
        <v>0</v>
      </c>
      <c r="CA150" s="70">
        <v>0</v>
      </c>
      <c r="CB150" s="70">
        <v>0</v>
      </c>
      <c r="CC150" s="70">
        <v>0</v>
      </c>
      <c r="CD150" s="70">
        <v>0</v>
      </c>
    </row>
    <row r="151" spans="1:82">
      <c r="A151" s="70" t="s">
        <v>1908</v>
      </c>
      <c r="B151" s="70">
        <v>136</v>
      </c>
      <c r="C151" s="70">
        <v>17</v>
      </c>
      <c r="D151" s="70">
        <v>8</v>
      </c>
      <c r="E151" s="70">
        <v>2020</v>
      </c>
      <c r="F151" s="70" t="s">
        <v>159</v>
      </c>
      <c r="G151" s="70" t="s">
        <v>1891</v>
      </c>
      <c r="H151" s="70" t="s">
        <v>1892</v>
      </c>
      <c r="I151" s="148"/>
      <c r="J151" s="71">
        <v>17.351094479399759</v>
      </c>
      <c r="K151" s="71">
        <v>0.59928086004690639</v>
      </c>
      <c r="L151" s="71">
        <v>0.39690976596224664</v>
      </c>
      <c r="M151" s="71">
        <v>7.4210650514401184</v>
      </c>
      <c r="N151" s="71">
        <v>10.285400674037646</v>
      </c>
      <c r="O151" s="71">
        <v>10.471987531445938</v>
      </c>
      <c r="P151" s="71">
        <v>11.422549051851671</v>
      </c>
      <c r="Q151" s="71">
        <v>0.63158726904923002</v>
      </c>
      <c r="R151" s="71">
        <v>0</v>
      </c>
      <c r="S151" s="71">
        <v>1.042946002290714</v>
      </c>
      <c r="T151" s="72"/>
      <c r="U151" s="71">
        <v>979496</v>
      </c>
      <c r="V151" s="71">
        <v>322</v>
      </c>
      <c r="W151" s="71">
        <v>14</v>
      </c>
      <c r="X151" s="71">
        <v>2190</v>
      </c>
      <c r="Y151" s="71">
        <v>5439</v>
      </c>
      <c r="Z151" s="71">
        <v>7483</v>
      </c>
      <c r="AA151" s="71">
        <v>2521</v>
      </c>
      <c r="AB151" s="71">
        <v>10712</v>
      </c>
      <c r="AC151" s="71">
        <v>0</v>
      </c>
      <c r="AD151" s="71">
        <v>1.042946002290714</v>
      </c>
      <c r="AE151" s="72"/>
      <c r="AF151" s="71">
        <v>9959650.7969184406</v>
      </c>
      <c r="AG151" s="71">
        <v>483917.91393217351</v>
      </c>
      <c r="AH151" s="71">
        <v>90317.793091735526</v>
      </c>
      <c r="AI151" s="71">
        <v>12358499.147173252</v>
      </c>
      <c r="AJ151" s="71">
        <v>21467771.331756528</v>
      </c>
      <c r="AK151" s="71"/>
      <c r="AL151" s="71"/>
      <c r="AM151" s="71">
        <v>1398035.0128022556</v>
      </c>
      <c r="AN151" s="71"/>
      <c r="AO151" s="71"/>
      <c r="AP151" s="71">
        <v>45758191.995674387</v>
      </c>
      <c r="AQ151" s="72"/>
      <c r="AR151" s="71">
        <v>350</v>
      </c>
      <c r="AS151" s="71">
        <v>110</v>
      </c>
      <c r="AT151" s="71">
        <v>0</v>
      </c>
      <c r="AU151" s="71">
        <v>0</v>
      </c>
      <c r="AV151" s="71">
        <v>0</v>
      </c>
      <c r="AW151" s="71">
        <v>0</v>
      </c>
      <c r="AX151" s="71"/>
      <c r="AY151" s="72"/>
      <c r="AZ151" s="71">
        <v>1616.72</v>
      </c>
      <c r="BA151" s="71">
        <v>12702.599999999989</v>
      </c>
      <c r="BB151" s="71">
        <v>0</v>
      </c>
      <c r="BC151" s="71">
        <v>0</v>
      </c>
      <c r="BD151" s="71">
        <v>0</v>
      </c>
      <c r="BE151" s="71">
        <v>0</v>
      </c>
      <c r="BF151" s="71"/>
      <c r="BG151" s="72"/>
      <c r="BH151" s="71">
        <v>0</v>
      </c>
      <c r="BI151" s="71">
        <v>5.29</v>
      </c>
      <c r="BJ151" s="71">
        <v>3.5110000000000001</v>
      </c>
      <c r="BK151" s="71">
        <v>0</v>
      </c>
      <c r="BL151" s="71">
        <v>0</v>
      </c>
      <c r="BM151" s="71">
        <v>0</v>
      </c>
      <c r="BN151" s="72"/>
      <c r="BO151" s="71">
        <v>0</v>
      </c>
      <c r="BP151" s="71">
        <v>1</v>
      </c>
      <c r="BQ151" s="71">
        <v>1</v>
      </c>
      <c r="BR151" s="71">
        <v>0</v>
      </c>
      <c r="BS151" s="71">
        <v>0</v>
      </c>
      <c r="BT151" s="71">
        <v>0</v>
      </c>
      <c r="BU151"/>
      <c r="BV151" s="70">
        <v>8.8010000000000002</v>
      </c>
      <c r="BW151" s="70">
        <v>0</v>
      </c>
      <c r="BX151" s="70">
        <v>0</v>
      </c>
      <c r="BY151" s="70">
        <v>0</v>
      </c>
      <c r="BZ151" s="70">
        <v>0</v>
      </c>
      <c r="CA151" s="70">
        <v>0</v>
      </c>
      <c r="CB151" s="70">
        <v>0</v>
      </c>
      <c r="CC151" s="70">
        <v>0</v>
      </c>
      <c r="CD151" s="70">
        <v>0</v>
      </c>
    </row>
    <row r="152" spans="1:82">
      <c r="A152" s="70" t="s">
        <v>1909</v>
      </c>
      <c r="B152" s="70">
        <v>136</v>
      </c>
      <c r="C152" s="70">
        <v>18</v>
      </c>
      <c r="D152" s="70">
        <v>8</v>
      </c>
      <c r="E152" s="70">
        <v>2021</v>
      </c>
      <c r="F152" s="70" t="s">
        <v>160</v>
      </c>
      <c r="G152" s="70" t="s">
        <v>1891</v>
      </c>
      <c r="H152" s="70" t="s">
        <v>1892</v>
      </c>
      <c r="I152" s="148"/>
      <c r="J152" s="71">
        <v>15.794971649169542</v>
      </c>
      <c r="K152" s="71">
        <v>0.64773173081323399</v>
      </c>
      <c r="L152" s="71">
        <v>0.36065642869823844</v>
      </c>
      <c r="M152" s="71">
        <v>6.8287546433386952</v>
      </c>
      <c r="N152" s="71">
        <v>9.8615290350297453</v>
      </c>
      <c r="O152" s="71">
        <v>10.029062088620394</v>
      </c>
      <c r="P152" s="71">
        <v>11.662990853086146</v>
      </c>
      <c r="Q152" s="71">
        <v>0.61744366072788603</v>
      </c>
      <c r="R152" s="71">
        <v>0</v>
      </c>
      <c r="S152" s="71">
        <v>1.287285548569701</v>
      </c>
      <c r="T152" s="72"/>
      <c r="U152" s="71">
        <v>972093</v>
      </c>
      <c r="V152" s="71">
        <v>322</v>
      </c>
      <c r="W152" s="71">
        <v>14</v>
      </c>
      <c r="X152" s="71">
        <v>2190</v>
      </c>
      <c r="Y152" s="71">
        <v>5446</v>
      </c>
      <c r="Z152" s="71">
        <v>7379</v>
      </c>
      <c r="AA152" s="71">
        <v>2510</v>
      </c>
      <c r="AB152" s="71">
        <v>10575</v>
      </c>
      <c r="AC152" s="71">
        <v>0</v>
      </c>
      <c r="AD152" s="71">
        <v>1.287285548569701</v>
      </c>
      <c r="AE152" s="72"/>
      <c r="AF152" s="71">
        <v>9427863.217917094</v>
      </c>
      <c r="AG152" s="71">
        <v>539584.53882691043</v>
      </c>
      <c r="AH152" s="71">
        <v>80834.821895746165</v>
      </c>
      <c r="AI152" s="71">
        <v>13144461.038942436</v>
      </c>
      <c r="AJ152" s="71">
        <v>22642670.186963331</v>
      </c>
      <c r="AK152" s="71">
        <v>0</v>
      </c>
      <c r="AL152" s="71">
        <v>0</v>
      </c>
      <c r="AM152" s="71">
        <v>1388115.613567516</v>
      </c>
      <c r="AN152" s="71">
        <v>0</v>
      </c>
      <c r="AO152" s="71">
        <v>0</v>
      </c>
      <c r="AP152" s="71">
        <v>47223529.418113038</v>
      </c>
      <c r="AQ152" s="72"/>
      <c r="AR152" s="71">
        <v>362</v>
      </c>
      <c r="AS152" s="71">
        <v>111</v>
      </c>
      <c r="AT152" s="71">
        <v>0</v>
      </c>
      <c r="AU152" s="71">
        <v>0</v>
      </c>
      <c r="AV152" s="71">
        <v>0</v>
      </c>
      <c r="AW152" s="71">
        <v>0</v>
      </c>
      <c r="AX152" s="71"/>
      <c r="AY152" s="72"/>
      <c r="AZ152" s="71">
        <v>1676.61</v>
      </c>
      <c r="BA152" s="71">
        <v>12752.099999999989</v>
      </c>
      <c r="BB152" s="71">
        <v>0</v>
      </c>
      <c r="BC152" s="71">
        <v>0</v>
      </c>
      <c r="BD152" s="71">
        <v>0</v>
      </c>
      <c r="BE152" s="71">
        <v>0</v>
      </c>
      <c r="BF152" s="71"/>
      <c r="BG152" s="72"/>
      <c r="BH152" s="71">
        <v>0</v>
      </c>
      <c r="BI152" s="71">
        <v>5.6639999999999997</v>
      </c>
      <c r="BJ152" s="71">
        <v>3.7050000000000001</v>
      </c>
      <c r="BK152" s="71">
        <v>0</v>
      </c>
      <c r="BL152" s="71">
        <v>0</v>
      </c>
      <c r="BM152" s="71">
        <v>0</v>
      </c>
      <c r="BN152" s="72"/>
      <c r="BO152" s="71">
        <v>0</v>
      </c>
      <c r="BP152" s="71">
        <v>1</v>
      </c>
      <c r="BQ152" s="71">
        <v>1</v>
      </c>
      <c r="BR152" s="71">
        <v>0</v>
      </c>
      <c r="BS152" s="71">
        <v>0</v>
      </c>
      <c r="BT152" s="71">
        <v>0</v>
      </c>
      <c r="BU152"/>
      <c r="BV152" s="70">
        <v>9.3689999999999998</v>
      </c>
      <c r="BW152" s="70">
        <v>0</v>
      </c>
      <c r="BX152" s="70">
        <v>0</v>
      </c>
      <c r="BY152" s="70">
        <v>0</v>
      </c>
      <c r="BZ152" s="70">
        <v>0</v>
      </c>
      <c r="CA152" s="70">
        <v>0</v>
      </c>
      <c r="CB152" s="70">
        <v>0</v>
      </c>
      <c r="CC152" s="70">
        <v>0</v>
      </c>
      <c r="CD152" s="70">
        <v>0</v>
      </c>
    </row>
    <row r="153" spans="1:82">
      <c r="A153" s="70" t="s">
        <v>1910</v>
      </c>
      <c r="B153" s="70">
        <v>136</v>
      </c>
      <c r="C153" s="70">
        <v>19</v>
      </c>
      <c r="D153" s="70">
        <v>8</v>
      </c>
      <c r="E153" s="70">
        <v>2022</v>
      </c>
      <c r="F153" s="70" t="s">
        <v>161</v>
      </c>
      <c r="G153" s="70" t="s">
        <v>1891</v>
      </c>
      <c r="H153" s="70" t="s">
        <v>1892</v>
      </c>
      <c r="I153" s="148"/>
      <c r="J153" s="71">
        <v>15.678137859705206</v>
      </c>
      <c r="K153" s="71">
        <v>0.64445062321914615</v>
      </c>
      <c r="L153" s="71">
        <v>0.30608881448626385</v>
      </c>
      <c r="M153" s="71">
        <v>7.7286785596093717</v>
      </c>
      <c r="N153" s="71">
        <v>12.439425063747658</v>
      </c>
      <c r="O153" s="71">
        <v>10.462726045737822</v>
      </c>
      <c r="P153" s="71">
        <v>11.561094418247466</v>
      </c>
      <c r="Q153" s="71">
        <v>0.6104802667984639</v>
      </c>
      <c r="R153" s="71">
        <v>0</v>
      </c>
      <c r="S153" s="71">
        <v>1.3540172353418169</v>
      </c>
      <c r="T153" s="72"/>
      <c r="U153" s="71">
        <v>1036804</v>
      </c>
      <c r="V153" s="71">
        <v>322</v>
      </c>
      <c r="W153" s="71">
        <v>14</v>
      </c>
      <c r="X153" s="71">
        <v>2190</v>
      </c>
      <c r="Y153" s="71">
        <v>5425</v>
      </c>
      <c r="Z153" s="71">
        <v>7314</v>
      </c>
      <c r="AA153" s="71">
        <v>2526</v>
      </c>
      <c r="AB153" s="71">
        <v>10370</v>
      </c>
      <c r="AC153" s="71">
        <v>0</v>
      </c>
      <c r="AD153" s="71">
        <v>1.3540172353418169</v>
      </c>
      <c r="AE153" s="72"/>
      <c r="AF153" s="71">
        <v>9342641.2548660133</v>
      </c>
      <c r="AG153" s="71">
        <v>539100.57467614114</v>
      </c>
      <c r="AH153" s="71">
        <v>80002.622662222828</v>
      </c>
      <c r="AI153" s="71">
        <v>13163811.632657712</v>
      </c>
      <c r="AJ153" s="71">
        <v>23802003.736558501</v>
      </c>
      <c r="AK153" s="71">
        <v>0</v>
      </c>
      <c r="AL153" s="71">
        <v>0</v>
      </c>
      <c r="AM153" s="71">
        <v>1339050.0430017884</v>
      </c>
      <c r="AN153" s="71">
        <v>0</v>
      </c>
      <c r="AO153" s="71">
        <v>0</v>
      </c>
      <c r="AP153" s="71">
        <v>48266609.864422381</v>
      </c>
      <c r="AQ153" s="72"/>
      <c r="AR153" s="71">
        <v>374</v>
      </c>
      <c r="AS153" s="71">
        <v>112</v>
      </c>
      <c r="AT153" s="71">
        <v>0</v>
      </c>
      <c r="AU153" s="71">
        <v>0</v>
      </c>
      <c r="AV153" s="71">
        <v>0</v>
      </c>
      <c r="AW153" s="71">
        <v>0</v>
      </c>
      <c r="AX153" s="71"/>
      <c r="AY153" s="72"/>
      <c r="AZ153" s="71">
        <v>1759.1499999999994</v>
      </c>
      <c r="BA153" s="71">
        <v>13001.099999999991</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1911</v>
      </c>
      <c r="B154" s="70">
        <v>136</v>
      </c>
      <c r="C154" s="70">
        <v>20</v>
      </c>
      <c r="D154" s="70">
        <v>8</v>
      </c>
      <c r="E154" s="70">
        <v>2023</v>
      </c>
      <c r="F154" s="70" t="s">
        <v>1539</v>
      </c>
      <c r="G154" s="70" t="s">
        <v>1891</v>
      </c>
      <c r="H154" s="70" t="s">
        <v>1892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390</v>
      </c>
      <c r="AS154" s="71">
        <v>113</v>
      </c>
      <c r="AT154" s="71">
        <v>0</v>
      </c>
      <c r="AU154" s="71">
        <v>0</v>
      </c>
      <c r="AV154" s="71">
        <v>0</v>
      </c>
      <c r="AW154" s="71">
        <v>0</v>
      </c>
      <c r="AX154" s="71"/>
      <c r="AY154" s="72"/>
      <c r="AZ154" s="71">
        <v>1852.1499999999994</v>
      </c>
      <c r="BA154" s="71">
        <v>13250.599999999991</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1912</v>
      </c>
      <c r="B155" s="70">
        <v>136</v>
      </c>
      <c r="C155" s="70">
        <v>21</v>
      </c>
      <c r="D155" s="70">
        <v>8</v>
      </c>
      <c r="E155" s="70">
        <v>2024</v>
      </c>
      <c r="F155" s="70" t="s">
        <v>1554</v>
      </c>
      <c r="G155" s="70" t="s">
        <v>1891</v>
      </c>
      <c r="H155" s="70" t="s">
        <v>1892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1913</v>
      </c>
      <c r="B156" s="70">
        <v>52</v>
      </c>
      <c r="C156" s="70">
        <v>1</v>
      </c>
      <c r="D156" s="70">
        <v>4</v>
      </c>
      <c r="E156" s="70">
        <v>1990</v>
      </c>
      <c r="F156" s="70" t="s">
        <v>787</v>
      </c>
      <c r="G156" s="70" t="s">
        <v>1914</v>
      </c>
      <c r="H156" s="70" t="s">
        <v>1915</v>
      </c>
      <c r="I156" s="148"/>
      <c r="J156" s="71">
        <v>14.092796499866591</v>
      </c>
      <c r="K156" s="71">
        <v>1.3296649363465849</v>
      </c>
      <c r="L156" s="71">
        <v>0.23004899751217489</v>
      </c>
      <c r="M156" s="71">
        <v>3.7981868092885098</v>
      </c>
      <c r="N156" s="71">
        <v>5.3528714359629523</v>
      </c>
      <c r="O156" s="71">
        <v>5.7644847838623807</v>
      </c>
      <c r="P156" s="71">
        <v>8.6486987495332013</v>
      </c>
      <c r="Q156" s="71">
        <v>0.44929334940535798</v>
      </c>
      <c r="R156" s="71">
        <v>0</v>
      </c>
      <c r="S156" s="71">
        <v>0.41557176277463881</v>
      </c>
      <c r="T156" s="72"/>
      <c r="U156" s="71">
        <v>1136528</v>
      </c>
      <c r="V156" s="71">
        <v>391</v>
      </c>
      <c r="W156" s="71">
        <v>3</v>
      </c>
      <c r="X156" s="71">
        <v>1490</v>
      </c>
      <c r="Y156" s="71">
        <v>1934</v>
      </c>
      <c r="Z156" s="71">
        <v>2371</v>
      </c>
      <c r="AA156" s="71">
        <v>2100</v>
      </c>
      <c r="AB156" s="71">
        <v>7295</v>
      </c>
      <c r="AC156" s="71">
        <v>0</v>
      </c>
      <c r="AD156" s="71">
        <v>0.41557176277463881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1916</v>
      </c>
      <c r="B157" s="70">
        <v>53</v>
      </c>
      <c r="C157" s="70">
        <v>2</v>
      </c>
      <c r="D157" s="70">
        <v>4</v>
      </c>
      <c r="E157" s="70">
        <v>2005</v>
      </c>
      <c r="F157" s="70" t="s">
        <v>789</v>
      </c>
      <c r="G157" s="70" t="s">
        <v>1914</v>
      </c>
      <c r="H157" s="70" t="s">
        <v>1915</v>
      </c>
      <c r="I157" s="148"/>
      <c r="J157" s="71">
        <v>50.201400357380187</v>
      </c>
      <c r="K157" s="71">
        <v>1.369508993429051</v>
      </c>
      <c r="L157" s="71">
        <v>4.2465189394948073</v>
      </c>
      <c r="M157" s="71">
        <v>13.454067483662021</v>
      </c>
      <c r="N157" s="71">
        <v>8.8072778088724242</v>
      </c>
      <c r="O157" s="71">
        <v>9.8977646725675381</v>
      </c>
      <c r="P157" s="71">
        <v>11.47541012533409</v>
      </c>
      <c r="Q157" s="71">
        <v>0.510021241753708</v>
      </c>
      <c r="R157" s="71">
        <v>0</v>
      </c>
      <c r="S157" s="71">
        <v>1.256333721740625</v>
      </c>
      <c r="T157" s="72"/>
      <c r="U157" s="71">
        <v>4627331</v>
      </c>
      <c r="V157" s="71">
        <v>551</v>
      </c>
      <c r="W157" s="71">
        <v>56</v>
      </c>
      <c r="X157" s="71">
        <v>2981</v>
      </c>
      <c r="Y157" s="71">
        <v>2904</v>
      </c>
      <c r="Z157" s="71">
        <v>4711</v>
      </c>
      <c r="AA157" s="71">
        <v>2282</v>
      </c>
      <c r="AB157" s="71">
        <v>8657</v>
      </c>
      <c r="AC157" s="71">
        <v>0</v>
      </c>
      <c r="AD157" s="71">
        <v>1.256333721740625</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1917</v>
      </c>
      <c r="B158" s="70">
        <v>54</v>
      </c>
      <c r="C158" s="70">
        <v>3</v>
      </c>
      <c r="D158" s="70">
        <v>4</v>
      </c>
      <c r="E158" s="70">
        <v>2006</v>
      </c>
      <c r="F158" s="70" t="s">
        <v>790</v>
      </c>
      <c r="G158" s="1064" t="s">
        <v>1914</v>
      </c>
      <c r="H158" s="70" t="s">
        <v>1915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1918</v>
      </c>
      <c r="B159" s="70">
        <v>55</v>
      </c>
      <c r="C159" s="70">
        <v>4</v>
      </c>
      <c r="D159" s="70">
        <v>4</v>
      </c>
      <c r="E159" s="70">
        <v>2007</v>
      </c>
      <c r="F159" s="70" t="s">
        <v>791</v>
      </c>
      <c r="G159" s="1064" t="s">
        <v>1914</v>
      </c>
      <c r="H159" s="70" t="s">
        <v>1915</v>
      </c>
      <c r="I159" s="148"/>
      <c r="J159" s="71">
        <v>47.917912257670167</v>
      </c>
      <c r="K159" s="71">
        <v>1.2481542142198501</v>
      </c>
      <c r="L159" s="71">
        <v>2.3285549125817648</v>
      </c>
      <c r="M159" s="71">
        <v>20.84793405584416</v>
      </c>
      <c r="N159" s="71">
        <v>9.1458557027977054</v>
      </c>
      <c r="O159" s="71">
        <v>10.51756611554895</v>
      </c>
      <c r="P159" s="71">
        <v>11.90325478761393</v>
      </c>
      <c r="Q159" s="71">
        <v>0.54907140349398498</v>
      </c>
      <c r="R159" s="71">
        <v>0</v>
      </c>
      <c r="S159" s="71">
        <v>1.191772216967911</v>
      </c>
      <c r="T159" s="72"/>
      <c r="U159" s="71">
        <v>5024537</v>
      </c>
      <c r="V159" s="71">
        <v>512</v>
      </c>
      <c r="W159" s="71">
        <v>30</v>
      </c>
      <c r="X159" s="71">
        <v>5322</v>
      </c>
      <c r="Y159" s="71">
        <v>3003</v>
      </c>
      <c r="Z159" s="71">
        <v>5204</v>
      </c>
      <c r="AA159" s="71">
        <v>2331</v>
      </c>
      <c r="AB159" s="71">
        <v>8827</v>
      </c>
      <c r="AC159" s="71">
        <v>0</v>
      </c>
      <c r="AD159" s="71">
        <v>1.191772216967911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1919</v>
      </c>
      <c r="B160" s="70">
        <v>56</v>
      </c>
      <c r="C160" s="70">
        <v>5</v>
      </c>
      <c r="D160" s="70">
        <v>4</v>
      </c>
      <c r="E160" s="70">
        <v>2008</v>
      </c>
      <c r="F160" s="70" t="s">
        <v>792</v>
      </c>
      <c r="G160" s="70" t="s">
        <v>1914</v>
      </c>
      <c r="H160" s="70" t="s">
        <v>1915</v>
      </c>
      <c r="I160" s="148"/>
      <c r="J160" s="71">
        <v>50.200921798842167</v>
      </c>
      <c r="K160" s="71">
        <v>0.9244306457959639</v>
      </c>
      <c r="L160" s="71">
        <v>2.0866605397608819</v>
      </c>
      <c r="M160" s="71">
        <v>21.71512573656749</v>
      </c>
      <c r="N160" s="71">
        <v>8.2620144917505751</v>
      </c>
      <c r="O160" s="71">
        <v>10.39719050913866</v>
      </c>
      <c r="P160" s="71">
        <v>11.751970858356311</v>
      </c>
      <c r="Q160" s="71">
        <v>0.53810578755389804</v>
      </c>
      <c r="R160" s="71">
        <v>0</v>
      </c>
      <c r="S160" s="71">
        <v>1.2417783591614759</v>
      </c>
      <c r="T160" s="72"/>
      <c r="U160" s="71">
        <v>5428152</v>
      </c>
      <c r="V160" s="71">
        <v>512</v>
      </c>
      <c r="W160" s="71">
        <v>30</v>
      </c>
      <c r="X160" s="71">
        <v>5322</v>
      </c>
      <c r="Y160" s="71">
        <v>3043</v>
      </c>
      <c r="Z160" s="71">
        <v>5325</v>
      </c>
      <c r="AA160" s="71">
        <v>2304</v>
      </c>
      <c r="AB160" s="71">
        <v>8793</v>
      </c>
      <c r="AC160" s="71">
        <v>0</v>
      </c>
      <c r="AD160" s="71">
        <v>1.2417783591614759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1920</v>
      </c>
      <c r="B161" s="70">
        <v>57</v>
      </c>
      <c r="C161" s="70">
        <v>6</v>
      </c>
      <c r="D161" s="70">
        <v>4</v>
      </c>
      <c r="E161" s="70">
        <v>2009</v>
      </c>
      <c r="F161" s="70" t="s">
        <v>176</v>
      </c>
      <c r="G161" s="70" t="s">
        <v>1914</v>
      </c>
      <c r="H161" s="70" t="s">
        <v>1915</v>
      </c>
      <c r="I161" s="148"/>
      <c r="J161" s="71">
        <v>56.497704537063441</v>
      </c>
      <c r="K161" s="71">
        <v>0.94337641457821686</v>
      </c>
      <c r="L161" s="71">
        <v>1.112546046975831</v>
      </c>
      <c r="M161" s="71">
        <v>21.40131101923485</v>
      </c>
      <c r="N161" s="71">
        <v>7.9698141330620649</v>
      </c>
      <c r="O161" s="71">
        <v>10.737364489942021</v>
      </c>
      <c r="P161" s="71">
        <v>11.417513906514881</v>
      </c>
      <c r="Q161" s="71">
        <v>0.50846955958621698</v>
      </c>
      <c r="R161" s="71">
        <v>0</v>
      </c>
      <c r="S161" s="71">
        <v>1.0237386774036981</v>
      </c>
      <c r="T161" s="72"/>
      <c r="U161" s="71">
        <v>5520933</v>
      </c>
      <c r="V161" s="71">
        <v>498</v>
      </c>
      <c r="W161" s="71">
        <v>23</v>
      </c>
      <c r="X161" s="71">
        <v>5596</v>
      </c>
      <c r="Y161" s="71">
        <v>3049</v>
      </c>
      <c r="Z161" s="71">
        <v>5428</v>
      </c>
      <c r="AA161" s="71">
        <v>2298</v>
      </c>
      <c r="AB161" s="71">
        <v>8722</v>
      </c>
      <c r="AC161" s="71">
        <v>0</v>
      </c>
      <c r="AD161" s="71">
        <v>1.0237386774036981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16.3</v>
      </c>
      <c r="BK161" s="71">
        <v>0</v>
      </c>
      <c r="BL161" s="71">
        <v>6.4</v>
      </c>
      <c r="BM161" s="71">
        <v>0</v>
      </c>
      <c r="BN161" s="72"/>
      <c r="BO161" s="71">
        <v>0</v>
      </c>
      <c r="BP161" s="71">
        <v>0</v>
      </c>
      <c r="BQ161" s="71">
        <v>1</v>
      </c>
      <c r="BR161" s="71">
        <v>0</v>
      </c>
      <c r="BS161" s="71">
        <v>2</v>
      </c>
      <c r="BT161" s="71">
        <v>0</v>
      </c>
      <c r="BU161"/>
      <c r="BV161" s="70">
        <v>22.7</v>
      </c>
      <c r="BW161" s="70">
        <v>0</v>
      </c>
      <c r="BX161" s="70">
        <v>0</v>
      </c>
      <c r="BY161" s="70">
        <v>0</v>
      </c>
      <c r="BZ161" s="70">
        <v>0</v>
      </c>
      <c r="CA161" s="70">
        <v>0</v>
      </c>
      <c r="CB161" s="70">
        <v>0</v>
      </c>
      <c r="CC161" s="70">
        <v>0</v>
      </c>
      <c r="CD161" s="70">
        <v>0</v>
      </c>
    </row>
    <row r="162" spans="1:82">
      <c r="A162" s="70" t="s">
        <v>1921</v>
      </c>
      <c r="B162" s="70">
        <v>58</v>
      </c>
      <c r="C162" s="70">
        <v>7</v>
      </c>
      <c r="D162" s="70">
        <v>4</v>
      </c>
      <c r="E162" s="70">
        <v>2010</v>
      </c>
      <c r="F162" s="70" t="s">
        <v>177</v>
      </c>
      <c r="G162" s="70" t="s">
        <v>1914</v>
      </c>
      <c r="H162" s="70" t="s">
        <v>1915</v>
      </c>
      <c r="I162" s="148"/>
      <c r="J162" s="71">
        <v>55.918112780883028</v>
      </c>
      <c r="K162" s="71">
        <v>1.0163972762347779</v>
      </c>
      <c r="L162" s="71">
        <v>1.0713444059461941</v>
      </c>
      <c r="M162" s="71">
        <v>22.606895647313479</v>
      </c>
      <c r="N162" s="71">
        <v>9.8547811697227061</v>
      </c>
      <c r="O162" s="71">
        <v>11.15435252795959</v>
      </c>
      <c r="P162" s="71">
        <v>11.79658184569136</v>
      </c>
      <c r="Q162" s="71">
        <v>0.535808775332549</v>
      </c>
      <c r="R162" s="71">
        <v>0</v>
      </c>
      <c r="S162" s="71">
        <v>0.93537510165152049</v>
      </c>
      <c r="T162" s="72"/>
      <c r="U162" s="71">
        <v>5428212</v>
      </c>
      <c r="V162" s="71">
        <v>498</v>
      </c>
      <c r="W162" s="71">
        <v>23</v>
      </c>
      <c r="X162" s="71">
        <v>5596</v>
      </c>
      <c r="Y162" s="71">
        <v>3114</v>
      </c>
      <c r="Z162" s="71">
        <v>5665</v>
      </c>
      <c r="AA162" s="71">
        <v>2315</v>
      </c>
      <c r="AB162" s="71">
        <v>8807</v>
      </c>
      <c r="AC162" s="71">
        <v>0</v>
      </c>
      <c r="AD162" s="71">
        <v>0.93537510165152049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17.45</v>
      </c>
      <c r="BK162" s="71">
        <v>0</v>
      </c>
      <c r="BL162" s="71">
        <v>5.9370000000000003</v>
      </c>
      <c r="BM162" s="71">
        <v>0</v>
      </c>
      <c r="BN162" s="72"/>
      <c r="BO162" s="71">
        <v>0</v>
      </c>
      <c r="BP162" s="71">
        <v>0</v>
      </c>
      <c r="BQ162" s="71">
        <v>1</v>
      </c>
      <c r="BR162" s="71">
        <v>0</v>
      </c>
      <c r="BS162" s="71">
        <v>2</v>
      </c>
      <c r="BT162" s="71">
        <v>0</v>
      </c>
      <c r="BU162"/>
      <c r="BV162" s="70">
        <v>23.387</v>
      </c>
      <c r="BW162" s="70">
        <v>0</v>
      </c>
      <c r="BX162" s="70">
        <v>0</v>
      </c>
      <c r="BY162" s="70">
        <v>0</v>
      </c>
      <c r="BZ162" s="70">
        <v>0</v>
      </c>
      <c r="CA162" s="70">
        <v>0</v>
      </c>
      <c r="CB162" s="70">
        <v>0</v>
      </c>
      <c r="CC162" s="70">
        <v>0</v>
      </c>
      <c r="CD162" s="70">
        <v>0</v>
      </c>
    </row>
    <row r="163" spans="1:82">
      <c r="A163" s="70" t="s">
        <v>1922</v>
      </c>
      <c r="B163" s="70">
        <v>59</v>
      </c>
      <c r="C163" s="70">
        <v>8</v>
      </c>
      <c r="D163" s="70">
        <v>4</v>
      </c>
      <c r="E163" s="70">
        <v>2011</v>
      </c>
      <c r="F163" s="70" t="s">
        <v>178</v>
      </c>
      <c r="G163" s="70" t="s">
        <v>1914</v>
      </c>
      <c r="H163" s="70" t="s">
        <v>1915</v>
      </c>
      <c r="I163" s="148"/>
      <c r="J163" s="71">
        <v>57.755320648845597</v>
      </c>
      <c r="K163" s="71">
        <v>1.3428639475558961</v>
      </c>
      <c r="L163" s="71">
        <v>0.948829718331617</v>
      </c>
      <c r="M163" s="71">
        <v>25.961703020269159</v>
      </c>
      <c r="N163" s="71">
        <v>12.345485350162271</v>
      </c>
      <c r="O163" s="71">
        <v>10.961500807922041</v>
      </c>
      <c r="P163" s="71">
        <v>11.331968220462402</v>
      </c>
      <c r="Q163" s="71">
        <v>0.62204929854751201</v>
      </c>
      <c r="R163" s="71">
        <v>0</v>
      </c>
      <c r="S163" s="71">
        <v>1.0789341365105261</v>
      </c>
      <c r="T163" s="72"/>
      <c r="U163" s="71">
        <v>4836244</v>
      </c>
      <c r="V163" s="71">
        <v>498</v>
      </c>
      <c r="W163" s="71">
        <v>23</v>
      </c>
      <c r="X163" s="71">
        <v>5596</v>
      </c>
      <c r="Y163" s="71">
        <v>3174</v>
      </c>
      <c r="Z163" s="71">
        <v>5688</v>
      </c>
      <c r="AA163" s="71">
        <v>2290</v>
      </c>
      <c r="AB163" s="71">
        <v>8864</v>
      </c>
      <c r="AC163" s="71">
        <v>0</v>
      </c>
      <c r="AD163" s="71">
        <v>1.0789341365105261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18.219000000000001</v>
      </c>
      <c r="BK163" s="71">
        <v>0</v>
      </c>
      <c r="BL163" s="71">
        <v>5.423</v>
      </c>
      <c r="BM163" s="71">
        <v>0</v>
      </c>
      <c r="BN163" s="72"/>
      <c r="BO163" s="71">
        <v>0</v>
      </c>
      <c r="BP163" s="71">
        <v>0</v>
      </c>
      <c r="BQ163" s="71">
        <v>1</v>
      </c>
      <c r="BR163" s="71">
        <v>0</v>
      </c>
      <c r="BS163" s="71">
        <v>2</v>
      </c>
      <c r="BT163" s="71">
        <v>0</v>
      </c>
      <c r="BU163"/>
      <c r="BV163" s="70">
        <v>23.641999999999999</v>
      </c>
      <c r="BW163" s="70">
        <v>0</v>
      </c>
      <c r="BX163" s="70">
        <v>0</v>
      </c>
      <c r="BY163" s="70">
        <v>0</v>
      </c>
      <c r="BZ163" s="70">
        <v>0</v>
      </c>
      <c r="CA163" s="70">
        <v>0</v>
      </c>
      <c r="CB163" s="70">
        <v>0</v>
      </c>
      <c r="CC163" s="70">
        <v>0</v>
      </c>
      <c r="CD163" s="70">
        <v>0</v>
      </c>
    </row>
    <row r="164" spans="1:82">
      <c r="A164" s="70" t="s">
        <v>1923</v>
      </c>
      <c r="B164" s="70">
        <v>60</v>
      </c>
      <c r="C164" s="70">
        <v>9</v>
      </c>
      <c r="D164" s="70">
        <v>4</v>
      </c>
      <c r="E164" s="70">
        <v>2012</v>
      </c>
      <c r="F164" s="70" t="s">
        <v>179</v>
      </c>
      <c r="G164" s="70" t="s">
        <v>1914</v>
      </c>
      <c r="H164" s="70" t="s">
        <v>1915</v>
      </c>
      <c r="I164" s="148"/>
      <c r="J164" s="71">
        <v>45.504393072492633</v>
      </c>
      <c r="K164" s="71">
        <v>1.2982891513715691</v>
      </c>
      <c r="L164" s="71">
        <v>0.93955943559073563</v>
      </c>
      <c r="M164" s="71">
        <v>29.26849832412023</v>
      </c>
      <c r="N164" s="71">
        <v>13.614341091895071</v>
      </c>
      <c r="O164" s="71">
        <v>11.553989789975075</v>
      </c>
      <c r="P164" s="71">
        <v>11.257096366041552</v>
      </c>
      <c r="Q164" s="71">
        <v>0.68461231189817195</v>
      </c>
      <c r="R164" s="71">
        <v>0</v>
      </c>
      <c r="S164" s="71">
        <v>1.1856297893491119</v>
      </c>
      <c r="T164" s="72"/>
      <c r="U164" s="71">
        <v>3411566</v>
      </c>
      <c r="V164" s="71">
        <v>498</v>
      </c>
      <c r="W164" s="71">
        <v>23</v>
      </c>
      <c r="X164" s="71">
        <v>5596</v>
      </c>
      <c r="Y164" s="71">
        <v>3270</v>
      </c>
      <c r="Z164" s="71">
        <v>6043</v>
      </c>
      <c r="AA164" s="71">
        <v>2262</v>
      </c>
      <c r="AB164" s="71">
        <v>8979</v>
      </c>
      <c r="AC164" s="71">
        <v>0</v>
      </c>
      <c r="AD164" s="71">
        <v>1.1856297893491119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18.219000000000001</v>
      </c>
      <c r="BK164" s="71">
        <v>0</v>
      </c>
      <c r="BL164" s="71">
        <v>6.8090000000000002</v>
      </c>
      <c r="BM164" s="71">
        <v>0</v>
      </c>
      <c r="BN164" s="72"/>
      <c r="BO164" s="71">
        <v>0</v>
      </c>
      <c r="BP164" s="71">
        <v>0</v>
      </c>
      <c r="BQ164" s="71">
        <v>1</v>
      </c>
      <c r="BR164" s="71">
        <v>0</v>
      </c>
      <c r="BS164" s="71">
        <v>2</v>
      </c>
      <c r="BT164" s="71">
        <v>0</v>
      </c>
      <c r="BU164"/>
      <c r="BV164" s="70">
        <v>25.027999999999999</v>
      </c>
      <c r="BW164" s="70">
        <v>0</v>
      </c>
      <c r="BX164" s="70">
        <v>0</v>
      </c>
      <c r="BY164" s="70">
        <v>0</v>
      </c>
      <c r="BZ164" s="70">
        <v>0</v>
      </c>
      <c r="CA164" s="70">
        <v>0</v>
      </c>
      <c r="CB164" s="70">
        <v>0</v>
      </c>
      <c r="CC164" s="70">
        <v>0</v>
      </c>
      <c r="CD164" s="70">
        <v>0</v>
      </c>
    </row>
    <row r="165" spans="1:82">
      <c r="A165" s="70" t="s">
        <v>1924</v>
      </c>
      <c r="B165" s="70">
        <v>61</v>
      </c>
      <c r="C165" s="70">
        <v>10</v>
      </c>
      <c r="D165" s="70">
        <v>4</v>
      </c>
      <c r="E165" s="70">
        <v>2013</v>
      </c>
      <c r="F165" s="70" t="s">
        <v>180</v>
      </c>
      <c r="G165" s="70" t="s">
        <v>1914</v>
      </c>
      <c r="H165" s="70" t="s">
        <v>1915</v>
      </c>
      <c r="I165" s="148"/>
      <c r="J165" s="71">
        <v>48.435819354606473</v>
      </c>
      <c r="K165" s="71">
        <v>1.11967937901681</v>
      </c>
      <c r="L165" s="71">
        <v>0.88462710392615584</v>
      </c>
      <c r="M165" s="71">
        <v>28.70898657228453</v>
      </c>
      <c r="N165" s="71">
        <v>15.175341437770509</v>
      </c>
      <c r="O165" s="71">
        <v>11.603756337809649</v>
      </c>
      <c r="P165" s="71">
        <v>10.924860892793591</v>
      </c>
      <c r="Q165" s="71">
        <v>0.70060327312849902</v>
      </c>
      <c r="R165" s="71">
        <v>0</v>
      </c>
      <c r="S165" s="71">
        <v>1.07476944415578</v>
      </c>
      <c r="T165" s="72"/>
      <c r="U165" s="71">
        <v>3415985</v>
      </c>
      <c r="V165" s="71">
        <v>498</v>
      </c>
      <c r="W165" s="71">
        <v>23</v>
      </c>
      <c r="X165" s="71">
        <v>5596</v>
      </c>
      <c r="Y165" s="71">
        <v>3327</v>
      </c>
      <c r="Z165" s="71">
        <v>6340</v>
      </c>
      <c r="AA165" s="71">
        <v>2187</v>
      </c>
      <c r="AB165" s="71">
        <v>9057</v>
      </c>
      <c r="AC165" s="71">
        <v>0</v>
      </c>
      <c r="AD165" s="71">
        <v>1.07476944415578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25.625</v>
      </c>
      <c r="BK165" s="71">
        <v>0</v>
      </c>
      <c r="BL165" s="71">
        <v>7.8390000000000004</v>
      </c>
      <c r="BM165" s="71">
        <v>0</v>
      </c>
      <c r="BN165" s="72"/>
      <c r="BO165" s="71">
        <v>0</v>
      </c>
      <c r="BP165" s="71">
        <v>0</v>
      </c>
      <c r="BQ165" s="71">
        <v>1</v>
      </c>
      <c r="BR165" s="71">
        <v>0</v>
      </c>
      <c r="BS165" s="71">
        <v>2</v>
      </c>
      <c r="BT165" s="71">
        <v>0</v>
      </c>
      <c r="BU165"/>
      <c r="BV165" s="70">
        <v>33.463999999999999</v>
      </c>
      <c r="BW165" s="70">
        <v>0</v>
      </c>
      <c r="BX165" s="70">
        <v>0</v>
      </c>
      <c r="BY165" s="70">
        <v>0</v>
      </c>
      <c r="BZ165" s="70">
        <v>0</v>
      </c>
      <c r="CA165" s="70">
        <v>0</v>
      </c>
      <c r="CB165" s="70">
        <v>0</v>
      </c>
      <c r="CC165" s="70">
        <v>0</v>
      </c>
      <c r="CD165" s="70">
        <v>0</v>
      </c>
    </row>
    <row r="166" spans="1:82">
      <c r="A166" s="70" t="s">
        <v>1925</v>
      </c>
      <c r="B166" s="70">
        <v>62</v>
      </c>
      <c r="C166" s="70">
        <v>11</v>
      </c>
      <c r="D166" s="70">
        <v>4</v>
      </c>
      <c r="E166" s="70">
        <v>2014</v>
      </c>
      <c r="F166" s="70" t="s">
        <v>181</v>
      </c>
      <c r="G166" s="70" t="s">
        <v>1914</v>
      </c>
      <c r="H166" s="70" t="s">
        <v>1915</v>
      </c>
      <c r="I166" s="148"/>
      <c r="J166" s="71">
        <v>42.793341726051622</v>
      </c>
      <c r="K166" s="71">
        <v>1.116394030302257</v>
      </c>
      <c r="L166" s="71">
        <v>2.455109777184417</v>
      </c>
      <c r="M166" s="71">
        <v>30.104995982640471</v>
      </c>
      <c r="N166" s="71">
        <v>12.02672081022793</v>
      </c>
      <c r="O166" s="71">
        <v>11.199847686609758</v>
      </c>
      <c r="P166" s="71">
        <v>11.061987916108381</v>
      </c>
      <c r="Q166" s="71">
        <v>0.67678858993204005</v>
      </c>
      <c r="R166" s="71">
        <v>0</v>
      </c>
      <c r="S166" s="71">
        <v>1.344664093603497</v>
      </c>
      <c r="T166" s="72"/>
      <c r="U166" s="71">
        <v>3296427</v>
      </c>
      <c r="V166" s="71">
        <v>448</v>
      </c>
      <c r="W166" s="71">
        <v>56</v>
      </c>
      <c r="X166" s="71">
        <v>5831</v>
      </c>
      <c r="Y166" s="71">
        <v>3350</v>
      </c>
      <c r="Z166" s="71">
        <v>6445</v>
      </c>
      <c r="AA166" s="71">
        <v>2203</v>
      </c>
      <c r="AB166" s="71">
        <v>9119</v>
      </c>
      <c r="AC166" s="71">
        <v>0</v>
      </c>
      <c r="AD166" s="71">
        <v>1.344664093603497</v>
      </c>
      <c r="AE166" s="72"/>
      <c r="AF166" s="71"/>
      <c r="AG166" s="71"/>
      <c r="AH166" s="71"/>
      <c r="AI166" s="71"/>
      <c r="AJ166" s="71"/>
      <c r="AK166" s="71"/>
      <c r="AL166" s="71"/>
      <c r="AM166" s="71"/>
      <c r="AN166" s="71"/>
      <c r="AO166" s="71"/>
      <c r="AP166" s="71"/>
      <c r="AQ166" s="72"/>
      <c r="AR166" s="71">
        <v>319</v>
      </c>
      <c r="AS166" s="71">
        <v>55</v>
      </c>
      <c r="AT166" s="71">
        <v>0</v>
      </c>
      <c r="AU166" s="71">
        <v>0</v>
      </c>
      <c r="AV166" s="71">
        <v>0</v>
      </c>
      <c r="AW166" s="71">
        <v>0</v>
      </c>
      <c r="AX166" s="71"/>
      <c r="AY166" s="72"/>
      <c r="AZ166" s="71">
        <v>1402.9459999999999</v>
      </c>
      <c r="BA166" s="71">
        <v>2520.04</v>
      </c>
      <c r="BB166" s="71">
        <v>0</v>
      </c>
      <c r="BC166" s="71">
        <v>0</v>
      </c>
      <c r="BD166" s="71">
        <v>0</v>
      </c>
      <c r="BE166" s="71">
        <v>0</v>
      </c>
      <c r="BF166" s="71"/>
      <c r="BG166" s="72"/>
      <c r="BH166" s="71">
        <v>0</v>
      </c>
      <c r="BI166" s="71">
        <v>0</v>
      </c>
      <c r="BJ166" s="71">
        <v>24.727</v>
      </c>
      <c r="BK166" s="71">
        <v>0</v>
      </c>
      <c r="BL166" s="71">
        <v>7.1360000000000001</v>
      </c>
      <c r="BM166" s="71">
        <v>0</v>
      </c>
      <c r="BN166" s="72"/>
      <c r="BO166" s="71">
        <v>0</v>
      </c>
      <c r="BP166" s="71">
        <v>0</v>
      </c>
      <c r="BQ166" s="71">
        <v>2</v>
      </c>
      <c r="BR166" s="71">
        <v>0</v>
      </c>
      <c r="BS166" s="71">
        <v>2</v>
      </c>
      <c r="BT166" s="71">
        <v>0</v>
      </c>
      <c r="BU166"/>
      <c r="BV166" s="70">
        <v>31.863</v>
      </c>
      <c r="BW166" s="70">
        <v>0</v>
      </c>
      <c r="BX166" s="70">
        <v>0</v>
      </c>
      <c r="BY166" s="70">
        <v>0</v>
      </c>
      <c r="BZ166" s="70">
        <v>0</v>
      </c>
      <c r="CA166" s="70">
        <v>0</v>
      </c>
      <c r="CB166" s="70">
        <v>0</v>
      </c>
      <c r="CC166" s="70">
        <v>0</v>
      </c>
      <c r="CD166" s="70">
        <v>0</v>
      </c>
    </row>
    <row r="167" spans="1:82">
      <c r="A167" s="70" t="s">
        <v>1926</v>
      </c>
      <c r="B167" s="70">
        <v>63</v>
      </c>
      <c r="C167" s="70">
        <v>12</v>
      </c>
      <c r="D167" s="70">
        <v>4</v>
      </c>
      <c r="E167" s="70">
        <v>2015</v>
      </c>
      <c r="F167" s="70" t="s">
        <v>182</v>
      </c>
      <c r="G167" s="70" t="s">
        <v>1914</v>
      </c>
      <c r="H167" s="70" t="s">
        <v>1915</v>
      </c>
      <c r="I167" s="148"/>
      <c r="J167" s="71">
        <v>37.617241468032297</v>
      </c>
      <c r="K167" s="71">
        <v>1.052274640184242</v>
      </c>
      <c r="L167" s="71">
        <v>2.422909788961646</v>
      </c>
      <c r="M167" s="71">
        <v>26.905772201626721</v>
      </c>
      <c r="N167" s="71">
        <v>11.007743652980061</v>
      </c>
      <c r="O167" s="71">
        <v>11.42355777882146</v>
      </c>
      <c r="P167" s="71">
        <v>10.914943350720744</v>
      </c>
      <c r="Q167" s="71">
        <v>0.67037905024593702</v>
      </c>
      <c r="R167" s="71">
        <v>0</v>
      </c>
      <c r="S167" s="71">
        <v>1.339317286799971</v>
      </c>
      <c r="T167" s="72"/>
      <c r="U167" s="71">
        <v>3623948</v>
      </c>
      <c r="V167" s="71">
        <v>448</v>
      </c>
      <c r="W167" s="71">
        <v>56</v>
      </c>
      <c r="X167" s="71">
        <v>5831</v>
      </c>
      <c r="Y167" s="71">
        <v>3406</v>
      </c>
      <c r="Z167" s="71">
        <v>6637</v>
      </c>
      <c r="AA167" s="71">
        <v>2172</v>
      </c>
      <c r="AB167" s="71">
        <v>9227</v>
      </c>
      <c r="AC167" s="71">
        <v>0</v>
      </c>
      <c r="AD167" s="71">
        <v>1.339317286799971</v>
      </c>
      <c r="AE167" s="72"/>
      <c r="AF167" s="71">
        <v>37851451.456079736</v>
      </c>
      <c r="AG167" s="71">
        <v>795352.02398639871</v>
      </c>
      <c r="AH167" s="71">
        <v>504600.81116358592</v>
      </c>
      <c r="AI167" s="71">
        <v>35725747.400190912</v>
      </c>
      <c r="AJ167" s="71">
        <v>18307845.208503</v>
      </c>
      <c r="AK167" s="71">
        <v>0</v>
      </c>
      <c r="AL167" s="71">
        <v>0</v>
      </c>
      <c r="AM167" s="71">
        <v>1264521.6441907531</v>
      </c>
      <c r="AN167" s="71">
        <v>0</v>
      </c>
      <c r="AO167" s="71">
        <v>0</v>
      </c>
      <c r="AP167" s="71">
        <v>94449518.544114381</v>
      </c>
      <c r="AQ167" s="72"/>
      <c r="AR167" s="71">
        <v>346</v>
      </c>
      <c r="AS167" s="71">
        <v>61</v>
      </c>
      <c r="AT167" s="71">
        <v>0</v>
      </c>
      <c r="AU167" s="71">
        <v>0</v>
      </c>
      <c r="AV167" s="71">
        <v>0</v>
      </c>
      <c r="AW167" s="71">
        <v>0</v>
      </c>
      <c r="AX167" s="71"/>
      <c r="AY167" s="72"/>
      <c r="AZ167" s="71">
        <v>1573.6859999999999</v>
      </c>
      <c r="BA167" s="71">
        <v>2661.64</v>
      </c>
      <c r="BB167" s="71">
        <v>0</v>
      </c>
      <c r="BC167" s="71">
        <v>0</v>
      </c>
      <c r="BD167" s="71">
        <v>0</v>
      </c>
      <c r="BE167" s="71">
        <v>0</v>
      </c>
      <c r="BF167" s="71"/>
      <c r="BG167" s="72"/>
      <c r="BH167" s="71">
        <v>0</v>
      </c>
      <c r="BI167" s="71">
        <v>0</v>
      </c>
      <c r="BJ167" s="71">
        <v>23.834</v>
      </c>
      <c r="BK167" s="71">
        <v>0</v>
      </c>
      <c r="BL167" s="71">
        <v>6.8639999999999999</v>
      </c>
      <c r="BM167" s="71">
        <v>0</v>
      </c>
      <c r="BN167" s="72"/>
      <c r="BO167" s="71">
        <v>0</v>
      </c>
      <c r="BP167" s="71">
        <v>0</v>
      </c>
      <c r="BQ167" s="71">
        <v>1</v>
      </c>
      <c r="BR167" s="71">
        <v>0</v>
      </c>
      <c r="BS167" s="71">
        <v>2</v>
      </c>
      <c r="BT167" s="71">
        <v>0</v>
      </c>
      <c r="BU167"/>
      <c r="BV167" s="70">
        <v>30.698</v>
      </c>
      <c r="BW167" s="70">
        <v>0</v>
      </c>
      <c r="BX167" s="70">
        <v>0</v>
      </c>
      <c r="BY167" s="70">
        <v>0</v>
      </c>
      <c r="BZ167" s="70">
        <v>0</v>
      </c>
      <c r="CA167" s="70">
        <v>0</v>
      </c>
      <c r="CB167" s="70">
        <v>0</v>
      </c>
      <c r="CC167" s="70">
        <v>0</v>
      </c>
      <c r="CD167" s="70">
        <v>0</v>
      </c>
    </row>
    <row r="168" spans="1:82">
      <c r="A168" s="70" t="s">
        <v>1927</v>
      </c>
      <c r="B168" s="70">
        <v>64</v>
      </c>
      <c r="C168" s="70">
        <v>13</v>
      </c>
      <c r="D168" s="70">
        <v>4</v>
      </c>
      <c r="E168" s="70">
        <v>2016</v>
      </c>
      <c r="F168" s="70" t="s">
        <v>155</v>
      </c>
      <c r="G168" s="70" t="s">
        <v>1914</v>
      </c>
      <c r="H168" s="70" t="s">
        <v>1915</v>
      </c>
      <c r="I168" s="148"/>
      <c r="J168" s="71">
        <v>17.70166256538646</v>
      </c>
      <c r="K168" s="71">
        <v>1.011090381565481</v>
      </c>
      <c r="L168" s="71">
        <v>2.3671113453467849</v>
      </c>
      <c r="M168" s="71">
        <v>21.575892612294119</v>
      </c>
      <c r="N168" s="71">
        <v>10.768168170955132</v>
      </c>
      <c r="O168" s="71">
        <v>11.646998152658897</v>
      </c>
      <c r="P168" s="71">
        <v>11.29652849669117</v>
      </c>
      <c r="Q168" s="71">
        <v>0.64458788617101925</v>
      </c>
      <c r="R168" s="71">
        <v>0</v>
      </c>
      <c r="S168" s="71">
        <v>1.22755248061922</v>
      </c>
      <c r="T168" s="72"/>
      <c r="U168" s="71">
        <v>1813242</v>
      </c>
      <c r="V168" s="71">
        <v>448</v>
      </c>
      <c r="W168" s="71">
        <v>56</v>
      </c>
      <c r="X168" s="71">
        <v>5831</v>
      </c>
      <c r="Y168" s="71">
        <v>3377</v>
      </c>
      <c r="Z168" s="71">
        <v>6850</v>
      </c>
      <c r="AA168" s="71">
        <v>2325</v>
      </c>
      <c r="AB168" s="71">
        <v>9126</v>
      </c>
      <c r="AC168" s="71">
        <v>0</v>
      </c>
      <c r="AD168" s="71">
        <v>1.22755248061922</v>
      </c>
      <c r="AE168" s="72"/>
      <c r="AF168" s="71">
        <v>19240924.042205632</v>
      </c>
      <c r="AG168" s="71">
        <v>755551.88587923255</v>
      </c>
      <c r="AH168" s="71">
        <v>421336.0260097885</v>
      </c>
      <c r="AI168" s="71">
        <v>34017059.297573857</v>
      </c>
      <c r="AJ168" s="71">
        <v>18298234.316518139</v>
      </c>
      <c r="AK168" s="71">
        <v>0</v>
      </c>
      <c r="AL168" s="71">
        <v>0</v>
      </c>
      <c r="AM168" s="71">
        <v>1251651.6735280801</v>
      </c>
      <c r="AN168" s="71">
        <v>0</v>
      </c>
      <c r="AO168" s="71">
        <v>0</v>
      </c>
      <c r="AP168" s="71">
        <v>73984757.241714731</v>
      </c>
      <c r="AQ168" s="72"/>
      <c r="AR168" s="71">
        <v>373</v>
      </c>
      <c r="AS168" s="71">
        <v>68</v>
      </c>
      <c r="AT168" s="71">
        <v>0</v>
      </c>
      <c r="AU168" s="71">
        <v>0</v>
      </c>
      <c r="AV168" s="71">
        <v>0</v>
      </c>
      <c r="AW168" s="71">
        <v>0</v>
      </c>
      <c r="AX168" s="71"/>
      <c r="AY168" s="72"/>
      <c r="AZ168" s="71">
        <v>1740.1859999999999</v>
      </c>
      <c r="BA168" s="71">
        <v>2849.74</v>
      </c>
      <c r="BB168" s="71">
        <v>0</v>
      </c>
      <c r="BC168" s="71">
        <v>0</v>
      </c>
      <c r="BD168" s="71">
        <v>0</v>
      </c>
      <c r="BE168" s="71">
        <v>0</v>
      </c>
      <c r="BF168" s="71"/>
      <c r="BG168" s="72"/>
      <c r="BH168" s="71">
        <v>0</v>
      </c>
      <c r="BI168" s="71">
        <v>0</v>
      </c>
      <c r="BJ168" s="71">
        <v>5.7160000000000002</v>
      </c>
      <c r="BK168" s="71">
        <v>0</v>
      </c>
      <c r="BL168" s="71">
        <v>5.202</v>
      </c>
      <c r="BM168" s="71">
        <v>0</v>
      </c>
      <c r="BN168" s="72"/>
      <c r="BO168" s="71">
        <v>0</v>
      </c>
      <c r="BP168" s="71">
        <v>0</v>
      </c>
      <c r="BQ168" s="71">
        <v>1</v>
      </c>
      <c r="BR168" s="71">
        <v>0</v>
      </c>
      <c r="BS168" s="71">
        <v>2</v>
      </c>
      <c r="BT168" s="71">
        <v>0</v>
      </c>
      <c r="BU168"/>
      <c r="BV168" s="70">
        <v>10.917999999999999</v>
      </c>
      <c r="BW168" s="70">
        <v>0</v>
      </c>
      <c r="BX168" s="70">
        <v>0</v>
      </c>
      <c r="BY168" s="70">
        <v>0</v>
      </c>
      <c r="BZ168" s="70">
        <v>0</v>
      </c>
      <c r="CA168" s="70">
        <v>0</v>
      </c>
      <c r="CB168" s="70">
        <v>0</v>
      </c>
      <c r="CC168" s="70">
        <v>0</v>
      </c>
      <c r="CD168" s="70">
        <v>0</v>
      </c>
    </row>
    <row r="169" spans="1:82">
      <c r="A169" s="70" t="s">
        <v>1928</v>
      </c>
      <c r="B169" s="70">
        <v>65</v>
      </c>
      <c r="C169" s="70">
        <v>14</v>
      </c>
      <c r="D169" s="70">
        <v>4</v>
      </c>
      <c r="E169" s="70">
        <v>2017</v>
      </c>
      <c r="F169" s="70" t="s">
        <v>156</v>
      </c>
      <c r="G169" s="70" t="s">
        <v>1914</v>
      </c>
      <c r="H169" s="70" t="s">
        <v>1915</v>
      </c>
      <c r="I169" s="148"/>
      <c r="J169" s="71">
        <v>27.277536081873222</v>
      </c>
      <c r="K169" s="71">
        <v>0.97323989705623837</v>
      </c>
      <c r="L169" s="71">
        <v>2.1856347989341298</v>
      </c>
      <c r="M169" s="71">
        <v>19.635750205737036</v>
      </c>
      <c r="N169" s="71">
        <v>10.307840357985274</v>
      </c>
      <c r="O169" s="71">
        <v>11.448584159660829</v>
      </c>
      <c r="P169" s="71">
        <v>11.336011726817873</v>
      </c>
      <c r="Q169" s="71">
        <v>0.63009280537631496</v>
      </c>
      <c r="R169" s="71">
        <v>0</v>
      </c>
      <c r="S169" s="71">
        <v>1.4609699446034787</v>
      </c>
      <c r="T169" s="72"/>
      <c r="U169" s="71">
        <v>3028445</v>
      </c>
      <c r="V169" s="71">
        <v>448</v>
      </c>
      <c r="W169" s="71">
        <v>56</v>
      </c>
      <c r="X169" s="71">
        <v>5831</v>
      </c>
      <c r="Y169" s="71">
        <v>3432</v>
      </c>
      <c r="Z169" s="71">
        <v>6845</v>
      </c>
      <c r="AA169" s="71">
        <v>2348</v>
      </c>
      <c r="AB169" s="71">
        <v>9225</v>
      </c>
      <c r="AC169" s="71">
        <v>0</v>
      </c>
      <c r="AD169" s="71">
        <v>1.460969944603479</v>
      </c>
      <c r="AE169" s="72"/>
      <c r="AF169" s="71">
        <v>33505016.39550437</v>
      </c>
      <c r="AG169" s="71">
        <v>742035.27640291664</v>
      </c>
      <c r="AH169" s="71">
        <v>508817.96334053011</v>
      </c>
      <c r="AI169" s="71">
        <v>32770999.216179311</v>
      </c>
      <c r="AJ169" s="71">
        <v>19260931.05307065</v>
      </c>
      <c r="AK169" s="71">
        <v>0</v>
      </c>
      <c r="AL169" s="71">
        <v>0</v>
      </c>
      <c r="AM169" s="71">
        <v>1267209.4880683329</v>
      </c>
      <c r="AN169" s="71">
        <v>0</v>
      </c>
      <c r="AO169" s="71">
        <v>0</v>
      </c>
      <c r="AP169" s="71">
        <v>88055009.392566115</v>
      </c>
      <c r="AQ169" s="72"/>
      <c r="AR169" s="71">
        <v>435</v>
      </c>
      <c r="AS169" s="71">
        <v>74</v>
      </c>
      <c r="AT169" s="71">
        <v>0</v>
      </c>
      <c r="AU169" s="71">
        <v>0</v>
      </c>
      <c r="AV169" s="71">
        <v>0</v>
      </c>
      <c r="AW169" s="71">
        <v>0</v>
      </c>
      <c r="AX169" s="71"/>
      <c r="AY169" s="72"/>
      <c r="AZ169" s="71">
        <v>2076.5859999999998</v>
      </c>
      <c r="BA169" s="71">
        <v>2996.14</v>
      </c>
      <c r="BB169" s="71">
        <v>0</v>
      </c>
      <c r="BC169" s="71">
        <v>0</v>
      </c>
      <c r="BD169" s="71">
        <v>0</v>
      </c>
      <c r="BE169" s="71">
        <v>0</v>
      </c>
      <c r="BF169" s="71"/>
      <c r="BG169" s="72"/>
      <c r="BH169" s="71">
        <v>0</v>
      </c>
      <c r="BI169" s="71">
        <v>0</v>
      </c>
      <c r="BJ169" s="71">
        <v>17.192</v>
      </c>
      <c r="BK169" s="71">
        <v>0</v>
      </c>
      <c r="BL169" s="71">
        <v>5.2240000000000002</v>
      </c>
      <c r="BM169" s="71">
        <v>0</v>
      </c>
      <c r="BN169" s="72"/>
      <c r="BO169" s="71">
        <v>0</v>
      </c>
      <c r="BP169" s="71">
        <v>0</v>
      </c>
      <c r="BQ169" s="71">
        <v>1</v>
      </c>
      <c r="BR169" s="71">
        <v>0</v>
      </c>
      <c r="BS169" s="71">
        <v>2</v>
      </c>
      <c r="BT169" s="71">
        <v>0</v>
      </c>
      <c r="BU169"/>
      <c r="BV169" s="70">
        <v>22.416</v>
      </c>
      <c r="BW169" s="70">
        <v>0</v>
      </c>
      <c r="BX169" s="70">
        <v>0</v>
      </c>
      <c r="BY169" s="70">
        <v>0</v>
      </c>
      <c r="BZ169" s="70">
        <v>0</v>
      </c>
      <c r="CA169" s="70">
        <v>0</v>
      </c>
      <c r="CB169" s="70">
        <v>0</v>
      </c>
      <c r="CC169" s="70">
        <v>0</v>
      </c>
      <c r="CD169" s="70">
        <v>0</v>
      </c>
    </row>
    <row r="170" spans="1:82">
      <c r="A170" s="70" t="s">
        <v>1929</v>
      </c>
      <c r="B170" s="70">
        <v>66</v>
      </c>
      <c r="C170" s="70">
        <v>15</v>
      </c>
      <c r="D170" s="70">
        <v>4</v>
      </c>
      <c r="E170" s="70">
        <v>2018</v>
      </c>
      <c r="F170" s="70" t="s">
        <v>183</v>
      </c>
      <c r="G170" s="70" t="s">
        <v>1914</v>
      </c>
      <c r="H170" s="70" t="s">
        <v>1915</v>
      </c>
      <c r="I170" s="148"/>
      <c r="J170" s="71">
        <v>29.331569877252097</v>
      </c>
      <c r="K170" s="71">
        <v>0.85225137717629074</v>
      </c>
      <c r="L170" s="71">
        <v>1.9160980047418992</v>
      </c>
      <c r="M170" s="71">
        <v>17.801787738083306</v>
      </c>
      <c r="N170" s="71">
        <v>8.0299926765171676</v>
      </c>
      <c r="O170" s="71">
        <v>11.466529783941555</v>
      </c>
      <c r="P170" s="71">
        <v>11.772857169774818</v>
      </c>
      <c r="Q170" s="71">
        <v>0.59742773544175798</v>
      </c>
      <c r="R170" s="71">
        <v>0</v>
      </c>
      <c r="S170" s="71">
        <v>1.3159588420859458</v>
      </c>
      <c r="T170" s="72"/>
      <c r="U170" s="71">
        <v>3597735</v>
      </c>
      <c r="V170" s="71">
        <v>448</v>
      </c>
      <c r="W170" s="71">
        <v>56</v>
      </c>
      <c r="X170" s="71">
        <v>5831</v>
      </c>
      <c r="Y170" s="71">
        <v>3563</v>
      </c>
      <c r="Z170" s="71">
        <v>6987</v>
      </c>
      <c r="AA170" s="71">
        <v>2463</v>
      </c>
      <c r="AB170" s="71">
        <v>9426</v>
      </c>
      <c r="AC170" s="71">
        <v>0</v>
      </c>
      <c r="AD170" s="71">
        <v>1.315958842085946</v>
      </c>
      <c r="AE170" s="72"/>
      <c r="AF170" s="71">
        <v>42379447.956883967</v>
      </c>
      <c r="AG170" s="71">
        <v>660782.31998493453</v>
      </c>
      <c r="AH170" s="71">
        <v>462995.59428087162</v>
      </c>
      <c r="AI170" s="71">
        <v>32176962.26306849</v>
      </c>
      <c r="AJ170" s="71">
        <v>17500905.539099678</v>
      </c>
      <c r="AK170" s="71">
        <v>0</v>
      </c>
      <c r="AL170" s="71">
        <v>0</v>
      </c>
      <c r="AM170" s="71">
        <v>1297499.3695680019</v>
      </c>
      <c r="AN170" s="71">
        <v>0</v>
      </c>
      <c r="AO170" s="71">
        <v>0</v>
      </c>
      <c r="AP170" s="71">
        <v>94478593.042885944</v>
      </c>
      <c r="AQ170" s="72"/>
      <c r="AR170" s="71">
        <v>505</v>
      </c>
      <c r="AS170" s="71">
        <v>81</v>
      </c>
      <c r="AT170" s="71">
        <v>0</v>
      </c>
      <c r="AU170" s="71">
        <v>0</v>
      </c>
      <c r="AV170" s="71">
        <v>0</v>
      </c>
      <c r="AW170" s="71">
        <v>0</v>
      </c>
      <c r="AX170" s="71"/>
      <c r="AY170" s="72"/>
      <c r="AZ170" s="71">
        <v>2449.2860000000005</v>
      </c>
      <c r="BA170" s="71">
        <v>3077.44</v>
      </c>
      <c r="BB170" s="71">
        <v>0</v>
      </c>
      <c r="BC170" s="71">
        <v>0</v>
      </c>
      <c r="BD170" s="71">
        <v>0</v>
      </c>
      <c r="BE170" s="71">
        <v>0</v>
      </c>
      <c r="BF170" s="71"/>
      <c r="BG170" s="72"/>
      <c r="BH170" s="71">
        <v>0</v>
      </c>
      <c r="BI170" s="71">
        <v>0</v>
      </c>
      <c r="BJ170" s="71">
        <v>10.525</v>
      </c>
      <c r="BK170" s="71">
        <v>0</v>
      </c>
      <c r="BL170" s="71">
        <v>6.6109999999999998</v>
      </c>
      <c r="BM170" s="71">
        <v>0</v>
      </c>
      <c r="BN170" s="72"/>
      <c r="BO170" s="71">
        <v>0</v>
      </c>
      <c r="BP170" s="71">
        <v>0</v>
      </c>
      <c r="BQ170" s="71">
        <v>1</v>
      </c>
      <c r="BR170" s="71">
        <v>0</v>
      </c>
      <c r="BS170" s="71">
        <v>2</v>
      </c>
      <c r="BT170" s="71">
        <v>0</v>
      </c>
      <c r="BU170"/>
      <c r="BV170" s="70">
        <v>17.135999999999999</v>
      </c>
      <c r="BW170" s="70">
        <v>0</v>
      </c>
      <c r="BX170" s="70">
        <v>0</v>
      </c>
      <c r="BY170" s="70">
        <v>0</v>
      </c>
      <c r="BZ170" s="70">
        <v>0</v>
      </c>
      <c r="CA170" s="70">
        <v>0</v>
      </c>
      <c r="CB170" s="70">
        <v>0</v>
      </c>
      <c r="CC170" s="70">
        <v>0</v>
      </c>
      <c r="CD170" s="70">
        <v>0</v>
      </c>
    </row>
    <row r="171" spans="1:82">
      <c r="A171" s="70" t="s">
        <v>1930</v>
      </c>
      <c r="B171" s="70">
        <v>67</v>
      </c>
      <c r="C171" s="70">
        <v>16</v>
      </c>
      <c r="D171" s="70">
        <v>4</v>
      </c>
      <c r="E171" s="70">
        <v>2019</v>
      </c>
      <c r="F171" s="70" t="s">
        <v>158</v>
      </c>
      <c r="G171" s="70" t="s">
        <v>1914</v>
      </c>
      <c r="H171" s="70" t="s">
        <v>1915</v>
      </c>
      <c r="I171" s="148"/>
      <c r="J171" s="71">
        <v>31.179055184785394</v>
      </c>
      <c r="K171" s="71">
        <v>0.80157793608463179</v>
      </c>
      <c r="L171" s="71">
        <v>1.9529165376577464</v>
      </c>
      <c r="M171" s="71">
        <v>19.891730083341304</v>
      </c>
      <c r="N171" s="71">
        <v>7.8411553891217789</v>
      </c>
      <c r="O171" s="71">
        <v>10.901388897307234</v>
      </c>
      <c r="P171" s="71">
        <v>11.808667134012474</v>
      </c>
      <c r="Q171" s="71">
        <v>0.58853036379088397</v>
      </c>
      <c r="R171" s="71">
        <v>0</v>
      </c>
      <c r="S171" s="71">
        <v>1.4450066360056038</v>
      </c>
      <c r="T171" s="72"/>
      <c r="U171" s="71">
        <v>3753705</v>
      </c>
      <c r="V171" s="71">
        <v>448</v>
      </c>
      <c r="W171" s="71">
        <v>56</v>
      </c>
      <c r="X171" s="71">
        <v>5831</v>
      </c>
      <c r="Y171" s="71">
        <v>3667</v>
      </c>
      <c r="Z171" s="71">
        <v>6825</v>
      </c>
      <c r="AA171" s="71">
        <v>2452</v>
      </c>
      <c r="AB171" s="71">
        <v>9537</v>
      </c>
      <c r="AC171" s="71">
        <v>0</v>
      </c>
      <c r="AD171" s="71">
        <v>1.445006636005604</v>
      </c>
      <c r="AE171" s="72"/>
      <c r="AF171" s="71">
        <v>43989272.054827727</v>
      </c>
      <c r="AG171" s="71">
        <v>640265.09572378977</v>
      </c>
      <c r="AH171" s="71">
        <v>514788.12823167368</v>
      </c>
      <c r="AI171" s="71">
        <v>32434109.475290239</v>
      </c>
      <c r="AJ171" s="71">
        <v>16778711.72359667</v>
      </c>
      <c r="AK171" s="71">
        <v>0</v>
      </c>
      <c r="AL171" s="71">
        <v>0</v>
      </c>
      <c r="AM171" s="71">
        <v>1298867.6055024387</v>
      </c>
      <c r="AN171" s="71">
        <v>0</v>
      </c>
      <c r="AO171" s="71">
        <v>0</v>
      </c>
      <c r="AP171" s="71">
        <v>95656014.083172545</v>
      </c>
      <c r="AQ171" s="72"/>
      <c r="AR171" s="71">
        <v>587</v>
      </c>
      <c r="AS171" s="71">
        <v>88</v>
      </c>
      <c r="AT171" s="71">
        <v>0</v>
      </c>
      <c r="AU171" s="71">
        <v>0</v>
      </c>
      <c r="AV171" s="71">
        <v>0</v>
      </c>
      <c r="AW171" s="71">
        <v>0</v>
      </c>
      <c r="AX171" s="71"/>
      <c r="AY171" s="72"/>
      <c r="AZ171" s="71">
        <v>2952.886</v>
      </c>
      <c r="BA171" s="71">
        <v>3164.34</v>
      </c>
      <c r="BB171" s="71">
        <v>0</v>
      </c>
      <c r="BC171" s="71">
        <v>0</v>
      </c>
      <c r="BD171" s="71">
        <v>0</v>
      </c>
      <c r="BE171" s="71">
        <v>0</v>
      </c>
      <c r="BF171" s="71"/>
      <c r="BG171" s="72"/>
      <c r="BH171" s="71">
        <v>0</v>
      </c>
      <c r="BI171" s="71">
        <v>0</v>
      </c>
      <c r="BJ171" s="71">
        <v>17.414999999999999</v>
      </c>
      <c r="BK171" s="71">
        <v>0</v>
      </c>
      <c r="BL171" s="71">
        <v>4.0670000000000002</v>
      </c>
      <c r="BM171" s="71">
        <v>0</v>
      </c>
      <c r="BN171" s="72"/>
      <c r="BO171" s="71">
        <v>0</v>
      </c>
      <c r="BP171" s="71">
        <v>0</v>
      </c>
      <c r="BQ171" s="71">
        <v>2</v>
      </c>
      <c r="BR171" s="71">
        <v>0</v>
      </c>
      <c r="BS171" s="71">
        <v>2</v>
      </c>
      <c r="BT171" s="71">
        <v>0</v>
      </c>
      <c r="BU171"/>
      <c r="BV171" s="70">
        <v>21.481999999999999</v>
      </c>
      <c r="BW171" s="70">
        <v>0</v>
      </c>
      <c r="BX171" s="70">
        <v>0</v>
      </c>
      <c r="BY171" s="70">
        <v>0</v>
      </c>
      <c r="BZ171" s="70">
        <v>0</v>
      </c>
      <c r="CA171" s="70">
        <v>0</v>
      </c>
      <c r="CB171" s="70">
        <v>0</v>
      </c>
      <c r="CC171" s="70">
        <v>0</v>
      </c>
      <c r="CD171" s="70">
        <v>0</v>
      </c>
    </row>
    <row r="172" spans="1:82">
      <c r="A172" s="70" t="s">
        <v>1931</v>
      </c>
      <c r="B172" s="70">
        <v>68</v>
      </c>
      <c r="C172" s="70">
        <v>17</v>
      </c>
      <c r="D172" s="70">
        <v>4</v>
      </c>
      <c r="E172" s="70">
        <v>2020</v>
      </c>
      <c r="F172" s="70" t="s">
        <v>159</v>
      </c>
      <c r="G172" s="70" t="s">
        <v>1914</v>
      </c>
      <c r="H172" s="70" t="s">
        <v>1915</v>
      </c>
      <c r="I172" s="148"/>
      <c r="J172" s="71">
        <v>28.020713411986609</v>
      </c>
      <c r="K172" s="71">
        <v>0.87554652078885487</v>
      </c>
      <c r="L172" s="71">
        <v>2.7001150684405677</v>
      </c>
      <c r="M172" s="71">
        <v>21.43483216437939</v>
      </c>
      <c r="N172" s="71">
        <v>8.5309311875714808</v>
      </c>
      <c r="O172" s="71">
        <v>9.6813055916802071</v>
      </c>
      <c r="P172" s="71">
        <v>11.318336981961711</v>
      </c>
      <c r="Q172" s="71">
        <v>0.57581042471385102</v>
      </c>
      <c r="R172" s="71">
        <v>0</v>
      </c>
      <c r="S172" s="71">
        <v>1.5460088858443179</v>
      </c>
      <c r="T172" s="72"/>
      <c r="U172" s="71">
        <v>3375295</v>
      </c>
      <c r="V172" s="71">
        <v>449</v>
      </c>
      <c r="W172" s="71">
        <v>87</v>
      </c>
      <c r="X172" s="71">
        <v>6641</v>
      </c>
      <c r="Y172" s="71">
        <v>3799</v>
      </c>
      <c r="Z172" s="71">
        <v>6918</v>
      </c>
      <c r="AA172" s="71">
        <v>2498</v>
      </c>
      <c r="AB172" s="71">
        <v>9766</v>
      </c>
      <c r="AC172" s="71">
        <v>0</v>
      </c>
      <c r="AD172" s="71">
        <v>1.5460088858443179</v>
      </c>
      <c r="AE172" s="72"/>
      <c r="AF172" s="71">
        <v>38933544.447259121</v>
      </c>
      <c r="AG172" s="71">
        <v>643858.61654100055</v>
      </c>
      <c r="AH172" s="71">
        <v>828140.25183768803</v>
      </c>
      <c r="AI172" s="71">
        <v>34069015.940037265</v>
      </c>
      <c r="AJ172" s="71">
        <v>18891040.442755569</v>
      </c>
      <c r="AK172" s="71"/>
      <c r="AL172" s="71"/>
      <c r="AM172" s="71">
        <v>1274571.5025230423</v>
      </c>
      <c r="AN172" s="71"/>
      <c r="AO172" s="71"/>
      <c r="AP172" s="71">
        <v>94640171.200953692</v>
      </c>
      <c r="AQ172" s="72"/>
      <c r="AR172" s="71">
        <v>644</v>
      </c>
      <c r="AS172" s="71">
        <v>91</v>
      </c>
      <c r="AT172" s="71">
        <v>0</v>
      </c>
      <c r="AU172" s="71">
        <v>0</v>
      </c>
      <c r="AV172" s="71">
        <v>0</v>
      </c>
      <c r="AW172" s="71">
        <v>0</v>
      </c>
      <c r="AX172" s="71"/>
      <c r="AY172" s="72"/>
      <c r="AZ172" s="71">
        <v>3314.686000000002</v>
      </c>
      <c r="BA172" s="71">
        <v>3235.8400000000011</v>
      </c>
      <c r="BB172" s="71">
        <v>0</v>
      </c>
      <c r="BC172" s="71">
        <v>0</v>
      </c>
      <c r="BD172" s="71">
        <v>0</v>
      </c>
      <c r="BE172" s="71">
        <v>0</v>
      </c>
      <c r="BF172" s="71"/>
      <c r="BG172" s="72"/>
      <c r="BH172" s="71">
        <v>0</v>
      </c>
      <c r="BI172" s="71">
        <v>0</v>
      </c>
      <c r="BJ172" s="71">
        <v>16.812999999999999</v>
      </c>
      <c r="BK172" s="71">
        <v>0</v>
      </c>
      <c r="BL172" s="71">
        <v>3.9870000000000001</v>
      </c>
      <c r="BM172" s="71">
        <v>0</v>
      </c>
      <c r="BN172" s="72"/>
      <c r="BO172" s="71">
        <v>0</v>
      </c>
      <c r="BP172" s="71">
        <v>0</v>
      </c>
      <c r="BQ172" s="71">
        <v>2</v>
      </c>
      <c r="BR172" s="71">
        <v>0</v>
      </c>
      <c r="BS172" s="71">
        <v>2</v>
      </c>
      <c r="BT172" s="71">
        <v>0</v>
      </c>
      <c r="BU172"/>
      <c r="BV172" s="70">
        <v>20.8</v>
      </c>
      <c r="BW172" s="70">
        <v>0</v>
      </c>
      <c r="BX172" s="70">
        <v>0</v>
      </c>
      <c r="BY172" s="70">
        <v>0</v>
      </c>
      <c r="BZ172" s="70">
        <v>0</v>
      </c>
      <c r="CA172" s="70">
        <v>0</v>
      </c>
      <c r="CB172" s="70">
        <v>0</v>
      </c>
      <c r="CC172" s="70">
        <v>0</v>
      </c>
      <c r="CD172" s="70">
        <v>0</v>
      </c>
    </row>
    <row r="173" spans="1:82">
      <c r="A173" s="70" t="s">
        <v>1932</v>
      </c>
      <c r="B173" s="70">
        <v>68</v>
      </c>
      <c r="C173" s="70">
        <v>18</v>
      </c>
      <c r="D173" s="70">
        <v>4</v>
      </c>
      <c r="E173" s="70">
        <v>2021</v>
      </c>
      <c r="F173" s="70" t="s">
        <v>160</v>
      </c>
      <c r="G173" s="70" t="s">
        <v>1914</v>
      </c>
      <c r="H173" s="70" t="s">
        <v>1915</v>
      </c>
      <c r="I173" s="148"/>
      <c r="J173" s="71">
        <v>21.406068934791985</v>
      </c>
      <c r="K173" s="71">
        <v>0.89631448088626231</v>
      </c>
      <c r="L173" s="71">
        <v>2.4123376121900497</v>
      </c>
      <c r="M173" s="71">
        <v>19.811683011247883</v>
      </c>
      <c r="N173" s="71">
        <v>7.1207831642701223</v>
      </c>
      <c r="O173" s="71">
        <v>9.3032836423101504</v>
      </c>
      <c r="P173" s="71">
        <v>11.611878144168237</v>
      </c>
      <c r="Q173" s="71">
        <v>0.57750687926804001</v>
      </c>
      <c r="R173" s="71">
        <v>0</v>
      </c>
      <c r="S173" s="71">
        <v>1.2152165151990251</v>
      </c>
      <c r="T173" s="72"/>
      <c r="U173" s="71">
        <v>3294975</v>
      </c>
      <c r="V173" s="71">
        <v>449</v>
      </c>
      <c r="W173" s="71">
        <v>87</v>
      </c>
      <c r="X173" s="71">
        <v>6641</v>
      </c>
      <c r="Y173" s="71">
        <v>3892</v>
      </c>
      <c r="Z173" s="71">
        <v>6845</v>
      </c>
      <c r="AA173" s="71">
        <v>2499</v>
      </c>
      <c r="AB173" s="71">
        <v>9891</v>
      </c>
      <c r="AC173" s="71">
        <v>0</v>
      </c>
      <c r="AD173" s="71">
        <v>1.2152165151990251</v>
      </c>
      <c r="AE173" s="72"/>
      <c r="AF173" s="71">
        <v>33131253.162302271</v>
      </c>
      <c r="AG173" s="71">
        <v>689203.30236695649</v>
      </c>
      <c r="AH173" s="71">
        <v>766162.66755318688</v>
      </c>
      <c r="AI173" s="71">
        <v>37769678.498827957</v>
      </c>
      <c r="AJ173" s="71">
        <v>18032061.717252251</v>
      </c>
      <c r="AK173" s="71">
        <v>0</v>
      </c>
      <c r="AL173" s="71">
        <v>0</v>
      </c>
      <c r="AM173" s="71">
        <v>1298331.1143069786</v>
      </c>
      <c r="AN173" s="71">
        <v>0</v>
      </c>
      <c r="AO173" s="71">
        <v>0</v>
      </c>
      <c r="AP173" s="71">
        <v>91686690.462609604</v>
      </c>
      <c r="AQ173" s="72"/>
      <c r="AR173" s="71">
        <v>680</v>
      </c>
      <c r="AS173" s="71">
        <v>93</v>
      </c>
      <c r="AT173" s="71">
        <v>0</v>
      </c>
      <c r="AU173" s="71">
        <v>0</v>
      </c>
      <c r="AV173" s="71">
        <v>0</v>
      </c>
      <c r="AW173" s="71">
        <v>0</v>
      </c>
      <c r="AX173" s="71"/>
      <c r="AY173" s="72"/>
      <c r="AZ173" s="71">
        <v>3533.3860000000032</v>
      </c>
      <c r="BA173" s="71">
        <v>3257.440000000001</v>
      </c>
      <c r="BB173" s="71">
        <v>0</v>
      </c>
      <c r="BC173" s="71">
        <v>0</v>
      </c>
      <c r="BD173" s="71">
        <v>0</v>
      </c>
      <c r="BE173" s="71">
        <v>0</v>
      </c>
      <c r="BF173" s="71"/>
      <c r="BG173" s="72"/>
      <c r="BH173" s="71">
        <v>0</v>
      </c>
      <c r="BI173" s="71">
        <v>0</v>
      </c>
      <c r="BJ173" s="71">
        <v>3.0310000000000001</v>
      </c>
      <c r="BK173" s="71">
        <v>0</v>
      </c>
      <c r="BL173" s="71">
        <v>4.18</v>
      </c>
      <c r="BM173" s="71">
        <v>0</v>
      </c>
      <c r="BN173" s="72"/>
      <c r="BO173" s="71">
        <v>0</v>
      </c>
      <c r="BP173" s="71">
        <v>0</v>
      </c>
      <c r="BQ173" s="71">
        <v>1</v>
      </c>
      <c r="BR173" s="71">
        <v>0</v>
      </c>
      <c r="BS173" s="71">
        <v>2</v>
      </c>
      <c r="BT173" s="71">
        <v>0</v>
      </c>
      <c r="BU173"/>
      <c r="BV173" s="70">
        <v>7.2110000000000003</v>
      </c>
      <c r="BW173" s="70">
        <v>0</v>
      </c>
      <c r="BX173" s="70">
        <v>0</v>
      </c>
      <c r="BY173" s="70">
        <v>0</v>
      </c>
      <c r="BZ173" s="70">
        <v>0</v>
      </c>
      <c r="CA173" s="70">
        <v>0</v>
      </c>
      <c r="CB173" s="70">
        <v>0</v>
      </c>
      <c r="CC173" s="70">
        <v>0</v>
      </c>
      <c r="CD173" s="70">
        <v>0</v>
      </c>
    </row>
    <row r="174" spans="1:82">
      <c r="A174" s="70" t="s">
        <v>1933</v>
      </c>
      <c r="B174" s="70">
        <v>68</v>
      </c>
      <c r="C174" s="70">
        <v>19</v>
      </c>
      <c r="D174" s="70">
        <v>4</v>
      </c>
      <c r="E174" s="70">
        <v>2022</v>
      </c>
      <c r="F174" s="70" t="s">
        <v>161</v>
      </c>
      <c r="G174" s="70" t="s">
        <v>1914</v>
      </c>
      <c r="H174" s="70" t="s">
        <v>1915</v>
      </c>
      <c r="I174" s="148"/>
      <c r="J174" s="71">
        <v>26.915214738954766</v>
      </c>
      <c r="K174" s="71">
        <v>0.91681465306391507</v>
      </c>
      <c r="L174" s="71">
        <v>2.1566415693643743</v>
      </c>
      <c r="M174" s="71">
        <v>21.470380980921529</v>
      </c>
      <c r="N174" s="71">
        <v>10.068433185138288</v>
      </c>
      <c r="O174" s="71">
        <v>9.9963808596685659</v>
      </c>
      <c r="P174" s="71">
        <v>12.01877828278616</v>
      </c>
      <c r="Q174" s="71">
        <v>0.59293705373135275</v>
      </c>
      <c r="R174" s="71">
        <v>0</v>
      </c>
      <c r="S174" s="71">
        <v>1.437435470458345</v>
      </c>
      <c r="T174" s="72"/>
      <c r="U174" s="71">
        <v>4044545</v>
      </c>
      <c r="V174" s="71">
        <v>449</v>
      </c>
      <c r="W174" s="71">
        <v>87</v>
      </c>
      <c r="X174" s="71">
        <v>6641</v>
      </c>
      <c r="Y174" s="71">
        <v>4039</v>
      </c>
      <c r="Z174" s="71">
        <v>6988</v>
      </c>
      <c r="AA174" s="71">
        <v>2626</v>
      </c>
      <c r="AB174" s="71">
        <v>10072</v>
      </c>
      <c r="AC174" s="71">
        <v>0</v>
      </c>
      <c r="AD174" s="71">
        <v>1.437435470458345</v>
      </c>
      <c r="AE174" s="72"/>
      <c r="AF174" s="71">
        <v>34395855.189538755</v>
      </c>
      <c r="AG174" s="71">
        <v>702554.15226287011</v>
      </c>
      <c r="AH174" s="71">
        <v>767693.49692340184</v>
      </c>
      <c r="AI174" s="71">
        <v>35439677.163836941</v>
      </c>
      <c r="AJ174" s="71">
        <v>19766428.179850359</v>
      </c>
      <c r="AK174" s="71">
        <v>0</v>
      </c>
      <c r="AL174" s="71">
        <v>0</v>
      </c>
      <c r="AM174" s="71">
        <v>1300570.1092684679</v>
      </c>
      <c r="AN174" s="71">
        <v>0</v>
      </c>
      <c r="AO174" s="71">
        <v>0</v>
      </c>
      <c r="AP174" s="71">
        <v>92372778.291680783</v>
      </c>
      <c r="AQ174" s="72"/>
      <c r="AR174" s="71">
        <v>741</v>
      </c>
      <c r="AS174" s="71">
        <v>94</v>
      </c>
      <c r="AT174" s="71">
        <v>0</v>
      </c>
      <c r="AU174" s="71">
        <v>0</v>
      </c>
      <c r="AV174" s="71">
        <v>0</v>
      </c>
      <c r="AW174" s="71">
        <v>0</v>
      </c>
      <c r="AX174" s="71"/>
      <c r="AY174" s="72"/>
      <c r="AZ174" s="71">
        <v>3897.6860000000047</v>
      </c>
      <c r="BA174" s="71">
        <v>3268.4400000000014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1934</v>
      </c>
      <c r="B175" s="70">
        <v>68</v>
      </c>
      <c r="C175" s="70">
        <v>20</v>
      </c>
      <c r="D175" s="70">
        <v>4</v>
      </c>
      <c r="E175" s="70">
        <v>2023</v>
      </c>
      <c r="F175" s="70" t="s">
        <v>1539</v>
      </c>
      <c r="G175" s="70" t="s">
        <v>1914</v>
      </c>
      <c r="H175" s="70" t="s">
        <v>1915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800</v>
      </c>
      <c r="AS175" s="71">
        <v>94</v>
      </c>
      <c r="AT175" s="71">
        <v>0</v>
      </c>
      <c r="AU175" s="71">
        <v>0</v>
      </c>
      <c r="AV175" s="71">
        <v>0</v>
      </c>
      <c r="AW175" s="71">
        <v>0</v>
      </c>
      <c r="AX175" s="71"/>
      <c r="AY175" s="72"/>
      <c r="AZ175" s="71">
        <v>4255.606000000007</v>
      </c>
      <c r="BA175" s="71">
        <v>3268.4400000000014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1935</v>
      </c>
      <c r="B176" s="70">
        <v>68</v>
      </c>
      <c r="C176" s="70">
        <v>21</v>
      </c>
      <c r="D176" s="70">
        <v>4</v>
      </c>
      <c r="E176" s="70">
        <v>2024</v>
      </c>
      <c r="F176" s="70" t="s">
        <v>1554</v>
      </c>
      <c r="G176" s="70" t="s">
        <v>1914</v>
      </c>
      <c r="H176" s="70" t="s">
        <v>1915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1936</v>
      </c>
      <c r="B177" s="70">
        <v>392</v>
      </c>
      <c r="C177" s="70">
        <v>1</v>
      </c>
      <c r="D177" s="70">
        <v>24</v>
      </c>
      <c r="E177" s="70">
        <v>1990</v>
      </c>
      <c r="F177" s="70" t="s">
        <v>787</v>
      </c>
      <c r="G177" s="70" t="s">
        <v>1937</v>
      </c>
      <c r="H177" s="70" t="s">
        <v>1938</v>
      </c>
      <c r="I177" s="148"/>
      <c r="J177" s="71">
        <v>59.543339483338322</v>
      </c>
      <c r="K177" s="71">
        <v>1.683590987626749</v>
      </c>
      <c r="L177" s="71">
        <v>8.9221565044137847</v>
      </c>
      <c r="M177" s="71">
        <v>5.6740350237441532</v>
      </c>
      <c r="N177" s="71">
        <v>9.1367620945265013</v>
      </c>
      <c r="O177" s="71">
        <v>8.7792300946971995</v>
      </c>
      <c r="P177" s="71">
        <v>16.910265269325389</v>
      </c>
      <c r="Q177" s="71">
        <v>0.81476377234866104</v>
      </c>
      <c r="R177" s="71">
        <v>0</v>
      </c>
      <c r="S177" s="71">
        <v>0.74156402281789735</v>
      </c>
      <c r="T177" s="72"/>
      <c r="U177" s="71">
        <v>2057544</v>
      </c>
      <c r="V177" s="71">
        <v>571</v>
      </c>
      <c r="W177" s="71">
        <v>97</v>
      </c>
      <c r="X177" s="71">
        <v>2200</v>
      </c>
      <c r="Y177" s="71">
        <v>3942</v>
      </c>
      <c r="Z177" s="71">
        <v>3611</v>
      </c>
      <c r="AA177" s="71">
        <v>4106</v>
      </c>
      <c r="AB177" s="71">
        <v>13229</v>
      </c>
      <c r="AC177" s="71">
        <v>0</v>
      </c>
      <c r="AD177" s="71">
        <v>0.74156402281789735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1939</v>
      </c>
      <c r="B178" s="70">
        <v>393</v>
      </c>
      <c r="C178" s="70">
        <v>2</v>
      </c>
      <c r="D178" s="70">
        <v>24</v>
      </c>
      <c r="E178" s="70">
        <v>2005</v>
      </c>
      <c r="F178" s="70" t="s">
        <v>789</v>
      </c>
      <c r="G178" s="1064" t="s">
        <v>1937</v>
      </c>
      <c r="H178" s="70" t="s">
        <v>1938</v>
      </c>
      <c r="I178" s="148"/>
      <c r="J178" s="71">
        <v>44.923102304045052</v>
      </c>
      <c r="K178" s="71">
        <v>0.80257967787701323</v>
      </c>
      <c r="L178" s="71">
        <v>13.40318885815195</v>
      </c>
      <c r="M178" s="71">
        <v>6.8152087791615141</v>
      </c>
      <c r="N178" s="71">
        <v>11.5725402376191</v>
      </c>
      <c r="O178" s="71">
        <v>13.072360813567229</v>
      </c>
      <c r="P178" s="71">
        <v>17.499749007959089</v>
      </c>
      <c r="Q178" s="71">
        <v>0.72417478383234202</v>
      </c>
      <c r="R178" s="71">
        <v>0</v>
      </c>
      <c r="S178" s="71">
        <v>0</v>
      </c>
      <c r="T178" s="72"/>
      <c r="U178" s="71">
        <v>1926652</v>
      </c>
      <c r="V178" s="71">
        <v>346</v>
      </c>
      <c r="W178" s="71">
        <v>131</v>
      </c>
      <c r="X178" s="71">
        <v>1410</v>
      </c>
      <c r="Y178" s="71">
        <v>4560</v>
      </c>
      <c r="Z178" s="71">
        <v>6222</v>
      </c>
      <c r="AA178" s="71">
        <v>3480</v>
      </c>
      <c r="AB178" s="71">
        <v>12292</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1940</v>
      </c>
      <c r="B179" s="70">
        <v>394</v>
      </c>
      <c r="C179" s="70">
        <v>3</v>
      </c>
      <c r="D179" s="70">
        <v>24</v>
      </c>
      <c r="E179" s="70">
        <v>2006</v>
      </c>
      <c r="F179" s="70" t="s">
        <v>790</v>
      </c>
      <c r="G179" s="1064" t="s">
        <v>1937</v>
      </c>
      <c r="H179" s="70" t="s">
        <v>1938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1941</v>
      </c>
      <c r="B180" s="70">
        <v>395</v>
      </c>
      <c r="C180" s="70">
        <v>4</v>
      </c>
      <c r="D180" s="70">
        <v>24</v>
      </c>
      <c r="E180" s="70">
        <v>2007</v>
      </c>
      <c r="F180" s="70" t="s">
        <v>791</v>
      </c>
      <c r="G180" s="70" t="s">
        <v>1937</v>
      </c>
      <c r="H180" s="70" t="s">
        <v>1938</v>
      </c>
      <c r="I180" s="148"/>
      <c r="J180" s="71">
        <v>43.160770146750842</v>
      </c>
      <c r="K180" s="71">
        <v>0.66144724648697151</v>
      </c>
      <c r="L180" s="71">
        <v>5.7405528027899893</v>
      </c>
      <c r="M180" s="71">
        <v>7.550416802567816</v>
      </c>
      <c r="N180" s="71">
        <v>12.70697371604059</v>
      </c>
      <c r="O180" s="71">
        <v>12.870073217489569</v>
      </c>
      <c r="P180" s="71">
        <v>17.29572027698342</v>
      </c>
      <c r="Q180" s="71">
        <v>0.74277349372625801</v>
      </c>
      <c r="R180" s="71">
        <v>0</v>
      </c>
      <c r="S180" s="71">
        <v>0</v>
      </c>
      <c r="T180" s="72"/>
      <c r="U180" s="71">
        <v>2068040</v>
      </c>
      <c r="V180" s="71">
        <v>297</v>
      </c>
      <c r="W180" s="71">
        <v>64</v>
      </c>
      <c r="X180" s="71">
        <v>1953</v>
      </c>
      <c r="Y180" s="71">
        <v>4601</v>
      </c>
      <c r="Z180" s="71">
        <v>6368</v>
      </c>
      <c r="AA180" s="71">
        <v>3387</v>
      </c>
      <c r="AB180" s="71">
        <v>11941</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1942</v>
      </c>
      <c r="B181" s="70">
        <v>396</v>
      </c>
      <c r="C181" s="70">
        <v>5</v>
      </c>
      <c r="D181" s="70">
        <v>24</v>
      </c>
      <c r="E181" s="70">
        <v>2008</v>
      </c>
      <c r="F181" s="70" t="s">
        <v>792</v>
      </c>
      <c r="G181" s="70" t="s">
        <v>1937</v>
      </c>
      <c r="H181" s="70" t="s">
        <v>1938</v>
      </c>
      <c r="I181" s="148"/>
      <c r="J181" s="71">
        <v>40.137469643309032</v>
      </c>
      <c r="K181" s="71">
        <v>0.48878376527206219</v>
      </c>
      <c r="L181" s="71">
        <v>5.0774010213835084</v>
      </c>
      <c r="M181" s="71">
        <v>7.9201219897931727</v>
      </c>
      <c r="N181" s="71">
        <v>10.78091170710103</v>
      </c>
      <c r="O181" s="71">
        <v>12.51177404367334</v>
      </c>
      <c r="P181" s="71">
        <v>16.913860836071851</v>
      </c>
      <c r="Q181" s="71">
        <v>0.72695992839221601</v>
      </c>
      <c r="R181" s="71">
        <v>0</v>
      </c>
      <c r="S181" s="71">
        <v>0</v>
      </c>
      <c r="T181" s="72"/>
      <c r="U181" s="71">
        <v>2075850</v>
      </c>
      <c r="V181" s="71">
        <v>297</v>
      </c>
      <c r="W181" s="71">
        <v>64</v>
      </c>
      <c r="X181" s="71">
        <v>1953</v>
      </c>
      <c r="Y181" s="71">
        <v>4618</v>
      </c>
      <c r="Z181" s="71">
        <v>6408</v>
      </c>
      <c r="AA181" s="71">
        <v>3316</v>
      </c>
      <c r="AB181" s="71">
        <v>11879</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1943</v>
      </c>
      <c r="B182" s="70">
        <v>397</v>
      </c>
      <c r="C182" s="70">
        <v>6</v>
      </c>
      <c r="D182" s="70">
        <v>24</v>
      </c>
      <c r="E182" s="70">
        <v>2009</v>
      </c>
      <c r="F182" s="70" t="s">
        <v>176</v>
      </c>
      <c r="G182" s="70" t="s">
        <v>1937</v>
      </c>
      <c r="H182" s="70" t="s">
        <v>1938</v>
      </c>
      <c r="I182" s="148"/>
      <c r="J182" s="71">
        <v>42.293000362572599</v>
      </c>
      <c r="K182" s="71">
        <v>0.50408669423889718</v>
      </c>
      <c r="L182" s="71">
        <v>13.291877072813371</v>
      </c>
      <c r="M182" s="71">
        <v>8.1912216406259706</v>
      </c>
      <c r="N182" s="71">
        <v>10.28629862684161</v>
      </c>
      <c r="O182" s="71">
        <v>12.774852593228729</v>
      </c>
      <c r="P182" s="71">
        <v>16.544961405001981</v>
      </c>
      <c r="Q182" s="71">
        <v>0.682895255789147</v>
      </c>
      <c r="R182" s="71">
        <v>0</v>
      </c>
      <c r="S182" s="71">
        <v>0</v>
      </c>
      <c r="T182" s="72"/>
      <c r="U182" s="71">
        <v>1941445</v>
      </c>
      <c r="V182" s="71">
        <v>277</v>
      </c>
      <c r="W182" s="71">
        <v>228</v>
      </c>
      <c r="X182" s="71">
        <v>2109</v>
      </c>
      <c r="Y182" s="71">
        <v>4606</v>
      </c>
      <c r="Z182" s="71">
        <v>6458</v>
      </c>
      <c r="AA182" s="71">
        <v>3330</v>
      </c>
      <c r="AB182" s="71">
        <v>11714</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3.2</v>
      </c>
      <c r="BK182" s="71">
        <v>0</v>
      </c>
      <c r="BL182" s="71">
        <v>0</v>
      </c>
      <c r="BM182" s="71">
        <v>0</v>
      </c>
      <c r="BN182" s="72"/>
      <c r="BO182" s="71">
        <v>0</v>
      </c>
      <c r="BP182" s="71">
        <v>0</v>
      </c>
      <c r="BQ182" s="71">
        <v>1</v>
      </c>
      <c r="BR182" s="71">
        <v>0</v>
      </c>
      <c r="BS182" s="71">
        <v>0</v>
      </c>
      <c r="BT182" s="71">
        <v>0</v>
      </c>
      <c r="BU182"/>
      <c r="BV182" s="70">
        <v>3.2</v>
      </c>
      <c r="BW182" s="70">
        <v>0</v>
      </c>
      <c r="BX182" s="70">
        <v>0</v>
      </c>
      <c r="BY182" s="70">
        <v>0</v>
      </c>
      <c r="BZ182" s="70">
        <v>0</v>
      </c>
      <c r="CA182" s="70">
        <v>0</v>
      </c>
      <c r="CB182" s="70">
        <v>0</v>
      </c>
      <c r="CC182" s="70">
        <v>0</v>
      </c>
      <c r="CD182" s="70">
        <v>0</v>
      </c>
    </row>
    <row r="183" spans="1:82">
      <c r="A183" s="70" t="s">
        <v>1944</v>
      </c>
      <c r="B183" s="70">
        <v>398</v>
      </c>
      <c r="C183" s="70">
        <v>7</v>
      </c>
      <c r="D183" s="70">
        <v>24</v>
      </c>
      <c r="E183" s="70">
        <v>2010</v>
      </c>
      <c r="F183" s="70" t="s">
        <v>177</v>
      </c>
      <c r="G183" s="70" t="s">
        <v>1937</v>
      </c>
      <c r="H183" s="70" t="s">
        <v>1938</v>
      </c>
      <c r="I183" s="148"/>
      <c r="J183" s="71">
        <v>26.392308350625079</v>
      </c>
      <c r="K183" s="71">
        <v>0.55102864449661104</v>
      </c>
      <c r="L183" s="71">
        <v>12.066544708333909</v>
      </c>
      <c r="M183" s="71">
        <v>8.7458494958225241</v>
      </c>
      <c r="N183" s="71">
        <v>12.473063042058831</v>
      </c>
      <c r="O183" s="71">
        <v>12.835873632792341</v>
      </c>
      <c r="P183" s="71">
        <v>16.668086054970381</v>
      </c>
      <c r="Q183" s="71">
        <v>0.70275089858819895</v>
      </c>
      <c r="R183" s="71">
        <v>0</v>
      </c>
      <c r="S183" s="71">
        <v>0</v>
      </c>
      <c r="T183" s="72"/>
      <c r="U183" s="71">
        <v>1287414</v>
      </c>
      <c r="V183" s="71">
        <v>277</v>
      </c>
      <c r="W183" s="71">
        <v>228</v>
      </c>
      <c r="X183" s="71">
        <v>2109</v>
      </c>
      <c r="Y183" s="71">
        <v>4620</v>
      </c>
      <c r="Z183" s="71">
        <v>6519</v>
      </c>
      <c r="AA183" s="71">
        <v>3271</v>
      </c>
      <c r="AB183" s="71">
        <v>11551</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2.0539999999999998</v>
      </c>
      <c r="BK183" s="71">
        <v>0</v>
      </c>
      <c r="BL183" s="71">
        <v>0</v>
      </c>
      <c r="BM183" s="71">
        <v>0</v>
      </c>
      <c r="BN183" s="72"/>
      <c r="BO183" s="71">
        <v>0</v>
      </c>
      <c r="BP183" s="71">
        <v>0</v>
      </c>
      <c r="BQ183" s="71">
        <v>1</v>
      </c>
      <c r="BR183" s="71">
        <v>0</v>
      </c>
      <c r="BS183" s="71">
        <v>0</v>
      </c>
      <c r="BT183" s="71">
        <v>0</v>
      </c>
      <c r="BU183"/>
      <c r="BV183" s="70">
        <v>2.0539999999999998</v>
      </c>
      <c r="BW183" s="70">
        <v>0</v>
      </c>
      <c r="BX183" s="70">
        <v>0</v>
      </c>
      <c r="BY183" s="70">
        <v>0</v>
      </c>
      <c r="BZ183" s="70">
        <v>0</v>
      </c>
      <c r="CA183" s="70">
        <v>0</v>
      </c>
      <c r="CB183" s="70">
        <v>0</v>
      </c>
      <c r="CC183" s="70">
        <v>0</v>
      </c>
      <c r="CD183" s="70">
        <v>0</v>
      </c>
    </row>
    <row r="184" spans="1:82">
      <c r="A184" s="70" t="s">
        <v>1945</v>
      </c>
      <c r="B184" s="70">
        <v>399</v>
      </c>
      <c r="C184" s="70">
        <v>8</v>
      </c>
      <c r="D184" s="70">
        <v>24</v>
      </c>
      <c r="E184" s="70">
        <v>2011</v>
      </c>
      <c r="F184" s="70" t="s">
        <v>178</v>
      </c>
      <c r="G184" s="70" t="s">
        <v>1937</v>
      </c>
      <c r="H184" s="70" t="s">
        <v>1938</v>
      </c>
      <c r="I184" s="148"/>
      <c r="J184" s="71">
        <v>20.305693998436269</v>
      </c>
      <c r="K184" s="71">
        <v>0.67324656295231677</v>
      </c>
      <c r="L184" s="71">
        <v>12.330623010982929</v>
      </c>
      <c r="M184" s="71">
        <v>11.64745495260404</v>
      </c>
      <c r="N184" s="71">
        <v>15.752033262215919</v>
      </c>
      <c r="O184" s="71">
        <v>12.693988365292279</v>
      </c>
      <c r="P184" s="71">
        <v>16.097333022342443</v>
      </c>
      <c r="Q184" s="71">
        <v>0.79524623771890901</v>
      </c>
      <c r="R184" s="71">
        <v>0</v>
      </c>
      <c r="S184" s="71">
        <v>0</v>
      </c>
      <c r="T184" s="72"/>
      <c r="U184" s="71">
        <v>901686</v>
      </c>
      <c r="V184" s="71">
        <v>277</v>
      </c>
      <c r="W184" s="71">
        <v>228</v>
      </c>
      <c r="X184" s="71">
        <v>2109</v>
      </c>
      <c r="Y184" s="71">
        <v>4615</v>
      </c>
      <c r="Z184" s="71">
        <v>6587</v>
      </c>
      <c r="AA184" s="71">
        <v>3253</v>
      </c>
      <c r="AB184" s="71">
        <v>11332</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2.782</v>
      </c>
      <c r="BK184" s="71">
        <v>0</v>
      </c>
      <c r="BL184" s="71">
        <v>0</v>
      </c>
      <c r="BM184" s="71">
        <v>0</v>
      </c>
      <c r="BN184" s="72"/>
      <c r="BO184" s="71">
        <v>0</v>
      </c>
      <c r="BP184" s="71">
        <v>0</v>
      </c>
      <c r="BQ184" s="71">
        <v>1</v>
      </c>
      <c r="BR184" s="71">
        <v>0</v>
      </c>
      <c r="BS184" s="71">
        <v>0</v>
      </c>
      <c r="BT184" s="71">
        <v>0</v>
      </c>
      <c r="BU184"/>
      <c r="BV184" s="70">
        <v>2.782</v>
      </c>
      <c r="BW184" s="70">
        <v>0</v>
      </c>
      <c r="BX184" s="70">
        <v>0</v>
      </c>
      <c r="BY184" s="70">
        <v>0</v>
      </c>
      <c r="BZ184" s="70">
        <v>0</v>
      </c>
      <c r="CA184" s="70">
        <v>0</v>
      </c>
      <c r="CB184" s="70">
        <v>0</v>
      </c>
      <c r="CC184" s="70">
        <v>0</v>
      </c>
      <c r="CD184" s="70">
        <v>0</v>
      </c>
    </row>
    <row r="185" spans="1:82">
      <c r="A185" s="70" t="s">
        <v>1946</v>
      </c>
      <c r="B185" s="70">
        <v>400</v>
      </c>
      <c r="C185" s="70">
        <v>9</v>
      </c>
      <c r="D185" s="70">
        <v>24</v>
      </c>
      <c r="E185" s="70">
        <v>2012</v>
      </c>
      <c r="F185" s="70" t="s">
        <v>179</v>
      </c>
      <c r="G185" s="70" t="s">
        <v>1937</v>
      </c>
      <c r="H185" s="70" t="s">
        <v>1938</v>
      </c>
      <c r="I185" s="148"/>
      <c r="J185" s="71">
        <v>40.138430354895434</v>
      </c>
      <c r="K185" s="71">
        <v>0.65325609458234357</v>
      </c>
      <c r="L185" s="71">
        <v>12.30347882822174</v>
      </c>
      <c r="M185" s="71">
        <v>12.95099242558684</v>
      </c>
      <c r="N185" s="71">
        <v>16.282113847084769</v>
      </c>
      <c r="O185" s="71">
        <v>12.745142468968035</v>
      </c>
      <c r="P185" s="71">
        <v>16.178965643678637</v>
      </c>
      <c r="Q185" s="71">
        <v>0.85311584339332303</v>
      </c>
      <c r="R185" s="71">
        <v>0</v>
      </c>
      <c r="S185" s="71">
        <v>0</v>
      </c>
      <c r="T185" s="72"/>
      <c r="U185" s="71">
        <v>1872210</v>
      </c>
      <c r="V185" s="71">
        <v>277</v>
      </c>
      <c r="W185" s="71">
        <v>228</v>
      </c>
      <c r="X185" s="71">
        <v>2109</v>
      </c>
      <c r="Y185" s="71">
        <v>4635</v>
      </c>
      <c r="Z185" s="71">
        <v>6666</v>
      </c>
      <c r="AA185" s="71">
        <v>3251</v>
      </c>
      <c r="AB185" s="71">
        <v>11189</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4.0259999999999998</v>
      </c>
      <c r="BK185" s="71">
        <v>0</v>
      </c>
      <c r="BL185" s="71">
        <v>0</v>
      </c>
      <c r="BM185" s="71">
        <v>0</v>
      </c>
      <c r="BN185" s="72"/>
      <c r="BO185" s="71">
        <v>0</v>
      </c>
      <c r="BP185" s="71">
        <v>0</v>
      </c>
      <c r="BQ185" s="71">
        <v>1</v>
      </c>
      <c r="BR185" s="71">
        <v>0</v>
      </c>
      <c r="BS185" s="71">
        <v>0</v>
      </c>
      <c r="BT185" s="71">
        <v>0</v>
      </c>
      <c r="BU185"/>
      <c r="BV185" s="70">
        <v>4.0259999999999998</v>
      </c>
      <c r="BW185" s="70">
        <v>0</v>
      </c>
      <c r="BX185" s="70">
        <v>0</v>
      </c>
      <c r="BY185" s="70">
        <v>0</v>
      </c>
      <c r="BZ185" s="70">
        <v>0</v>
      </c>
      <c r="CA185" s="70">
        <v>0</v>
      </c>
      <c r="CB185" s="70">
        <v>0</v>
      </c>
      <c r="CC185" s="70">
        <v>0</v>
      </c>
      <c r="CD185" s="70">
        <v>0</v>
      </c>
    </row>
    <row r="186" spans="1:82">
      <c r="A186" s="70" t="s">
        <v>1947</v>
      </c>
      <c r="B186" s="70">
        <v>401</v>
      </c>
      <c r="C186" s="70">
        <v>10</v>
      </c>
      <c r="D186" s="70">
        <v>24</v>
      </c>
      <c r="E186" s="70">
        <v>2013</v>
      </c>
      <c r="F186" s="70" t="s">
        <v>180</v>
      </c>
      <c r="G186" s="70" t="s">
        <v>1937</v>
      </c>
      <c r="H186" s="70" t="s">
        <v>1938</v>
      </c>
      <c r="I186" s="148"/>
      <c r="J186" s="71">
        <v>49.311337152063253</v>
      </c>
      <c r="K186" s="71">
        <v>0.54723444862395909</v>
      </c>
      <c r="L186" s="71">
        <v>10.841605156660499</v>
      </c>
      <c r="M186" s="71">
        <v>11.17091310729041</v>
      </c>
      <c r="N186" s="71">
        <v>17.24482468854924</v>
      </c>
      <c r="O186" s="71">
        <v>12.19675587305418</v>
      </c>
      <c r="P186" s="71">
        <v>15.960187724040022</v>
      </c>
      <c r="Q186" s="71">
        <v>0.86041848371517005</v>
      </c>
      <c r="R186" s="71">
        <v>0</v>
      </c>
      <c r="S186" s="71">
        <v>0</v>
      </c>
      <c r="T186" s="72"/>
      <c r="U186" s="71">
        <v>2092702</v>
      </c>
      <c r="V186" s="71">
        <v>277</v>
      </c>
      <c r="W186" s="71">
        <v>228</v>
      </c>
      <c r="X186" s="71">
        <v>2109</v>
      </c>
      <c r="Y186" s="71">
        <v>4650</v>
      </c>
      <c r="Z186" s="71">
        <v>6664</v>
      </c>
      <c r="AA186" s="71">
        <v>3195</v>
      </c>
      <c r="AB186" s="71">
        <v>11123</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4.617</v>
      </c>
      <c r="BK186" s="71">
        <v>0</v>
      </c>
      <c r="BL186" s="71">
        <v>0</v>
      </c>
      <c r="BM186" s="71">
        <v>0</v>
      </c>
      <c r="BN186" s="72"/>
      <c r="BO186" s="71">
        <v>0</v>
      </c>
      <c r="BP186" s="71">
        <v>0</v>
      </c>
      <c r="BQ186" s="71">
        <v>1</v>
      </c>
      <c r="BR186" s="71">
        <v>0</v>
      </c>
      <c r="BS186" s="71">
        <v>0</v>
      </c>
      <c r="BT186" s="71">
        <v>0</v>
      </c>
      <c r="BU186"/>
      <c r="BV186" s="70">
        <v>4.617</v>
      </c>
      <c r="BW186" s="70">
        <v>0</v>
      </c>
      <c r="BX186" s="70">
        <v>0</v>
      </c>
      <c r="BY186" s="70">
        <v>0</v>
      </c>
      <c r="BZ186" s="70">
        <v>0</v>
      </c>
      <c r="CA186" s="70">
        <v>0</v>
      </c>
      <c r="CB186" s="70">
        <v>0</v>
      </c>
      <c r="CC186" s="70">
        <v>0</v>
      </c>
      <c r="CD186" s="70">
        <v>0</v>
      </c>
    </row>
    <row r="187" spans="1:82">
      <c r="A187" s="70" t="s">
        <v>1948</v>
      </c>
      <c r="B187" s="70">
        <v>402</v>
      </c>
      <c r="C187" s="70">
        <v>11</v>
      </c>
      <c r="D187" s="70">
        <v>24</v>
      </c>
      <c r="E187" s="70">
        <v>2014</v>
      </c>
      <c r="F187" s="70" t="s">
        <v>181</v>
      </c>
      <c r="G187" s="70" t="s">
        <v>1937</v>
      </c>
      <c r="H187" s="70" t="s">
        <v>1938</v>
      </c>
      <c r="I187" s="148"/>
      <c r="J187" s="71">
        <v>47.058226207548337</v>
      </c>
      <c r="K187" s="71">
        <v>0.59268033103206919</v>
      </c>
      <c r="L187" s="71">
        <v>9.2141664491982986</v>
      </c>
      <c r="M187" s="71">
        <v>10.47660618459552</v>
      </c>
      <c r="N187" s="71">
        <v>16.587400498680381</v>
      </c>
      <c r="O187" s="71">
        <v>11.72638823727582</v>
      </c>
      <c r="P187" s="71">
        <v>15.787058560256357</v>
      </c>
      <c r="Q187" s="71">
        <v>0.81572358722919802</v>
      </c>
      <c r="R187" s="71">
        <v>0</v>
      </c>
      <c r="S187" s="71">
        <v>0</v>
      </c>
      <c r="T187" s="72"/>
      <c r="U187" s="71">
        <v>2115946</v>
      </c>
      <c r="V187" s="71">
        <v>260</v>
      </c>
      <c r="W187" s="71">
        <v>229</v>
      </c>
      <c r="X187" s="71">
        <v>2044</v>
      </c>
      <c r="Y187" s="71">
        <v>4637</v>
      </c>
      <c r="Z187" s="71">
        <v>6748</v>
      </c>
      <c r="AA187" s="71">
        <v>3144</v>
      </c>
      <c r="AB187" s="71">
        <v>10991</v>
      </c>
      <c r="AC187" s="71">
        <v>0</v>
      </c>
      <c r="AD187" s="71">
        <v>0</v>
      </c>
      <c r="AE187" s="72"/>
      <c r="AF187" s="71"/>
      <c r="AG187" s="71"/>
      <c r="AH187" s="71"/>
      <c r="AI187" s="71"/>
      <c r="AJ187" s="71"/>
      <c r="AK187" s="71"/>
      <c r="AL187" s="71"/>
      <c r="AM187" s="71"/>
      <c r="AN187" s="71"/>
      <c r="AO187" s="71"/>
      <c r="AP187" s="71"/>
      <c r="AQ187" s="72"/>
      <c r="AR187" s="71">
        <v>385</v>
      </c>
      <c r="AS187" s="71">
        <v>101</v>
      </c>
      <c r="AT187" s="71">
        <v>0</v>
      </c>
      <c r="AU187" s="71">
        <v>0</v>
      </c>
      <c r="AV187" s="71">
        <v>0</v>
      </c>
      <c r="AW187" s="71">
        <v>1</v>
      </c>
      <c r="AX187" s="71"/>
      <c r="AY187" s="72"/>
      <c r="AZ187" s="71">
        <v>1892.627</v>
      </c>
      <c r="BA187" s="71">
        <v>9998.9</v>
      </c>
      <c r="BB187" s="71">
        <v>0</v>
      </c>
      <c r="BC187" s="71">
        <v>0</v>
      </c>
      <c r="BD187" s="71">
        <v>0</v>
      </c>
      <c r="BE187" s="71">
        <v>5750</v>
      </c>
      <c r="BF187" s="71"/>
      <c r="BG187" s="72"/>
      <c r="BH187" s="71">
        <v>0</v>
      </c>
      <c r="BI187" s="71">
        <v>0</v>
      </c>
      <c r="BJ187" s="71">
        <v>4.6509999999999998</v>
      </c>
      <c r="BK187" s="71">
        <v>0</v>
      </c>
      <c r="BL187" s="71">
        <v>0</v>
      </c>
      <c r="BM187" s="71">
        <v>0</v>
      </c>
      <c r="BN187" s="72"/>
      <c r="BO187" s="71">
        <v>0</v>
      </c>
      <c r="BP187" s="71">
        <v>0</v>
      </c>
      <c r="BQ187" s="71">
        <v>1</v>
      </c>
      <c r="BR187" s="71">
        <v>0</v>
      </c>
      <c r="BS187" s="71">
        <v>0</v>
      </c>
      <c r="BT187" s="71">
        <v>0</v>
      </c>
      <c r="BU187"/>
      <c r="BV187" s="70">
        <v>4.6509999999999998</v>
      </c>
      <c r="BW187" s="70">
        <v>0</v>
      </c>
      <c r="BX187" s="70">
        <v>0</v>
      </c>
      <c r="BY187" s="70">
        <v>0</v>
      </c>
      <c r="BZ187" s="70">
        <v>0</v>
      </c>
      <c r="CA187" s="70">
        <v>0</v>
      </c>
      <c r="CB187" s="70">
        <v>0</v>
      </c>
      <c r="CC187" s="70">
        <v>0</v>
      </c>
      <c r="CD187" s="70">
        <v>0</v>
      </c>
    </row>
    <row r="188" spans="1:82">
      <c r="A188" s="70" t="s">
        <v>1949</v>
      </c>
      <c r="B188" s="70">
        <v>403</v>
      </c>
      <c r="C188" s="70">
        <v>12</v>
      </c>
      <c r="D188" s="70">
        <v>24</v>
      </c>
      <c r="E188" s="70">
        <v>2015</v>
      </c>
      <c r="F188" s="70" t="s">
        <v>182</v>
      </c>
      <c r="G188" s="70" t="s">
        <v>1937</v>
      </c>
      <c r="H188" s="70" t="s">
        <v>1938</v>
      </c>
      <c r="I188" s="148"/>
      <c r="J188" s="71">
        <v>25.95764840411897</v>
      </c>
      <c r="K188" s="71">
        <v>0.56048323635249186</v>
      </c>
      <c r="L188" s="71">
        <v>10.809638175187199</v>
      </c>
      <c r="M188" s="71">
        <v>12.09540625322723</v>
      </c>
      <c r="N188" s="71">
        <v>14.415804070603169</v>
      </c>
      <c r="O188" s="71">
        <v>11.592234690426778</v>
      </c>
      <c r="P188" s="71">
        <v>15.553291745156864</v>
      </c>
      <c r="Q188" s="71">
        <v>0.78953171551128198</v>
      </c>
      <c r="R188" s="71">
        <v>0</v>
      </c>
      <c r="S188" s="71">
        <v>0</v>
      </c>
      <c r="T188" s="72"/>
      <c r="U188" s="71">
        <v>1319705</v>
      </c>
      <c r="V188" s="71">
        <v>260</v>
      </c>
      <c r="W188" s="71">
        <v>229</v>
      </c>
      <c r="X188" s="71">
        <v>2044</v>
      </c>
      <c r="Y188" s="71">
        <v>4628</v>
      </c>
      <c r="Z188" s="71">
        <v>6735</v>
      </c>
      <c r="AA188" s="71">
        <v>3095</v>
      </c>
      <c r="AB188" s="71">
        <v>10867</v>
      </c>
      <c r="AC188" s="71">
        <v>0</v>
      </c>
      <c r="AD188" s="71">
        <v>0</v>
      </c>
      <c r="AE188" s="72"/>
      <c r="AF188" s="71">
        <v>22304857.708225209</v>
      </c>
      <c r="AG188" s="71">
        <v>434800.92226843751</v>
      </c>
      <c r="AH188" s="71">
        <v>1536270.45306225</v>
      </c>
      <c r="AI188" s="71">
        <v>12433044.212872431</v>
      </c>
      <c r="AJ188" s="71">
        <v>23696462.762740579</v>
      </c>
      <c r="AK188" s="71">
        <v>0</v>
      </c>
      <c r="AL188" s="71">
        <v>0</v>
      </c>
      <c r="AM188" s="71">
        <v>1489276.764649498</v>
      </c>
      <c r="AN188" s="71">
        <v>0</v>
      </c>
      <c r="AO188" s="71">
        <v>0</v>
      </c>
      <c r="AP188" s="71">
        <v>61894712.823818401</v>
      </c>
      <c r="AQ188" s="72"/>
      <c r="AR188" s="71">
        <v>413</v>
      </c>
      <c r="AS188" s="71">
        <v>167</v>
      </c>
      <c r="AT188" s="71">
        <v>0</v>
      </c>
      <c r="AU188" s="71">
        <v>0</v>
      </c>
      <c r="AV188" s="71">
        <v>0</v>
      </c>
      <c r="AW188" s="71">
        <v>1</v>
      </c>
      <c r="AX188" s="71"/>
      <c r="AY188" s="72"/>
      <c r="AZ188" s="71">
        <v>2065.627</v>
      </c>
      <c r="BA188" s="71">
        <v>12295.3</v>
      </c>
      <c r="BB188" s="71">
        <v>0</v>
      </c>
      <c r="BC188" s="71">
        <v>0</v>
      </c>
      <c r="BD188" s="71">
        <v>0</v>
      </c>
      <c r="BE188" s="71">
        <v>5750</v>
      </c>
      <c r="BF188" s="71"/>
      <c r="BG188" s="72"/>
      <c r="BH188" s="71">
        <v>0</v>
      </c>
      <c r="BI188" s="71">
        <v>0</v>
      </c>
      <c r="BJ188" s="71">
        <v>4.7</v>
      </c>
      <c r="BK188" s="71">
        <v>0</v>
      </c>
      <c r="BL188" s="71">
        <v>0</v>
      </c>
      <c r="BM188" s="71">
        <v>0</v>
      </c>
      <c r="BN188" s="72"/>
      <c r="BO188" s="71">
        <v>0</v>
      </c>
      <c r="BP188" s="71">
        <v>0</v>
      </c>
      <c r="BQ188" s="71">
        <v>1</v>
      </c>
      <c r="BR188" s="71">
        <v>0</v>
      </c>
      <c r="BS188" s="71">
        <v>0</v>
      </c>
      <c r="BT188" s="71">
        <v>0</v>
      </c>
      <c r="BU188"/>
      <c r="BV188" s="70">
        <v>4.7</v>
      </c>
      <c r="BW188" s="70">
        <v>0</v>
      </c>
      <c r="BX188" s="70">
        <v>0</v>
      </c>
      <c r="BY188" s="70">
        <v>0</v>
      </c>
      <c r="BZ188" s="70">
        <v>0</v>
      </c>
      <c r="CA188" s="70">
        <v>0</v>
      </c>
      <c r="CB188" s="70">
        <v>0</v>
      </c>
      <c r="CC188" s="70">
        <v>0</v>
      </c>
      <c r="CD188" s="70">
        <v>0</v>
      </c>
    </row>
    <row r="189" spans="1:82">
      <c r="A189" s="70" t="s">
        <v>1950</v>
      </c>
      <c r="B189" s="70">
        <v>404</v>
      </c>
      <c r="C189" s="70">
        <v>13</v>
      </c>
      <c r="D189" s="70">
        <v>24</v>
      </c>
      <c r="E189" s="70">
        <v>2016</v>
      </c>
      <c r="F189" s="70" t="s">
        <v>155</v>
      </c>
      <c r="G189" s="70" t="s">
        <v>1937</v>
      </c>
      <c r="H189" s="70" t="s">
        <v>1938</v>
      </c>
      <c r="I189" s="148"/>
      <c r="J189" s="71">
        <v>12.045699586890036</v>
      </c>
      <c r="K189" s="71">
        <v>0.54126076706314119</v>
      </c>
      <c r="L189" s="71">
        <v>11.424407635850377</v>
      </c>
      <c r="M189" s="71">
        <v>8.5422072920580909</v>
      </c>
      <c r="N189" s="71">
        <v>12.490786823830652</v>
      </c>
      <c r="O189" s="71">
        <v>11.454865190432551</v>
      </c>
      <c r="P189" s="71">
        <v>14.989157166577316</v>
      </c>
      <c r="Q189" s="71">
        <v>0.7640972772954292</v>
      </c>
      <c r="R189" s="71">
        <v>0</v>
      </c>
      <c r="S189" s="71">
        <v>0</v>
      </c>
      <c r="T189" s="72"/>
      <c r="U189" s="71">
        <v>712504</v>
      </c>
      <c r="V189" s="71">
        <v>260</v>
      </c>
      <c r="W189" s="71">
        <v>229</v>
      </c>
      <c r="X189" s="71">
        <v>2044</v>
      </c>
      <c r="Y189" s="71">
        <v>4654</v>
      </c>
      <c r="Z189" s="71">
        <v>6737</v>
      </c>
      <c r="AA189" s="71">
        <v>3085</v>
      </c>
      <c r="AB189" s="71">
        <v>10818</v>
      </c>
      <c r="AC189" s="71">
        <v>0</v>
      </c>
      <c r="AD189" s="71">
        <v>0</v>
      </c>
      <c r="AE189" s="72"/>
      <c r="AF189" s="71">
        <v>10571294.61256557</v>
      </c>
      <c r="AG189" s="71">
        <v>411850.58110150992</v>
      </c>
      <c r="AH189" s="71">
        <v>1301817.2273191081</v>
      </c>
      <c r="AI189" s="71">
        <v>12683192.54322464</v>
      </c>
      <c r="AJ189" s="71">
        <v>20190546.14747072</v>
      </c>
      <c r="AK189" s="71">
        <v>0</v>
      </c>
      <c r="AL189" s="71">
        <v>0</v>
      </c>
      <c r="AM189" s="71">
        <v>1483713.325030328</v>
      </c>
      <c r="AN189" s="71">
        <v>0</v>
      </c>
      <c r="AO189" s="71">
        <v>0</v>
      </c>
      <c r="AP189" s="71">
        <v>46642414.436711878</v>
      </c>
      <c r="AQ189" s="72"/>
      <c r="AR189" s="71">
        <v>430</v>
      </c>
      <c r="AS189" s="71">
        <v>178</v>
      </c>
      <c r="AT189" s="71">
        <v>0</v>
      </c>
      <c r="AU189" s="71">
        <v>0</v>
      </c>
      <c r="AV189" s="71">
        <v>0</v>
      </c>
      <c r="AW189" s="71">
        <v>1</v>
      </c>
      <c r="AX189" s="71"/>
      <c r="AY189" s="72"/>
      <c r="AZ189" s="71">
        <v>2210.7269999999999</v>
      </c>
      <c r="BA189" s="71">
        <v>13728.7</v>
      </c>
      <c r="BB189" s="71">
        <v>0</v>
      </c>
      <c r="BC189" s="71">
        <v>0</v>
      </c>
      <c r="BD189" s="71">
        <v>0</v>
      </c>
      <c r="BE189" s="71">
        <v>5750</v>
      </c>
      <c r="BF189" s="71"/>
      <c r="BG189" s="72"/>
      <c r="BH189" s="71">
        <v>0</v>
      </c>
      <c r="BI189" s="71">
        <v>0</v>
      </c>
      <c r="BJ189" s="71">
        <v>4.2300000000000004</v>
      </c>
      <c r="BK189" s="71">
        <v>0</v>
      </c>
      <c r="BL189" s="71">
        <v>0</v>
      </c>
      <c r="BM189" s="71">
        <v>0</v>
      </c>
      <c r="BN189" s="72"/>
      <c r="BO189" s="71">
        <v>0</v>
      </c>
      <c r="BP189" s="71">
        <v>0</v>
      </c>
      <c r="BQ189" s="71">
        <v>1</v>
      </c>
      <c r="BR189" s="71">
        <v>0</v>
      </c>
      <c r="BS189" s="71">
        <v>0</v>
      </c>
      <c r="BT189" s="71">
        <v>0</v>
      </c>
      <c r="BU189"/>
      <c r="BV189" s="70">
        <v>4.2300000000000004</v>
      </c>
      <c r="BW189" s="70">
        <v>0</v>
      </c>
      <c r="BX189" s="70">
        <v>0</v>
      </c>
      <c r="BY189" s="70">
        <v>0</v>
      </c>
      <c r="BZ189" s="70">
        <v>0</v>
      </c>
      <c r="CA189" s="70">
        <v>0</v>
      </c>
      <c r="CB189" s="70">
        <v>0</v>
      </c>
      <c r="CC189" s="70">
        <v>0</v>
      </c>
      <c r="CD189" s="70">
        <v>0</v>
      </c>
    </row>
    <row r="190" spans="1:82">
      <c r="A190" s="70" t="s">
        <v>1951</v>
      </c>
      <c r="B190" s="70">
        <v>405</v>
      </c>
      <c r="C190" s="70">
        <v>14</v>
      </c>
      <c r="D190" s="70">
        <v>24</v>
      </c>
      <c r="E190" s="70">
        <v>2017</v>
      </c>
      <c r="F190" s="70" t="s">
        <v>156</v>
      </c>
      <c r="G190" s="70" t="s">
        <v>1937</v>
      </c>
      <c r="H190" s="70" t="s">
        <v>1938</v>
      </c>
      <c r="I190" s="148"/>
      <c r="J190" s="71">
        <v>11.836651118104017</v>
      </c>
      <c r="K190" s="71">
        <v>0.53630538986939247</v>
      </c>
      <c r="L190" s="71">
        <v>9.827382518091202</v>
      </c>
      <c r="M190" s="71">
        <v>7.246219223560705</v>
      </c>
      <c r="N190" s="71">
        <v>13.032441481356187</v>
      </c>
      <c r="O190" s="71">
        <v>11.37499209201655</v>
      </c>
      <c r="P190" s="71">
        <v>14.705916405403425</v>
      </c>
      <c r="Q190" s="71">
        <v>0.73357146121860395</v>
      </c>
      <c r="R190" s="71">
        <v>0</v>
      </c>
      <c r="S190" s="71">
        <v>0</v>
      </c>
      <c r="T190" s="72"/>
      <c r="U190" s="71">
        <v>751976</v>
      </c>
      <c r="V190" s="71">
        <v>260</v>
      </c>
      <c r="W190" s="71">
        <v>229</v>
      </c>
      <c r="X190" s="71">
        <v>2044</v>
      </c>
      <c r="Y190" s="71">
        <v>4686</v>
      </c>
      <c r="Z190" s="71">
        <v>6801</v>
      </c>
      <c r="AA190" s="71">
        <v>3046</v>
      </c>
      <c r="AB190" s="71">
        <v>10740</v>
      </c>
      <c r="AC190" s="71">
        <v>0</v>
      </c>
      <c r="AD190" s="71">
        <v>0</v>
      </c>
      <c r="AE190" s="72"/>
      <c r="AF190" s="71">
        <v>10584820.33111926</v>
      </c>
      <c r="AG190" s="71">
        <v>417579.21277344262</v>
      </c>
      <c r="AH190" s="71">
        <v>1439247.4278663429</v>
      </c>
      <c r="AI190" s="71">
        <v>11647656.0732246</v>
      </c>
      <c r="AJ190" s="71">
        <v>23153095.13330631</v>
      </c>
      <c r="AK190" s="71">
        <v>0</v>
      </c>
      <c r="AL190" s="71">
        <v>0</v>
      </c>
      <c r="AM190" s="71">
        <v>1475320.3145641079</v>
      </c>
      <c r="AN190" s="71">
        <v>0</v>
      </c>
      <c r="AO190" s="71">
        <v>0</v>
      </c>
      <c r="AP190" s="71">
        <v>48717718.492854066</v>
      </c>
      <c r="AQ190" s="72"/>
      <c r="AR190" s="71">
        <v>450</v>
      </c>
      <c r="AS190" s="71">
        <v>201</v>
      </c>
      <c r="AT190" s="71">
        <v>0</v>
      </c>
      <c r="AU190" s="71">
        <v>0</v>
      </c>
      <c r="AV190" s="71">
        <v>0</v>
      </c>
      <c r="AW190" s="71">
        <v>1</v>
      </c>
      <c r="AX190" s="71"/>
      <c r="AY190" s="72"/>
      <c r="AZ190" s="71">
        <v>2347.2269999999999</v>
      </c>
      <c r="BA190" s="71">
        <v>14635.5</v>
      </c>
      <c r="BB190" s="71">
        <v>0</v>
      </c>
      <c r="BC190" s="71">
        <v>0</v>
      </c>
      <c r="BD190" s="71">
        <v>0</v>
      </c>
      <c r="BE190" s="71">
        <v>5750</v>
      </c>
      <c r="BF190" s="71"/>
      <c r="BG190" s="72"/>
      <c r="BH190" s="71">
        <v>0</v>
      </c>
      <c r="BI190" s="71">
        <v>0</v>
      </c>
      <c r="BJ190" s="71">
        <v>4.0250000000000004</v>
      </c>
      <c r="BK190" s="71">
        <v>0</v>
      </c>
      <c r="BL190" s="71">
        <v>0</v>
      </c>
      <c r="BM190" s="71">
        <v>0</v>
      </c>
      <c r="BN190" s="72"/>
      <c r="BO190" s="71">
        <v>0</v>
      </c>
      <c r="BP190" s="71">
        <v>0</v>
      </c>
      <c r="BQ190" s="71">
        <v>1</v>
      </c>
      <c r="BR190" s="71">
        <v>0</v>
      </c>
      <c r="BS190" s="71">
        <v>0</v>
      </c>
      <c r="BT190" s="71">
        <v>0</v>
      </c>
      <c r="BU190"/>
      <c r="BV190" s="70">
        <v>4.0250000000000004</v>
      </c>
      <c r="BW190" s="70">
        <v>0</v>
      </c>
      <c r="BX190" s="70">
        <v>0</v>
      </c>
      <c r="BY190" s="70">
        <v>0</v>
      </c>
      <c r="BZ190" s="70">
        <v>0</v>
      </c>
      <c r="CA190" s="70">
        <v>0</v>
      </c>
      <c r="CB190" s="70">
        <v>0</v>
      </c>
      <c r="CC190" s="70">
        <v>0</v>
      </c>
      <c r="CD190" s="70">
        <v>0</v>
      </c>
    </row>
    <row r="191" spans="1:82">
      <c r="A191" s="70" t="s">
        <v>1952</v>
      </c>
      <c r="B191" s="70">
        <v>406</v>
      </c>
      <c r="C191" s="70">
        <v>15</v>
      </c>
      <c r="D191" s="70">
        <v>24</v>
      </c>
      <c r="E191" s="70">
        <v>2018</v>
      </c>
      <c r="F191" s="70" t="s">
        <v>183</v>
      </c>
      <c r="G191" s="70" t="s">
        <v>1937</v>
      </c>
      <c r="H191" s="70" t="s">
        <v>1938</v>
      </c>
      <c r="I191" s="148"/>
      <c r="J191" s="71">
        <v>11.921158199874071</v>
      </c>
      <c r="K191" s="71">
        <v>0.46222055704543474</v>
      </c>
      <c r="L191" s="71">
        <v>8.7449057146414937</v>
      </c>
      <c r="M191" s="71">
        <v>6.9911777055905517</v>
      </c>
      <c r="N191" s="71">
        <v>8.7443681724108</v>
      </c>
      <c r="O191" s="71">
        <v>11.23677249615684</v>
      </c>
      <c r="P191" s="71">
        <v>14.526071026774533</v>
      </c>
      <c r="Q191" s="71">
        <v>0.67228049966377301</v>
      </c>
      <c r="R191" s="71">
        <v>0</v>
      </c>
      <c r="S191" s="71">
        <v>0</v>
      </c>
      <c r="T191" s="72"/>
      <c r="U191" s="71">
        <v>782060</v>
      </c>
      <c r="V191" s="71">
        <v>260</v>
      </c>
      <c r="W191" s="71">
        <v>229</v>
      </c>
      <c r="X191" s="71">
        <v>2044</v>
      </c>
      <c r="Y191" s="71">
        <v>4699</v>
      </c>
      <c r="Z191" s="71">
        <v>6847</v>
      </c>
      <c r="AA191" s="71">
        <v>3039</v>
      </c>
      <c r="AB191" s="71">
        <v>10607</v>
      </c>
      <c r="AC191" s="71">
        <v>0</v>
      </c>
      <c r="AD191" s="71">
        <v>0</v>
      </c>
      <c r="AE191" s="72"/>
      <c r="AF191" s="71">
        <v>11516788.216673881</v>
      </c>
      <c r="AG191" s="71">
        <v>367922.67315731221</v>
      </c>
      <c r="AH191" s="71">
        <v>1333945.974885734</v>
      </c>
      <c r="AI191" s="71">
        <v>11900708.4497511</v>
      </c>
      <c r="AJ191" s="71">
        <v>17867826.393429369</v>
      </c>
      <c r="AK191" s="71">
        <v>0</v>
      </c>
      <c r="AL191" s="71">
        <v>0</v>
      </c>
      <c r="AM191" s="71">
        <v>1460065.331318459</v>
      </c>
      <c r="AN191" s="71">
        <v>0</v>
      </c>
      <c r="AO191" s="71">
        <v>0</v>
      </c>
      <c r="AP191" s="71">
        <v>44447257.039215855</v>
      </c>
      <c r="AQ191" s="72"/>
      <c r="AR191" s="71">
        <v>470</v>
      </c>
      <c r="AS191" s="71">
        <v>222</v>
      </c>
      <c r="AT191" s="71">
        <v>0</v>
      </c>
      <c r="AU191" s="71">
        <v>0</v>
      </c>
      <c r="AV191" s="71">
        <v>0</v>
      </c>
      <c r="AW191" s="71">
        <v>1</v>
      </c>
      <c r="AX191" s="71"/>
      <c r="AY191" s="72"/>
      <c r="AZ191" s="71">
        <v>2492.9070000000002</v>
      </c>
      <c r="BA191" s="71">
        <v>16272</v>
      </c>
      <c r="BB191" s="71">
        <v>0</v>
      </c>
      <c r="BC191" s="71">
        <v>0</v>
      </c>
      <c r="BD191" s="71">
        <v>0</v>
      </c>
      <c r="BE191" s="71">
        <v>5750</v>
      </c>
      <c r="BF191" s="71"/>
      <c r="BG191" s="72"/>
      <c r="BH191" s="71">
        <v>0</v>
      </c>
      <c r="BI191" s="71">
        <v>0</v>
      </c>
      <c r="BJ191" s="71">
        <v>4.03</v>
      </c>
      <c r="BK191" s="71">
        <v>0</v>
      </c>
      <c r="BL191" s="71">
        <v>0</v>
      </c>
      <c r="BM191" s="71">
        <v>0</v>
      </c>
      <c r="BN191" s="72"/>
      <c r="BO191" s="71">
        <v>0</v>
      </c>
      <c r="BP191" s="71">
        <v>0</v>
      </c>
      <c r="BQ191" s="71">
        <v>1</v>
      </c>
      <c r="BR191" s="71">
        <v>0</v>
      </c>
      <c r="BS191" s="71">
        <v>0</v>
      </c>
      <c r="BT191" s="71">
        <v>0</v>
      </c>
      <c r="BU191"/>
      <c r="BV191" s="70">
        <v>4.03</v>
      </c>
      <c r="BW191" s="70">
        <v>0</v>
      </c>
      <c r="BX191" s="70">
        <v>0</v>
      </c>
      <c r="BY191" s="70">
        <v>0</v>
      </c>
      <c r="BZ191" s="70">
        <v>0</v>
      </c>
      <c r="CA191" s="70">
        <v>0</v>
      </c>
      <c r="CB191" s="70">
        <v>0</v>
      </c>
      <c r="CC191" s="70">
        <v>0</v>
      </c>
      <c r="CD191" s="70">
        <v>0</v>
      </c>
    </row>
    <row r="192" spans="1:82">
      <c r="A192" s="70" t="s">
        <v>1953</v>
      </c>
      <c r="B192" s="70">
        <v>407</v>
      </c>
      <c r="C192" s="70">
        <v>16</v>
      </c>
      <c r="D192" s="70">
        <v>24</v>
      </c>
      <c r="E192" s="70">
        <v>2019</v>
      </c>
      <c r="F192" s="70" t="s">
        <v>158</v>
      </c>
      <c r="G192" s="70" t="s">
        <v>1937</v>
      </c>
      <c r="H192" s="70" t="s">
        <v>1938</v>
      </c>
      <c r="I192" s="148"/>
      <c r="J192" s="71">
        <v>10.573757454956516</v>
      </c>
      <c r="K192" s="71">
        <v>0.43480770234871052</v>
      </c>
      <c r="L192" s="71">
        <v>8.8829236137029763</v>
      </c>
      <c r="M192" s="71">
        <v>7.829361921945285</v>
      </c>
      <c r="N192" s="71">
        <v>9.0557029779363969</v>
      </c>
      <c r="O192" s="71">
        <v>10.94930709026243</v>
      </c>
      <c r="P192" s="71">
        <v>14.394823027554356</v>
      </c>
      <c r="Q192" s="71">
        <v>0.64845098696808301</v>
      </c>
      <c r="R192" s="71">
        <v>0</v>
      </c>
      <c r="S192" s="71">
        <v>0</v>
      </c>
      <c r="T192" s="72"/>
      <c r="U192" s="71">
        <v>687300</v>
      </c>
      <c r="V192" s="71">
        <v>260</v>
      </c>
      <c r="W192" s="71">
        <v>229</v>
      </c>
      <c r="X192" s="71">
        <v>2044</v>
      </c>
      <c r="Y192" s="71">
        <v>4712</v>
      </c>
      <c r="Z192" s="71">
        <v>6855</v>
      </c>
      <c r="AA192" s="71">
        <v>2989</v>
      </c>
      <c r="AB192" s="71">
        <v>10508</v>
      </c>
      <c r="AC192" s="71">
        <v>0</v>
      </c>
      <c r="AD192" s="71">
        <v>0</v>
      </c>
      <c r="AE192" s="72"/>
      <c r="AF192" s="71">
        <v>9123510.4006204344</v>
      </c>
      <c r="AG192" s="71">
        <v>356334.61287076841</v>
      </c>
      <c r="AH192" s="71">
        <v>1452239.3929248189</v>
      </c>
      <c r="AI192" s="71">
        <v>11760669.265559919</v>
      </c>
      <c r="AJ192" s="71">
        <v>18821972.391745038</v>
      </c>
      <c r="AK192" s="71">
        <v>0</v>
      </c>
      <c r="AL192" s="71">
        <v>0</v>
      </c>
      <c r="AM192" s="71">
        <v>1431110.4958183521</v>
      </c>
      <c r="AN192" s="71">
        <v>0</v>
      </c>
      <c r="AO192" s="71">
        <v>0</v>
      </c>
      <c r="AP192" s="71">
        <v>42945836.559539333</v>
      </c>
      <c r="AQ192" s="72"/>
      <c r="AR192" s="71">
        <v>488</v>
      </c>
      <c r="AS192" s="71">
        <v>265</v>
      </c>
      <c r="AT192" s="71">
        <v>0</v>
      </c>
      <c r="AU192" s="71">
        <v>0</v>
      </c>
      <c r="AV192" s="71">
        <v>0</v>
      </c>
      <c r="AW192" s="71">
        <v>1</v>
      </c>
      <c r="AX192" s="71"/>
      <c r="AY192" s="72"/>
      <c r="AZ192" s="71">
        <v>2601.0970000000002</v>
      </c>
      <c r="BA192" s="71">
        <v>18370.400000000001</v>
      </c>
      <c r="BB192" s="71">
        <v>0</v>
      </c>
      <c r="BC192" s="71">
        <v>0</v>
      </c>
      <c r="BD192" s="71">
        <v>0</v>
      </c>
      <c r="BE192" s="71">
        <v>5750</v>
      </c>
      <c r="BF192" s="71"/>
      <c r="BG192" s="72"/>
      <c r="BH192" s="71">
        <v>0</v>
      </c>
      <c r="BI192" s="71">
        <v>0</v>
      </c>
      <c r="BJ192" s="71">
        <v>4.3010000000000002</v>
      </c>
      <c r="BK192" s="71">
        <v>0</v>
      </c>
      <c r="BL192" s="71">
        <v>0</v>
      </c>
      <c r="BM192" s="71">
        <v>0</v>
      </c>
      <c r="BN192" s="72"/>
      <c r="BO192" s="71">
        <v>0</v>
      </c>
      <c r="BP192" s="71">
        <v>0</v>
      </c>
      <c r="BQ192" s="71">
        <v>1</v>
      </c>
      <c r="BR192" s="71">
        <v>0</v>
      </c>
      <c r="BS192" s="71">
        <v>0</v>
      </c>
      <c r="BT192" s="71">
        <v>0</v>
      </c>
      <c r="BU192"/>
      <c r="BV192" s="70">
        <v>4.3010000000000002</v>
      </c>
      <c r="BW192" s="70">
        <v>0</v>
      </c>
      <c r="BX192" s="70">
        <v>0</v>
      </c>
      <c r="BY192" s="70">
        <v>0</v>
      </c>
      <c r="BZ192" s="70">
        <v>0</v>
      </c>
      <c r="CA192" s="70">
        <v>0</v>
      </c>
      <c r="CB192" s="70">
        <v>0</v>
      </c>
      <c r="CC192" s="70">
        <v>0</v>
      </c>
      <c r="CD192" s="70">
        <v>0</v>
      </c>
    </row>
    <row r="193" spans="1:82">
      <c r="A193" s="70" t="s">
        <v>1954</v>
      </c>
      <c r="B193" s="70">
        <v>408</v>
      </c>
      <c r="C193" s="70">
        <v>17</v>
      </c>
      <c r="D193" s="70">
        <v>24</v>
      </c>
      <c r="E193" s="70">
        <v>2020</v>
      </c>
      <c r="F193" s="70" t="s">
        <v>159</v>
      </c>
      <c r="G193" s="70" t="s">
        <v>1937</v>
      </c>
      <c r="H193" s="70" t="s">
        <v>1938</v>
      </c>
      <c r="I193" s="148"/>
      <c r="J193" s="71">
        <v>21.353569598471331</v>
      </c>
      <c r="K193" s="71">
        <v>0.37172795926662122</v>
      </c>
      <c r="L193" s="71">
        <v>9.3053435511157119</v>
      </c>
      <c r="M193" s="71">
        <v>7.7824947978706334</v>
      </c>
      <c r="N193" s="71">
        <v>10.174609386218215</v>
      </c>
      <c r="O193" s="71">
        <v>9.6183309239112553</v>
      </c>
      <c r="P193" s="71">
        <v>13.656312115145155</v>
      </c>
      <c r="Q193" s="71">
        <v>0.61655228458250499</v>
      </c>
      <c r="R193" s="71">
        <v>0</v>
      </c>
      <c r="S193" s="71">
        <v>0</v>
      </c>
      <c r="T193" s="72"/>
      <c r="U193" s="71">
        <v>1506726</v>
      </c>
      <c r="V193" s="71">
        <v>194</v>
      </c>
      <c r="W193" s="71">
        <v>225</v>
      </c>
      <c r="X193" s="71">
        <v>2133</v>
      </c>
      <c r="Y193" s="71">
        <v>4756</v>
      </c>
      <c r="Z193" s="71">
        <v>6873</v>
      </c>
      <c r="AA193" s="71">
        <v>3014</v>
      </c>
      <c r="AB193" s="71">
        <v>10457</v>
      </c>
      <c r="AC193" s="71">
        <v>0</v>
      </c>
      <c r="AD193" s="71">
        <v>0</v>
      </c>
      <c r="AE193" s="72"/>
      <c r="AF193" s="71">
        <v>18430937.477844421</v>
      </c>
      <c r="AG193" s="71">
        <v>277188.38130566926</v>
      </c>
      <c r="AH193" s="71">
        <v>1560827.4262000346</v>
      </c>
      <c r="AI193" s="71">
        <v>11454495.853872603</v>
      </c>
      <c r="AJ193" s="71">
        <v>22518410.96103939</v>
      </c>
      <c r="AK193" s="71"/>
      <c r="AL193" s="71"/>
      <c r="AM193" s="71">
        <v>1364754.6796931652</v>
      </c>
      <c r="AN193" s="71"/>
      <c r="AO193" s="71"/>
      <c r="AP193" s="71">
        <v>55606614.779955283</v>
      </c>
      <c r="AQ193" s="72"/>
      <c r="AR193" s="71">
        <v>513</v>
      </c>
      <c r="AS193" s="71">
        <v>311</v>
      </c>
      <c r="AT193" s="71">
        <v>0</v>
      </c>
      <c r="AU193" s="71">
        <v>0</v>
      </c>
      <c r="AV193" s="71">
        <v>0</v>
      </c>
      <c r="AW193" s="71">
        <v>1</v>
      </c>
      <c r="AX193" s="71"/>
      <c r="AY193" s="72"/>
      <c r="AZ193" s="71">
        <v>2766.0770000000002</v>
      </c>
      <c r="BA193" s="71">
        <v>20618.099999999999</v>
      </c>
      <c r="BB193" s="71">
        <v>0</v>
      </c>
      <c r="BC193" s="71">
        <v>0</v>
      </c>
      <c r="BD193" s="71">
        <v>0</v>
      </c>
      <c r="BE193" s="71">
        <v>5750</v>
      </c>
      <c r="BF193" s="71"/>
      <c r="BG193" s="72"/>
      <c r="BH193" s="71">
        <v>0</v>
      </c>
      <c r="BI193" s="71">
        <v>0</v>
      </c>
      <c r="BJ193" s="71">
        <v>4.3570000000000002</v>
      </c>
      <c r="BK193" s="71">
        <v>0</v>
      </c>
      <c r="BL193" s="71">
        <v>0</v>
      </c>
      <c r="BM193" s="71">
        <v>0</v>
      </c>
      <c r="BN193" s="72"/>
      <c r="BO193" s="71">
        <v>0</v>
      </c>
      <c r="BP193" s="71">
        <v>0</v>
      </c>
      <c r="BQ193" s="71">
        <v>1</v>
      </c>
      <c r="BR193" s="71">
        <v>0</v>
      </c>
      <c r="BS193" s="71">
        <v>0</v>
      </c>
      <c r="BT193" s="71">
        <v>0</v>
      </c>
      <c r="BU193"/>
      <c r="BV193" s="70">
        <v>4.3570000000000002</v>
      </c>
      <c r="BW193" s="70">
        <v>0</v>
      </c>
      <c r="BX193" s="70">
        <v>0</v>
      </c>
      <c r="BY193" s="70">
        <v>0</v>
      </c>
      <c r="BZ193" s="70">
        <v>0</v>
      </c>
      <c r="CA193" s="70">
        <v>0</v>
      </c>
      <c r="CB193" s="70">
        <v>0</v>
      </c>
      <c r="CC193" s="70">
        <v>0</v>
      </c>
      <c r="CD193" s="70">
        <v>0</v>
      </c>
    </row>
    <row r="194" spans="1:82">
      <c r="A194" s="70" t="s">
        <v>1955</v>
      </c>
      <c r="B194" s="70">
        <v>408</v>
      </c>
      <c r="C194" s="70">
        <v>18</v>
      </c>
      <c r="D194" s="70">
        <v>24</v>
      </c>
      <c r="E194" s="70">
        <v>2021</v>
      </c>
      <c r="F194" s="70" t="s">
        <v>160</v>
      </c>
      <c r="G194" s="70" t="s">
        <v>1937</v>
      </c>
      <c r="H194" s="70" t="s">
        <v>1938</v>
      </c>
      <c r="I194" s="148"/>
      <c r="J194" s="71">
        <v>20.682275469386688</v>
      </c>
      <c r="K194" s="71">
        <v>0.37312425445667874</v>
      </c>
      <c r="L194" s="71">
        <v>8.5630054688069848</v>
      </c>
      <c r="M194" s="71">
        <v>7.0851528748514427</v>
      </c>
      <c r="N194" s="71">
        <v>8.5244313392203921</v>
      </c>
      <c r="O194" s="71">
        <v>9.3454168479948265</v>
      </c>
      <c r="P194" s="71">
        <v>13.846897506851279</v>
      </c>
      <c r="Q194" s="71">
        <v>0.60331398073770603</v>
      </c>
      <c r="R194" s="71">
        <v>0</v>
      </c>
      <c r="S194" s="71">
        <v>0</v>
      </c>
      <c r="T194" s="72"/>
      <c r="U194" s="71">
        <v>1655373</v>
      </c>
      <c r="V194" s="71">
        <v>194</v>
      </c>
      <c r="W194" s="71">
        <v>225</v>
      </c>
      <c r="X194" s="71">
        <v>2133</v>
      </c>
      <c r="Y194" s="71">
        <v>4764</v>
      </c>
      <c r="Z194" s="71">
        <v>6876</v>
      </c>
      <c r="AA194" s="71">
        <v>2980</v>
      </c>
      <c r="AB194" s="71">
        <v>10333</v>
      </c>
      <c r="AC194" s="71">
        <v>0</v>
      </c>
      <c r="AD194" s="71">
        <v>0</v>
      </c>
      <c r="AE194" s="72"/>
      <c r="AF194" s="71">
        <v>18494863.258651927</v>
      </c>
      <c r="AG194" s="71">
        <v>295409.34106833691</v>
      </c>
      <c r="AH194" s="71">
        <v>1426887.8423411259</v>
      </c>
      <c r="AI194" s="71">
        <v>12649841.767153751</v>
      </c>
      <c r="AJ194" s="71">
        <v>20811131.796305981</v>
      </c>
      <c r="AK194" s="71">
        <v>0</v>
      </c>
      <c r="AL194" s="71">
        <v>0</v>
      </c>
      <c r="AM194" s="71">
        <v>1356349.7527180274</v>
      </c>
      <c r="AN194" s="71">
        <v>0</v>
      </c>
      <c r="AO194" s="71">
        <v>0</v>
      </c>
      <c r="AP194" s="71">
        <v>55034483.758239143</v>
      </c>
      <c r="AQ194" s="72"/>
      <c r="AR194" s="71">
        <v>541</v>
      </c>
      <c r="AS194" s="71">
        <v>340</v>
      </c>
      <c r="AT194" s="71">
        <v>0</v>
      </c>
      <c r="AU194" s="71">
        <v>1</v>
      </c>
      <c r="AV194" s="71">
        <v>0</v>
      </c>
      <c r="AW194" s="71">
        <v>1</v>
      </c>
      <c r="AX194" s="71"/>
      <c r="AY194" s="72"/>
      <c r="AZ194" s="71">
        <v>2917.0770000000002</v>
      </c>
      <c r="BA194" s="71">
        <v>22037.1</v>
      </c>
      <c r="BB194" s="71">
        <v>0</v>
      </c>
      <c r="BC194" s="71">
        <v>3000</v>
      </c>
      <c r="BD194" s="71">
        <v>0</v>
      </c>
      <c r="BE194" s="71">
        <v>5750</v>
      </c>
      <c r="BF194" s="71"/>
      <c r="BG194" s="72"/>
      <c r="BH194" s="71">
        <v>0</v>
      </c>
      <c r="BI194" s="71">
        <v>0</v>
      </c>
      <c r="BJ194" s="71">
        <v>4.2990000000000004</v>
      </c>
      <c r="BK194" s="71">
        <v>0</v>
      </c>
      <c r="BL194" s="71">
        <v>0</v>
      </c>
      <c r="BM194" s="71">
        <v>0</v>
      </c>
      <c r="BN194" s="72"/>
      <c r="BO194" s="71">
        <v>0</v>
      </c>
      <c r="BP194" s="71">
        <v>0</v>
      </c>
      <c r="BQ194" s="71">
        <v>1</v>
      </c>
      <c r="BR194" s="71">
        <v>0</v>
      </c>
      <c r="BS194" s="71">
        <v>0</v>
      </c>
      <c r="BT194" s="71">
        <v>0</v>
      </c>
      <c r="BU194"/>
      <c r="BV194" s="70">
        <v>4.2990000000000004</v>
      </c>
      <c r="BW194" s="70">
        <v>0</v>
      </c>
      <c r="BX194" s="70">
        <v>0</v>
      </c>
      <c r="BY194" s="70">
        <v>0</v>
      </c>
      <c r="BZ194" s="70">
        <v>0</v>
      </c>
      <c r="CA194" s="70">
        <v>0</v>
      </c>
      <c r="CB194" s="70">
        <v>0</v>
      </c>
      <c r="CC194" s="70">
        <v>0</v>
      </c>
      <c r="CD194" s="70">
        <v>0</v>
      </c>
    </row>
    <row r="195" spans="1:82">
      <c r="A195" s="70" t="s">
        <v>1956</v>
      </c>
      <c r="B195" s="70">
        <v>408</v>
      </c>
      <c r="C195" s="70">
        <v>19</v>
      </c>
      <c r="D195" s="70">
        <v>24</v>
      </c>
      <c r="E195" s="70">
        <v>2022</v>
      </c>
      <c r="F195" s="70" t="s">
        <v>161</v>
      </c>
      <c r="G195" s="70" t="s">
        <v>1937</v>
      </c>
      <c r="H195" s="70" t="s">
        <v>1938</v>
      </c>
      <c r="I195" s="148"/>
      <c r="J195" s="71">
        <v>18.955718778649718</v>
      </c>
      <c r="K195" s="71">
        <v>0.38023702934574333</v>
      </c>
      <c r="L195" s="71">
        <v>7.4394228214863007</v>
      </c>
      <c r="M195" s="71">
        <v>7.2897663240009658</v>
      </c>
      <c r="N195" s="71">
        <v>12.878200984333446</v>
      </c>
      <c r="O195" s="71">
        <v>9.813276001334625</v>
      </c>
      <c r="P195" s="71">
        <v>13.625248647316985</v>
      </c>
      <c r="Q195" s="71">
        <v>0.6041223238076987</v>
      </c>
      <c r="R195" s="71">
        <v>0</v>
      </c>
      <c r="S195" s="71">
        <v>0</v>
      </c>
      <c r="T195" s="72"/>
      <c r="U195" s="71">
        <v>1700200</v>
      </c>
      <c r="V195" s="71">
        <v>194</v>
      </c>
      <c r="W195" s="71">
        <v>225</v>
      </c>
      <c r="X195" s="71">
        <v>2133</v>
      </c>
      <c r="Y195" s="71">
        <v>4778</v>
      </c>
      <c r="Z195" s="71">
        <v>6860</v>
      </c>
      <c r="AA195" s="71">
        <v>2977</v>
      </c>
      <c r="AB195" s="71">
        <v>10262</v>
      </c>
      <c r="AC195" s="71">
        <v>0</v>
      </c>
      <c r="AD195" s="71">
        <v>0</v>
      </c>
      <c r="AE195" s="72"/>
      <c r="AF195" s="71">
        <v>17537552.964108974</v>
      </c>
      <c r="AG195" s="71">
        <v>296024.7388618387</v>
      </c>
      <c r="AH195" s="71">
        <v>1463262.2643018914</v>
      </c>
      <c r="AI195" s="71">
        <v>11697228.631620061</v>
      </c>
      <c r="AJ195" s="71">
        <v>25522772.13022035</v>
      </c>
      <c r="AK195" s="71">
        <v>0</v>
      </c>
      <c r="AL195" s="71">
        <v>0</v>
      </c>
      <c r="AM195" s="71">
        <v>1325104.2952058199</v>
      </c>
      <c r="AN195" s="71">
        <v>0</v>
      </c>
      <c r="AO195" s="71">
        <v>0</v>
      </c>
      <c r="AP195" s="71">
        <v>57841945.024318933</v>
      </c>
      <c r="AQ195" s="72"/>
      <c r="AR195" s="71">
        <v>580</v>
      </c>
      <c r="AS195" s="71">
        <v>365</v>
      </c>
      <c r="AT195" s="71">
        <v>0</v>
      </c>
      <c r="AU195" s="71">
        <v>1</v>
      </c>
      <c r="AV195" s="71">
        <v>0</v>
      </c>
      <c r="AW195" s="71">
        <v>1</v>
      </c>
      <c r="AX195" s="71"/>
      <c r="AY195" s="72"/>
      <c r="AZ195" s="71">
        <v>3179.9570000000012</v>
      </c>
      <c r="BA195" s="71">
        <v>23274.600000000002</v>
      </c>
      <c r="BB195" s="71">
        <v>0</v>
      </c>
      <c r="BC195" s="71">
        <v>3000</v>
      </c>
      <c r="BD195" s="71">
        <v>0</v>
      </c>
      <c r="BE195" s="71">
        <v>5750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1957</v>
      </c>
      <c r="B196" s="70">
        <v>408</v>
      </c>
      <c r="C196" s="70">
        <v>20</v>
      </c>
      <c r="D196" s="70">
        <v>24</v>
      </c>
      <c r="E196" s="70">
        <v>2023</v>
      </c>
      <c r="F196" s="70" t="s">
        <v>1539</v>
      </c>
      <c r="G196" s="70" t="s">
        <v>1937</v>
      </c>
      <c r="H196" s="70" t="s">
        <v>1938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607</v>
      </c>
      <c r="AS196" s="71">
        <v>375</v>
      </c>
      <c r="AT196" s="71">
        <v>0</v>
      </c>
      <c r="AU196" s="71">
        <v>1</v>
      </c>
      <c r="AV196" s="71">
        <v>0</v>
      </c>
      <c r="AW196" s="71">
        <v>1</v>
      </c>
      <c r="AX196" s="71"/>
      <c r="AY196" s="72"/>
      <c r="AZ196" s="71">
        <v>3341.6370000000015</v>
      </c>
      <c r="BA196" s="71">
        <v>23758.600000000002</v>
      </c>
      <c r="BB196" s="71">
        <v>0</v>
      </c>
      <c r="BC196" s="71">
        <v>3000</v>
      </c>
      <c r="BD196" s="71">
        <v>0</v>
      </c>
      <c r="BE196" s="71">
        <v>5750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1958</v>
      </c>
      <c r="B197" s="70">
        <v>408</v>
      </c>
      <c r="C197" s="70">
        <v>21</v>
      </c>
      <c r="D197" s="70">
        <v>24</v>
      </c>
      <c r="E197" s="70">
        <v>2024</v>
      </c>
      <c r="F197" s="70" t="s">
        <v>1554</v>
      </c>
      <c r="G197" s="1064" t="s">
        <v>1937</v>
      </c>
      <c r="H197" s="70" t="s">
        <v>1938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1959</v>
      </c>
      <c r="B198" s="70">
        <v>358</v>
      </c>
      <c r="C198" s="70">
        <v>1</v>
      </c>
      <c r="D198" s="70">
        <v>22</v>
      </c>
      <c r="E198" s="70">
        <v>1990</v>
      </c>
      <c r="F198" s="70" t="s">
        <v>787</v>
      </c>
      <c r="G198" s="1064" t="s">
        <v>1960</v>
      </c>
      <c r="H198" s="70" t="s">
        <v>1961</v>
      </c>
      <c r="I198" s="148"/>
      <c r="J198" s="71">
        <v>9.6137535961349521</v>
      </c>
      <c r="K198" s="71">
        <v>2.550508189923117</v>
      </c>
      <c r="L198" s="71">
        <v>4.1408819552191476</v>
      </c>
      <c r="M198" s="71">
        <v>5.6513960779816266</v>
      </c>
      <c r="N198" s="71">
        <v>9.5405107754727485</v>
      </c>
      <c r="O198" s="71">
        <v>8.7500551400762152</v>
      </c>
      <c r="P198" s="71">
        <v>15.748868580102361</v>
      </c>
      <c r="Q198" s="71">
        <v>0.76734007405638904</v>
      </c>
      <c r="R198" s="71">
        <v>0</v>
      </c>
      <c r="S198" s="71">
        <v>0.70974757949406786</v>
      </c>
      <c r="T198" s="72"/>
      <c r="U198" s="71">
        <v>775311</v>
      </c>
      <c r="V198" s="71">
        <v>750</v>
      </c>
      <c r="W198" s="71">
        <v>54</v>
      </c>
      <c r="X198" s="71">
        <v>2217</v>
      </c>
      <c r="Y198" s="71">
        <v>3447</v>
      </c>
      <c r="Z198" s="71">
        <v>3599</v>
      </c>
      <c r="AA198" s="71">
        <v>3824</v>
      </c>
      <c r="AB198" s="71">
        <v>12459</v>
      </c>
      <c r="AC198" s="71">
        <v>0</v>
      </c>
      <c r="AD198" s="71">
        <v>0.70974757949406786</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1962</v>
      </c>
      <c r="B199" s="70">
        <v>359</v>
      </c>
      <c r="C199" s="70">
        <v>2</v>
      </c>
      <c r="D199" s="70">
        <v>22</v>
      </c>
      <c r="E199" s="70">
        <v>2005</v>
      </c>
      <c r="F199" s="70" t="s">
        <v>789</v>
      </c>
      <c r="G199" s="70" t="s">
        <v>1960</v>
      </c>
      <c r="H199" s="70" t="s">
        <v>1961</v>
      </c>
      <c r="I199" s="148"/>
      <c r="J199" s="71">
        <v>13.835295214013721</v>
      </c>
      <c r="K199" s="71">
        <v>1.67771065438223</v>
      </c>
      <c r="L199" s="71">
        <v>0.68247625813309409</v>
      </c>
      <c r="M199" s="71">
        <v>10.145838209752499</v>
      </c>
      <c r="N199" s="71">
        <v>11.86434944500996</v>
      </c>
      <c r="O199" s="71">
        <v>14.578770762671651</v>
      </c>
      <c r="P199" s="71">
        <v>19.0737206859738</v>
      </c>
      <c r="Q199" s="71">
        <v>0.70426174470646097</v>
      </c>
      <c r="R199" s="71">
        <v>0</v>
      </c>
      <c r="S199" s="71">
        <v>1.01934323379295</v>
      </c>
      <c r="T199" s="72"/>
      <c r="U199" s="71">
        <v>1275273</v>
      </c>
      <c r="V199" s="71">
        <v>675</v>
      </c>
      <c r="W199" s="71">
        <v>9</v>
      </c>
      <c r="X199" s="71">
        <v>2248</v>
      </c>
      <c r="Y199" s="71">
        <v>3912</v>
      </c>
      <c r="Z199" s="71">
        <v>6939</v>
      </c>
      <c r="AA199" s="71">
        <v>3793</v>
      </c>
      <c r="AB199" s="71">
        <v>11954</v>
      </c>
      <c r="AC199" s="71">
        <v>0</v>
      </c>
      <c r="AD199" s="71">
        <v>1.01934323379295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1963</v>
      </c>
      <c r="B200" s="70">
        <v>360</v>
      </c>
      <c r="C200" s="70">
        <v>3</v>
      </c>
      <c r="D200" s="70">
        <v>22</v>
      </c>
      <c r="E200" s="70">
        <v>2006</v>
      </c>
      <c r="F200" s="70" t="s">
        <v>790</v>
      </c>
      <c r="G200" s="70" t="s">
        <v>1960</v>
      </c>
      <c r="H200" s="70" t="s">
        <v>1961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1964</v>
      </c>
      <c r="B201" s="70">
        <v>361</v>
      </c>
      <c r="C201" s="70">
        <v>4</v>
      </c>
      <c r="D201" s="70">
        <v>22</v>
      </c>
      <c r="E201" s="70">
        <v>2007</v>
      </c>
      <c r="F201" s="70" t="s">
        <v>791</v>
      </c>
      <c r="G201" s="70" t="s">
        <v>1960</v>
      </c>
      <c r="H201" s="70" t="s">
        <v>1961</v>
      </c>
      <c r="I201" s="148"/>
      <c r="J201" s="71">
        <v>14.4814503459077</v>
      </c>
      <c r="K201" s="71">
        <v>1.591884183370238</v>
      </c>
      <c r="L201" s="71">
        <v>0.77618497086058813</v>
      </c>
      <c r="M201" s="71">
        <v>10.835284779869401</v>
      </c>
      <c r="N201" s="71">
        <v>12.465530266916749</v>
      </c>
      <c r="O201" s="71">
        <v>15.75411757699924</v>
      </c>
      <c r="P201" s="71">
        <v>19.057463263567211</v>
      </c>
      <c r="Q201" s="71">
        <v>0.72392579515837796</v>
      </c>
      <c r="R201" s="71">
        <v>0</v>
      </c>
      <c r="S201" s="71">
        <v>0.95618911924311789</v>
      </c>
      <c r="T201" s="72"/>
      <c r="U201" s="71">
        <v>1518484</v>
      </c>
      <c r="V201" s="71">
        <v>653</v>
      </c>
      <c r="W201" s="71">
        <v>10</v>
      </c>
      <c r="X201" s="71">
        <v>2766</v>
      </c>
      <c r="Y201" s="71">
        <v>4093</v>
      </c>
      <c r="Z201" s="71">
        <v>7795</v>
      </c>
      <c r="AA201" s="71">
        <v>3732</v>
      </c>
      <c r="AB201" s="71">
        <v>11638</v>
      </c>
      <c r="AC201" s="71">
        <v>0</v>
      </c>
      <c r="AD201" s="71">
        <v>0.95618911924311789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1965</v>
      </c>
      <c r="B202" s="70">
        <v>362</v>
      </c>
      <c r="C202" s="70">
        <v>5</v>
      </c>
      <c r="D202" s="70">
        <v>22</v>
      </c>
      <c r="E202" s="70">
        <v>2008</v>
      </c>
      <c r="F202" s="70" t="s">
        <v>792</v>
      </c>
      <c r="G202" s="70" t="s">
        <v>1960</v>
      </c>
      <c r="H202" s="70" t="s">
        <v>1961</v>
      </c>
      <c r="I202" s="148"/>
      <c r="J202" s="71">
        <v>13.53223767415202</v>
      </c>
      <c r="K202" s="71">
        <v>1.179010179110868</v>
      </c>
      <c r="L202" s="71">
        <v>0.69555351325362735</v>
      </c>
      <c r="M202" s="71">
        <v>11.28598981348096</v>
      </c>
      <c r="N202" s="71">
        <v>11.17530451792487</v>
      </c>
      <c r="O202" s="71">
        <v>14.76303426095726</v>
      </c>
      <c r="P202" s="71">
        <v>18.591985147009009</v>
      </c>
      <c r="Q202" s="71">
        <v>0.70511257638985703</v>
      </c>
      <c r="R202" s="71">
        <v>0</v>
      </c>
      <c r="S202" s="71">
        <v>0.89445404196527045</v>
      </c>
      <c r="T202" s="72"/>
      <c r="U202" s="71">
        <v>1463221</v>
      </c>
      <c r="V202" s="71">
        <v>653</v>
      </c>
      <c r="W202" s="71">
        <v>10</v>
      </c>
      <c r="X202" s="71">
        <v>2766</v>
      </c>
      <c r="Y202" s="71">
        <v>4116</v>
      </c>
      <c r="Z202" s="71">
        <v>7561</v>
      </c>
      <c r="AA202" s="71">
        <v>3645</v>
      </c>
      <c r="AB202" s="71">
        <v>11522</v>
      </c>
      <c r="AC202" s="71">
        <v>0</v>
      </c>
      <c r="AD202" s="71">
        <v>0.89445404196527045</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1966</v>
      </c>
      <c r="B203" s="70">
        <v>363</v>
      </c>
      <c r="C203" s="70">
        <v>6</v>
      </c>
      <c r="D203" s="70">
        <v>22</v>
      </c>
      <c r="E203" s="70">
        <v>2009</v>
      </c>
      <c r="F203" s="70" t="s">
        <v>176</v>
      </c>
      <c r="G203" s="70" t="s">
        <v>1960</v>
      </c>
      <c r="H203" s="70" t="s">
        <v>1961</v>
      </c>
      <c r="I203" s="148"/>
      <c r="J203" s="71">
        <v>12.983321874905171</v>
      </c>
      <c r="K203" s="71">
        <v>1.1763790229981379</v>
      </c>
      <c r="L203" s="71">
        <v>1.789747988613293</v>
      </c>
      <c r="M203" s="71">
        <v>11.423466049759559</v>
      </c>
      <c r="N203" s="71">
        <v>10.87125515887344</v>
      </c>
      <c r="O203" s="71">
        <v>14.64222033060995</v>
      </c>
      <c r="P203" s="71">
        <v>17.672801116394009</v>
      </c>
      <c r="Q203" s="71">
        <v>0.67030302638412298</v>
      </c>
      <c r="R203" s="71">
        <v>0</v>
      </c>
      <c r="S203" s="71">
        <v>0.72212892204210166</v>
      </c>
      <c r="T203" s="72"/>
      <c r="U203" s="71">
        <v>1268725</v>
      </c>
      <c r="V203" s="71">
        <v>621</v>
      </c>
      <c r="W203" s="71">
        <v>37</v>
      </c>
      <c r="X203" s="71">
        <v>2987</v>
      </c>
      <c r="Y203" s="71">
        <v>4159</v>
      </c>
      <c r="Z203" s="71">
        <v>7402</v>
      </c>
      <c r="AA203" s="71">
        <v>3557</v>
      </c>
      <c r="AB203" s="71">
        <v>11498</v>
      </c>
      <c r="AC203" s="71">
        <v>0</v>
      </c>
      <c r="AD203" s="71">
        <v>0.72212892204210166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1967</v>
      </c>
      <c r="B204" s="70">
        <v>364</v>
      </c>
      <c r="C204" s="70">
        <v>7</v>
      </c>
      <c r="D204" s="70">
        <v>22</v>
      </c>
      <c r="E204" s="70">
        <v>2010</v>
      </c>
      <c r="F204" s="70" t="s">
        <v>177</v>
      </c>
      <c r="G204" s="70" t="s">
        <v>1960</v>
      </c>
      <c r="H204" s="70" t="s">
        <v>1961</v>
      </c>
      <c r="I204" s="148"/>
      <c r="J204" s="71">
        <v>9.4398820475356864</v>
      </c>
      <c r="K204" s="71">
        <v>1.267435157714452</v>
      </c>
      <c r="L204" s="71">
        <v>1.7234670878264859</v>
      </c>
      <c r="M204" s="71">
        <v>12.066975928971649</v>
      </c>
      <c r="N204" s="71">
        <v>13.26945968036201</v>
      </c>
      <c r="O204" s="71">
        <v>13.304494268565399</v>
      </c>
      <c r="P204" s="71">
        <v>17.29485908608055</v>
      </c>
      <c r="Q204" s="71">
        <v>0.70171663616278201</v>
      </c>
      <c r="R204" s="71">
        <v>0</v>
      </c>
      <c r="S204" s="71">
        <v>0.80058615767370411</v>
      </c>
      <c r="T204" s="72"/>
      <c r="U204" s="71">
        <v>916370</v>
      </c>
      <c r="V204" s="71">
        <v>621</v>
      </c>
      <c r="W204" s="71">
        <v>37</v>
      </c>
      <c r="X204" s="71">
        <v>2987</v>
      </c>
      <c r="Y204" s="71">
        <v>4193</v>
      </c>
      <c r="Z204" s="71">
        <v>6757</v>
      </c>
      <c r="AA204" s="71">
        <v>3394</v>
      </c>
      <c r="AB204" s="71">
        <v>11534</v>
      </c>
      <c r="AC204" s="71">
        <v>0</v>
      </c>
      <c r="AD204" s="71">
        <v>0.80058615767370411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1968</v>
      </c>
      <c r="B205" s="70">
        <v>365</v>
      </c>
      <c r="C205" s="70">
        <v>8</v>
      </c>
      <c r="D205" s="70">
        <v>22</v>
      </c>
      <c r="E205" s="70">
        <v>2011</v>
      </c>
      <c r="F205" s="70" t="s">
        <v>178</v>
      </c>
      <c r="G205" s="70" t="s">
        <v>1960</v>
      </c>
      <c r="H205" s="70" t="s">
        <v>1961</v>
      </c>
      <c r="I205" s="148"/>
      <c r="J205" s="71">
        <v>10.21535700811274</v>
      </c>
      <c r="K205" s="71">
        <v>1.6745351635184971</v>
      </c>
      <c r="L205" s="71">
        <v>1.5263782425334711</v>
      </c>
      <c r="M205" s="71">
        <v>13.857685296916371</v>
      </c>
      <c r="N205" s="71">
        <v>16.468426267355721</v>
      </c>
      <c r="O205" s="71">
        <v>13.24129255471736</v>
      </c>
      <c r="P205" s="71">
        <v>16.696096408663816</v>
      </c>
      <c r="Q205" s="71">
        <v>0.80822899045258301</v>
      </c>
      <c r="R205" s="71">
        <v>0</v>
      </c>
      <c r="S205" s="71">
        <v>0.81491023204015678</v>
      </c>
      <c r="T205" s="72"/>
      <c r="U205" s="71">
        <v>855401</v>
      </c>
      <c r="V205" s="71">
        <v>621</v>
      </c>
      <c r="W205" s="71">
        <v>37</v>
      </c>
      <c r="X205" s="71">
        <v>2987</v>
      </c>
      <c r="Y205" s="71">
        <v>4234</v>
      </c>
      <c r="Z205" s="71">
        <v>6871</v>
      </c>
      <c r="AA205" s="71">
        <v>3374</v>
      </c>
      <c r="AB205" s="71">
        <v>11517</v>
      </c>
      <c r="AC205" s="71">
        <v>0</v>
      </c>
      <c r="AD205" s="71">
        <v>0.81491023204015678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1969</v>
      </c>
      <c r="B206" s="70">
        <v>366</v>
      </c>
      <c r="C206" s="70">
        <v>9</v>
      </c>
      <c r="D206" s="70">
        <v>22</v>
      </c>
      <c r="E206" s="70">
        <v>2012</v>
      </c>
      <c r="F206" s="70" t="s">
        <v>179</v>
      </c>
      <c r="G206" s="70" t="s">
        <v>1960</v>
      </c>
      <c r="H206" s="70" t="s">
        <v>1961</v>
      </c>
      <c r="I206" s="148"/>
      <c r="J206" s="71">
        <v>13.241822320361219</v>
      </c>
      <c r="K206" s="71">
        <v>1.6189509297223781</v>
      </c>
      <c r="L206" s="71">
        <v>1.5114651789937921</v>
      </c>
      <c r="M206" s="71">
        <v>15.622767064715349</v>
      </c>
      <c r="N206" s="71">
        <v>17.702806826525329</v>
      </c>
      <c r="O206" s="71">
        <v>13.525223196141596</v>
      </c>
      <c r="P206" s="71">
        <v>16.373053512058668</v>
      </c>
      <c r="Q206" s="71">
        <v>0.87652334754219696</v>
      </c>
      <c r="R206" s="71">
        <v>0</v>
      </c>
      <c r="S206" s="71">
        <v>1.000450645998388</v>
      </c>
      <c r="T206" s="72"/>
      <c r="U206" s="71">
        <v>992769</v>
      </c>
      <c r="V206" s="71">
        <v>621</v>
      </c>
      <c r="W206" s="71">
        <v>37</v>
      </c>
      <c r="X206" s="71">
        <v>2987</v>
      </c>
      <c r="Y206" s="71">
        <v>4252</v>
      </c>
      <c r="Z206" s="71">
        <v>7074</v>
      </c>
      <c r="AA206" s="71">
        <v>3290</v>
      </c>
      <c r="AB206" s="71">
        <v>11496</v>
      </c>
      <c r="AC206" s="71">
        <v>0</v>
      </c>
      <c r="AD206" s="71">
        <v>1.000450645998388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1970</v>
      </c>
      <c r="B207" s="70">
        <v>367</v>
      </c>
      <c r="C207" s="70">
        <v>10</v>
      </c>
      <c r="D207" s="70">
        <v>22</v>
      </c>
      <c r="E207" s="70">
        <v>2013</v>
      </c>
      <c r="F207" s="70" t="s">
        <v>180</v>
      </c>
      <c r="G207" s="70" t="s">
        <v>1960</v>
      </c>
      <c r="H207" s="70" t="s">
        <v>1961</v>
      </c>
      <c r="I207" s="148"/>
      <c r="J207" s="71">
        <v>14.368699204451859</v>
      </c>
      <c r="K207" s="71">
        <v>1.3962266955209619</v>
      </c>
      <c r="L207" s="71">
        <v>1.4230957758812071</v>
      </c>
      <c r="M207" s="71">
        <v>15.32411416930198</v>
      </c>
      <c r="N207" s="71">
        <v>19.5450369885322</v>
      </c>
      <c r="O207" s="71">
        <v>13.207051377544861</v>
      </c>
      <c r="P207" s="71">
        <v>16.724478403782779</v>
      </c>
      <c r="Q207" s="71">
        <v>0.88455321058014702</v>
      </c>
      <c r="R207" s="71">
        <v>0</v>
      </c>
      <c r="S207" s="71">
        <v>0.97076712749859784</v>
      </c>
      <c r="T207" s="72"/>
      <c r="U207" s="71">
        <v>1013367</v>
      </c>
      <c r="V207" s="71">
        <v>621</v>
      </c>
      <c r="W207" s="71">
        <v>37</v>
      </c>
      <c r="X207" s="71">
        <v>2987</v>
      </c>
      <c r="Y207" s="71">
        <v>4285</v>
      </c>
      <c r="Z207" s="71">
        <v>7216</v>
      </c>
      <c r="AA207" s="71">
        <v>3348</v>
      </c>
      <c r="AB207" s="71">
        <v>11435</v>
      </c>
      <c r="AC207" s="71">
        <v>0</v>
      </c>
      <c r="AD207" s="71">
        <v>0.97076712749859784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1971</v>
      </c>
      <c r="B208" s="70">
        <v>368</v>
      </c>
      <c r="C208" s="70">
        <v>11</v>
      </c>
      <c r="D208" s="70">
        <v>22</v>
      </c>
      <c r="E208" s="70">
        <v>2014</v>
      </c>
      <c r="F208" s="70" t="s">
        <v>181</v>
      </c>
      <c r="G208" s="70" t="s">
        <v>1960</v>
      </c>
      <c r="H208" s="70" t="s">
        <v>1961</v>
      </c>
      <c r="I208" s="148"/>
      <c r="J208" s="71">
        <v>14.313336455987461</v>
      </c>
      <c r="K208" s="71">
        <v>1.340669616746907</v>
      </c>
      <c r="L208" s="71">
        <v>5.2609495225380378</v>
      </c>
      <c r="M208" s="71">
        <v>15.26159631704429</v>
      </c>
      <c r="N208" s="71">
        <v>15.37984237343775</v>
      </c>
      <c r="O208" s="71">
        <v>13.352929344283845</v>
      </c>
      <c r="P208" s="71">
        <v>17.127753418904081</v>
      </c>
      <c r="Q208" s="71">
        <v>0.83880520269897196</v>
      </c>
      <c r="R208" s="71">
        <v>0</v>
      </c>
      <c r="S208" s="71">
        <v>1.1068010310279091</v>
      </c>
      <c r="T208" s="72"/>
      <c r="U208" s="71">
        <v>1102575</v>
      </c>
      <c r="V208" s="71">
        <v>538</v>
      </c>
      <c r="W208" s="71">
        <v>120</v>
      </c>
      <c r="X208" s="71">
        <v>2956</v>
      </c>
      <c r="Y208" s="71">
        <v>4284</v>
      </c>
      <c r="Z208" s="71">
        <v>7684</v>
      </c>
      <c r="AA208" s="71">
        <v>3411</v>
      </c>
      <c r="AB208" s="71">
        <v>11302</v>
      </c>
      <c r="AC208" s="71">
        <v>0</v>
      </c>
      <c r="AD208" s="71">
        <v>1.1068010310279091</v>
      </c>
      <c r="AE208" s="72"/>
      <c r="AF208" s="71"/>
      <c r="AG208" s="71"/>
      <c r="AH208" s="71"/>
      <c r="AI208" s="71"/>
      <c r="AJ208" s="71"/>
      <c r="AK208" s="71"/>
      <c r="AL208" s="71"/>
      <c r="AM208" s="71"/>
      <c r="AN208" s="71"/>
      <c r="AO208" s="71"/>
      <c r="AP208" s="71"/>
      <c r="AQ208" s="72"/>
      <c r="AR208" s="71">
        <v>371</v>
      </c>
      <c r="AS208" s="71">
        <v>99</v>
      </c>
      <c r="AT208" s="71">
        <v>0</v>
      </c>
      <c r="AU208" s="71">
        <v>0</v>
      </c>
      <c r="AV208" s="71">
        <v>0</v>
      </c>
      <c r="AW208" s="71">
        <v>0</v>
      </c>
      <c r="AX208" s="71"/>
      <c r="AY208" s="72"/>
      <c r="AZ208" s="71">
        <v>1742.25</v>
      </c>
      <c r="BA208" s="71">
        <v>5441.2</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1972</v>
      </c>
      <c r="B209" s="70">
        <v>369</v>
      </c>
      <c r="C209" s="70">
        <v>12</v>
      </c>
      <c r="D209" s="70">
        <v>22</v>
      </c>
      <c r="E209" s="70">
        <v>2015</v>
      </c>
      <c r="F209" s="70" t="s">
        <v>182</v>
      </c>
      <c r="G209" s="70" t="s">
        <v>1960</v>
      </c>
      <c r="H209" s="70" t="s">
        <v>1961</v>
      </c>
      <c r="I209" s="148"/>
      <c r="J209" s="71">
        <v>11.132735308901561</v>
      </c>
      <c r="K209" s="71">
        <v>1.2636690991498269</v>
      </c>
      <c r="L209" s="71">
        <v>5.1919495477749562</v>
      </c>
      <c r="M209" s="71">
        <v>13.639763784601019</v>
      </c>
      <c r="N209" s="71">
        <v>13.90026584012544</v>
      </c>
      <c r="O209" s="71">
        <v>13.175732227946101</v>
      </c>
      <c r="P209" s="71">
        <v>16.754337537432306</v>
      </c>
      <c r="Q209" s="71">
        <v>0.80791319375038695</v>
      </c>
      <c r="R209" s="71">
        <v>0</v>
      </c>
      <c r="S209" s="71">
        <v>0.98258903705623524</v>
      </c>
      <c r="T209" s="72"/>
      <c r="U209" s="71">
        <v>1072499</v>
      </c>
      <c r="V209" s="71">
        <v>538</v>
      </c>
      <c r="W209" s="71">
        <v>120</v>
      </c>
      <c r="X209" s="71">
        <v>2956</v>
      </c>
      <c r="Y209" s="71">
        <v>4301</v>
      </c>
      <c r="Z209" s="71">
        <v>7655</v>
      </c>
      <c r="AA209" s="71">
        <v>3334</v>
      </c>
      <c r="AB209" s="71">
        <v>11120</v>
      </c>
      <c r="AC209" s="71">
        <v>0</v>
      </c>
      <c r="AD209" s="71">
        <v>0.98258903705623524</v>
      </c>
      <c r="AE209" s="72"/>
      <c r="AF209" s="71">
        <v>11202049.211300511</v>
      </c>
      <c r="AG209" s="71">
        <v>955132.56451938068</v>
      </c>
      <c r="AH209" s="71">
        <v>1081287.452493398</v>
      </c>
      <c r="AI209" s="71">
        <v>18111011.715823069</v>
      </c>
      <c r="AJ209" s="71">
        <v>23118626.612381499</v>
      </c>
      <c r="AK209" s="71">
        <v>0</v>
      </c>
      <c r="AL209" s="71">
        <v>0</v>
      </c>
      <c r="AM209" s="71">
        <v>1523949.353354414</v>
      </c>
      <c r="AN209" s="71">
        <v>0</v>
      </c>
      <c r="AO209" s="71">
        <v>0</v>
      </c>
      <c r="AP209" s="71">
        <v>55992056.909872271</v>
      </c>
      <c r="AQ209" s="72"/>
      <c r="AR209" s="71">
        <v>399</v>
      </c>
      <c r="AS209" s="71">
        <v>122</v>
      </c>
      <c r="AT209" s="71">
        <v>0</v>
      </c>
      <c r="AU209" s="71">
        <v>0</v>
      </c>
      <c r="AV209" s="71">
        <v>0</v>
      </c>
      <c r="AW209" s="71">
        <v>0</v>
      </c>
      <c r="AX209" s="71"/>
      <c r="AY209" s="72"/>
      <c r="AZ209" s="71">
        <v>1895.57</v>
      </c>
      <c r="BA209" s="71">
        <v>6336.2</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1973</v>
      </c>
      <c r="B210" s="70">
        <v>370</v>
      </c>
      <c r="C210" s="70">
        <v>13</v>
      </c>
      <c r="D210" s="70">
        <v>22</v>
      </c>
      <c r="E210" s="70">
        <v>2016</v>
      </c>
      <c r="F210" s="70" t="s">
        <v>155</v>
      </c>
      <c r="G210" s="70" t="s">
        <v>1960</v>
      </c>
      <c r="H210" s="70" t="s">
        <v>1961</v>
      </c>
      <c r="I210" s="148"/>
      <c r="J210" s="71">
        <v>11.034835095099645</v>
      </c>
      <c r="K210" s="71">
        <v>1.2142112171478321</v>
      </c>
      <c r="L210" s="71">
        <v>5.0723814543145398</v>
      </c>
      <c r="M210" s="71">
        <v>10.937804589597222</v>
      </c>
      <c r="N210" s="71">
        <v>13.730450738564642</v>
      </c>
      <c r="O210" s="71">
        <v>12.571956838067134</v>
      </c>
      <c r="P210" s="71">
        <v>16.718862175102931</v>
      </c>
      <c r="Q210" s="71">
        <v>0.77497460958453035</v>
      </c>
      <c r="R210" s="71">
        <v>0</v>
      </c>
      <c r="S210" s="71">
        <v>1.1946101077868154</v>
      </c>
      <c r="T210" s="72"/>
      <c r="U210" s="71">
        <v>1130336</v>
      </c>
      <c r="V210" s="71">
        <v>538</v>
      </c>
      <c r="W210" s="71">
        <v>120</v>
      </c>
      <c r="X210" s="71">
        <v>2956</v>
      </c>
      <c r="Y210" s="71">
        <v>4306</v>
      </c>
      <c r="Z210" s="71">
        <v>7394</v>
      </c>
      <c r="AA210" s="71">
        <v>3441</v>
      </c>
      <c r="AB210" s="71">
        <v>10972</v>
      </c>
      <c r="AC210" s="71">
        <v>0</v>
      </c>
      <c r="AD210" s="71">
        <v>1.194610107786815</v>
      </c>
      <c r="AE210" s="72"/>
      <c r="AF210" s="71">
        <v>11994377.539330401</v>
      </c>
      <c r="AG210" s="71">
        <v>907336.86295318557</v>
      </c>
      <c r="AH210" s="71">
        <v>902862.91287811846</v>
      </c>
      <c r="AI210" s="71">
        <v>17244799.73994654</v>
      </c>
      <c r="AJ210" s="71">
        <v>23332009.7621934</v>
      </c>
      <c r="AK210" s="71">
        <v>0</v>
      </c>
      <c r="AL210" s="71">
        <v>0</v>
      </c>
      <c r="AM210" s="71">
        <v>1504834.775580768</v>
      </c>
      <c r="AN210" s="71">
        <v>0</v>
      </c>
      <c r="AO210" s="71">
        <v>0</v>
      </c>
      <c r="AP210" s="71">
        <v>55886221.592882417</v>
      </c>
      <c r="AQ210" s="72"/>
      <c r="AR210" s="71">
        <v>423</v>
      </c>
      <c r="AS210" s="71">
        <v>139</v>
      </c>
      <c r="AT210" s="71">
        <v>0</v>
      </c>
      <c r="AU210" s="71">
        <v>0</v>
      </c>
      <c r="AV210" s="71">
        <v>0</v>
      </c>
      <c r="AW210" s="71">
        <v>0</v>
      </c>
      <c r="AX210" s="71"/>
      <c r="AY210" s="72"/>
      <c r="AZ210" s="71">
        <v>2032.97</v>
      </c>
      <c r="BA210" s="71">
        <v>8953.1</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1974</v>
      </c>
      <c r="B211" s="70">
        <v>371</v>
      </c>
      <c r="C211" s="70">
        <v>14</v>
      </c>
      <c r="D211" s="70">
        <v>22</v>
      </c>
      <c r="E211" s="70">
        <v>2017</v>
      </c>
      <c r="F211" s="70" t="s">
        <v>156</v>
      </c>
      <c r="G211" s="70" t="s">
        <v>1960</v>
      </c>
      <c r="H211" s="70" t="s">
        <v>1961</v>
      </c>
      <c r="I211" s="148"/>
      <c r="J211" s="71">
        <v>10.898026180682615</v>
      </c>
      <c r="K211" s="71">
        <v>1.1687568406612865</v>
      </c>
      <c r="L211" s="71">
        <v>4.6835031405731353</v>
      </c>
      <c r="M211" s="71">
        <v>9.9542578645444486</v>
      </c>
      <c r="N211" s="71">
        <v>12.878793547506078</v>
      </c>
      <c r="O211" s="71">
        <v>12.572535738227966</v>
      </c>
      <c r="P211" s="71">
        <v>16.71434097029109</v>
      </c>
      <c r="Q211" s="71">
        <v>0.74033343278849595</v>
      </c>
      <c r="R211" s="71">
        <v>0</v>
      </c>
      <c r="S211" s="71">
        <v>1.3013194432474156</v>
      </c>
      <c r="T211" s="72"/>
      <c r="U211" s="71">
        <v>1209936</v>
      </c>
      <c r="V211" s="71">
        <v>538</v>
      </c>
      <c r="W211" s="71">
        <v>120</v>
      </c>
      <c r="X211" s="71">
        <v>2956</v>
      </c>
      <c r="Y211" s="71">
        <v>4288</v>
      </c>
      <c r="Z211" s="71">
        <v>7517</v>
      </c>
      <c r="AA211" s="71">
        <v>3462</v>
      </c>
      <c r="AB211" s="71">
        <v>10839</v>
      </c>
      <c r="AC211" s="71">
        <v>0</v>
      </c>
      <c r="AD211" s="71">
        <v>1.301319443247416</v>
      </c>
      <c r="AE211" s="72"/>
      <c r="AF211" s="71">
        <v>13386053.079224151</v>
      </c>
      <c r="AG211" s="71">
        <v>891104.86318028846</v>
      </c>
      <c r="AH211" s="71">
        <v>1090324.2071582789</v>
      </c>
      <c r="AI211" s="71">
        <v>16613115.02024113</v>
      </c>
      <c r="AJ211" s="71">
        <v>24064939.49754281</v>
      </c>
      <c r="AK211" s="71">
        <v>0</v>
      </c>
      <c r="AL211" s="71">
        <v>0</v>
      </c>
      <c r="AM211" s="71">
        <v>1488919.635899476</v>
      </c>
      <c r="AN211" s="71">
        <v>0</v>
      </c>
      <c r="AO211" s="71">
        <v>0</v>
      </c>
      <c r="AP211" s="71">
        <v>57534456.303246133</v>
      </c>
      <c r="AQ211" s="72"/>
      <c r="AR211" s="71">
        <v>461</v>
      </c>
      <c r="AS211" s="71">
        <v>145</v>
      </c>
      <c r="AT211" s="71">
        <v>0</v>
      </c>
      <c r="AU211" s="71">
        <v>0</v>
      </c>
      <c r="AV211" s="71">
        <v>0</v>
      </c>
      <c r="AW211" s="71">
        <v>0</v>
      </c>
      <c r="AX211" s="71"/>
      <c r="AY211" s="72"/>
      <c r="AZ211" s="71">
        <v>2232.09</v>
      </c>
      <c r="BA211" s="71">
        <v>9084.4</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1975</v>
      </c>
      <c r="B212" s="70">
        <v>372</v>
      </c>
      <c r="C212" s="70">
        <v>15</v>
      </c>
      <c r="D212" s="70">
        <v>22</v>
      </c>
      <c r="E212" s="70">
        <v>2018</v>
      </c>
      <c r="F212" s="70" t="s">
        <v>183</v>
      </c>
      <c r="G212" s="70" t="s">
        <v>1960</v>
      </c>
      <c r="H212" s="70" t="s">
        <v>1961</v>
      </c>
      <c r="I212" s="148"/>
      <c r="J212" s="71">
        <v>10.107736586087777</v>
      </c>
      <c r="K212" s="71">
        <v>1.0234625913411703</v>
      </c>
      <c r="L212" s="71">
        <v>4.1059242958754973</v>
      </c>
      <c r="M212" s="71">
        <v>9.0245385960854474</v>
      </c>
      <c r="N212" s="71">
        <v>9.6143555313000952</v>
      </c>
      <c r="O212" s="71">
        <v>12.498796455488607</v>
      </c>
      <c r="P212" s="71">
        <v>16.366326816609416</v>
      </c>
      <c r="Q212" s="71">
        <v>0.67525939883264197</v>
      </c>
      <c r="R212" s="71">
        <v>0</v>
      </c>
      <c r="S212" s="71">
        <v>0.96695897122016417</v>
      </c>
      <c r="T212" s="72"/>
      <c r="U212" s="71">
        <v>1239789</v>
      </c>
      <c r="V212" s="71">
        <v>538</v>
      </c>
      <c r="W212" s="71">
        <v>120</v>
      </c>
      <c r="X212" s="71">
        <v>2956</v>
      </c>
      <c r="Y212" s="71">
        <v>4266</v>
      </c>
      <c r="Z212" s="71">
        <v>7616</v>
      </c>
      <c r="AA212" s="71">
        <v>3424</v>
      </c>
      <c r="AB212" s="71">
        <v>10654</v>
      </c>
      <c r="AC212" s="71">
        <v>0</v>
      </c>
      <c r="AD212" s="71">
        <v>0.96695897122016417</v>
      </c>
      <c r="AE212" s="72"/>
      <c r="AF212" s="71">
        <v>14604069.89481361</v>
      </c>
      <c r="AG212" s="71">
        <v>793528.76819619373</v>
      </c>
      <c r="AH212" s="71">
        <v>992133.41631615348</v>
      </c>
      <c r="AI212" s="71">
        <v>16311970.57959706</v>
      </c>
      <c r="AJ212" s="71">
        <v>20953932.930058729</v>
      </c>
      <c r="AK212" s="71">
        <v>0</v>
      </c>
      <c r="AL212" s="71">
        <v>0</v>
      </c>
      <c r="AM212" s="71">
        <v>1466534.9335219071</v>
      </c>
      <c r="AN212" s="71">
        <v>0</v>
      </c>
      <c r="AO212" s="71">
        <v>0</v>
      </c>
      <c r="AP212" s="71">
        <v>55122170.522503652</v>
      </c>
      <c r="AQ212" s="72"/>
      <c r="AR212" s="71">
        <v>496</v>
      </c>
      <c r="AS212" s="71">
        <v>157</v>
      </c>
      <c r="AT212" s="71">
        <v>0</v>
      </c>
      <c r="AU212" s="71">
        <v>0</v>
      </c>
      <c r="AV212" s="71">
        <v>0</v>
      </c>
      <c r="AW212" s="71">
        <v>0</v>
      </c>
      <c r="AX212" s="71"/>
      <c r="AY212" s="72"/>
      <c r="AZ212" s="71">
        <v>2447.4700000000003</v>
      </c>
      <c r="BA212" s="71">
        <v>11739</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1976</v>
      </c>
      <c r="B213" s="70">
        <v>373</v>
      </c>
      <c r="C213" s="70">
        <v>16</v>
      </c>
      <c r="D213" s="70">
        <v>22</v>
      </c>
      <c r="E213" s="70">
        <v>2019</v>
      </c>
      <c r="F213" s="70" t="s">
        <v>158</v>
      </c>
      <c r="G213" s="70" t="s">
        <v>1960</v>
      </c>
      <c r="H213" s="70" t="s">
        <v>1961</v>
      </c>
      <c r="I213" s="148"/>
      <c r="J213" s="71">
        <v>10.055661749606028</v>
      </c>
      <c r="K213" s="71">
        <v>0.96260921788734799</v>
      </c>
      <c r="L213" s="71">
        <v>4.1848211521237424</v>
      </c>
      <c r="M213" s="71">
        <v>10.084025746245395</v>
      </c>
      <c r="N213" s="71">
        <v>9.1904242875498809</v>
      </c>
      <c r="O213" s="71">
        <v>11.639329068817263</v>
      </c>
      <c r="P213" s="71">
        <v>15.902209982263125</v>
      </c>
      <c r="Q213" s="71">
        <v>0.65332609431205702</v>
      </c>
      <c r="R213" s="71">
        <v>0</v>
      </c>
      <c r="S213" s="71">
        <v>1.3436002659591404</v>
      </c>
      <c r="T213" s="72"/>
      <c r="U213" s="71">
        <v>1210620</v>
      </c>
      <c r="V213" s="71">
        <v>538</v>
      </c>
      <c r="W213" s="71">
        <v>120</v>
      </c>
      <c r="X213" s="71">
        <v>2956</v>
      </c>
      <c r="Y213" s="71">
        <v>4298</v>
      </c>
      <c r="Z213" s="71">
        <v>7287</v>
      </c>
      <c r="AA213" s="71">
        <v>3302</v>
      </c>
      <c r="AB213" s="71">
        <v>10587</v>
      </c>
      <c r="AC213" s="71">
        <v>0</v>
      </c>
      <c r="AD213" s="71">
        <v>1.3436002659591399</v>
      </c>
      <c r="AE213" s="72"/>
      <c r="AF213" s="71">
        <v>14187127.793743931</v>
      </c>
      <c r="AG213" s="71">
        <v>768889.78013258683</v>
      </c>
      <c r="AH213" s="71">
        <v>1103117.4176393009</v>
      </c>
      <c r="AI213" s="71">
        <v>16442330.236487379</v>
      </c>
      <c r="AJ213" s="71">
        <v>19665913.004640989</v>
      </c>
      <c r="AK213" s="71">
        <v>0</v>
      </c>
      <c r="AL213" s="71">
        <v>0</v>
      </c>
      <c r="AM213" s="71">
        <v>1441869.7011066705</v>
      </c>
      <c r="AN213" s="71">
        <v>0</v>
      </c>
      <c r="AO213" s="71">
        <v>0</v>
      </c>
      <c r="AP213" s="71">
        <v>53609247.933750853</v>
      </c>
      <c r="AQ213" s="72"/>
      <c r="AR213" s="71">
        <v>537</v>
      </c>
      <c r="AS213" s="71">
        <v>169</v>
      </c>
      <c r="AT213" s="71">
        <v>0</v>
      </c>
      <c r="AU213" s="71">
        <v>0</v>
      </c>
      <c r="AV213" s="71">
        <v>0</v>
      </c>
      <c r="AW213" s="71">
        <v>0</v>
      </c>
      <c r="AX213" s="71"/>
      <c r="AY213" s="72"/>
      <c r="AZ213" s="71">
        <v>2698.690000000001</v>
      </c>
      <c r="BA213" s="71">
        <v>12959.3</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1977</v>
      </c>
      <c r="B214" s="70">
        <v>374</v>
      </c>
      <c r="C214" s="70">
        <v>17</v>
      </c>
      <c r="D214" s="70">
        <v>22</v>
      </c>
      <c r="E214" s="70">
        <v>2020</v>
      </c>
      <c r="F214" s="70" t="s">
        <v>159</v>
      </c>
      <c r="G214" s="70" t="s">
        <v>1960</v>
      </c>
      <c r="H214" s="70" t="s">
        <v>1961</v>
      </c>
      <c r="I214" s="148"/>
      <c r="J214" s="71">
        <v>9.3389233668998433</v>
      </c>
      <c r="K214" s="71">
        <v>1.0666457614064668</v>
      </c>
      <c r="L214" s="71">
        <v>6.2381968822592428</v>
      </c>
      <c r="M214" s="71">
        <v>8.3241126565177606</v>
      </c>
      <c r="N214" s="71">
        <v>9.7794696819883651</v>
      </c>
      <c r="O214" s="71">
        <v>9.9010172103407736</v>
      </c>
      <c r="P214" s="71">
        <v>15.133404931846322</v>
      </c>
      <c r="Q214" s="71">
        <v>0.61584475590171806</v>
      </c>
      <c r="R214" s="71">
        <v>0</v>
      </c>
      <c r="S214" s="71">
        <v>1.1296746805660429</v>
      </c>
      <c r="T214" s="72"/>
      <c r="U214" s="71">
        <v>1124940</v>
      </c>
      <c r="V214" s="71">
        <v>547</v>
      </c>
      <c r="W214" s="71">
        <v>201</v>
      </c>
      <c r="X214" s="71">
        <v>2579</v>
      </c>
      <c r="Y214" s="71">
        <v>4355</v>
      </c>
      <c r="Z214" s="71">
        <v>7075</v>
      </c>
      <c r="AA214" s="71">
        <v>3340</v>
      </c>
      <c r="AB214" s="71">
        <v>10445</v>
      </c>
      <c r="AC214" s="71">
        <v>0</v>
      </c>
      <c r="AD214" s="71">
        <v>1.1296746805660429</v>
      </c>
      <c r="AE214" s="72"/>
      <c r="AF214" s="71">
        <v>12976021.796761369</v>
      </c>
      <c r="AG214" s="71">
        <v>784389.00500651961</v>
      </c>
      <c r="AH214" s="71">
        <v>1913289.547349141</v>
      </c>
      <c r="AI214" s="71">
        <v>13230536.381472085</v>
      </c>
      <c r="AJ214" s="71">
        <v>21655825.514135431</v>
      </c>
      <c r="AK214" s="71"/>
      <c r="AL214" s="71"/>
      <c r="AM214" s="71">
        <v>1363188.5463703845</v>
      </c>
      <c r="AN214" s="71"/>
      <c r="AO214" s="71"/>
      <c r="AP214" s="71">
        <v>51923250.791094929</v>
      </c>
      <c r="AQ214" s="72"/>
      <c r="AR214" s="71">
        <v>562</v>
      </c>
      <c r="AS214" s="71">
        <v>171</v>
      </c>
      <c r="AT214" s="71">
        <v>0</v>
      </c>
      <c r="AU214" s="71">
        <v>0</v>
      </c>
      <c r="AV214" s="71">
        <v>0</v>
      </c>
      <c r="AW214" s="71">
        <v>0</v>
      </c>
      <c r="AX214" s="71"/>
      <c r="AY214" s="72"/>
      <c r="AZ214" s="71">
        <v>2869.920000000001</v>
      </c>
      <c r="BA214" s="71">
        <v>13228</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1978</v>
      </c>
      <c r="B215" s="70">
        <v>374</v>
      </c>
      <c r="C215" s="70">
        <v>18</v>
      </c>
      <c r="D215" s="70">
        <v>22</v>
      </c>
      <c r="E215" s="70">
        <v>2021</v>
      </c>
      <c r="F215" s="70" t="s">
        <v>160</v>
      </c>
      <c r="G215" s="70" t="s">
        <v>1960</v>
      </c>
      <c r="H215" s="70" t="s">
        <v>1961</v>
      </c>
      <c r="I215" s="148"/>
      <c r="J215" s="71">
        <v>7.6320003686411733</v>
      </c>
      <c r="K215" s="71">
        <v>1.0919465947545335</v>
      </c>
      <c r="L215" s="71">
        <v>5.5733317247149419</v>
      </c>
      <c r="M215" s="71">
        <v>7.6937705896714785</v>
      </c>
      <c r="N215" s="71">
        <v>8.0099662623778514</v>
      </c>
      <c r="O215" s="71">
        <v>9.5085131280645445</v>
      </c>
      <c r="P215" s="71">
        <v>15.426744873404781</v>
      </c>
      <c r="Q215" s="71">
        <v>0.60290527098592395</v>
      </c>
      <c r="R215" s="71">
        <v>0</v>
      </c>
      <c r="S215" s="71">
        <v>1.2761081804770731</v>
      </c>
      <c r="T215" s="72"/>
      <c r="U215" s="71">
        <v>1174772</v>
      </c>
      <c r="V215" s="71">
        <v>547</v>
      </c>
      <c r="W215" s="71">
        <v>201</v>
      </c>
      <c r="X215" s="71">
        <v>2579</v>
      </c>
      <c r="Y215" s="71">
        <v>4378</v>
      </c>
      <c r="Z215" s="71">
        <v>6996</v>
      </c>
      <c r="AA215" s="71">
        <v>3320</v>
      </c>
      <c r="AB215" s="71">
        <v>10326</v>
      </c>
      <c r="AC215" s="71">
        <v>0</v>
      </c>
      <c r="AD215" s="71">
        <v>1.2761081804770731</v>
      </c>
      <c r="AE215" s="72"/>
      <c r="AF215" s="71">
        <v>11812432.124669887</v>
      </c>
      <c r="AG215" s="71">
        <v>839630.74920874205</v>
      </c>
      <c r="AH215" s="71">
        <v>1770099.9560711556</v>
      </c>
      <c r="AI215" s="71">
        <v>14667670.659309937</v>
      </c>
      <c r="AJ215" s="71">
        <v>20283752.87721746</v>
      </c>
      <c r="AK215" s="71">
        <v>0</v>
      </c>
      <c r="AL215" s="71">
        <v>0</v>
      </c>
      <c r="AM215" s="71">
        <v>1355430.9055033729</v>
      </c>
      <c r="AN215" s="71">
        <v>0</v>
      </c>
      <c r="AO215" s="71">
        <v>0</v>
      </c>
      <c r="AP215" s="71">
        <v>50729017.271980546</v>
      </c>
      <c r="AQ215" s="72"/>
      <c r="AR215" s="71">
        <v>579</v>
      </c>
      <c r="AS215" s="71">
        <v>172</v>
      </c>
      <c r="AT215" s="71">
        <v>0</v>
      </c>
      <c r="AU215" s="71">
        <v>1</v>
      </c>
      <c r="AV215" s="71">
        <v>0</v>
      </c>
      <c r="AW215" s="71">
        <v>0</v>
      </c>
      <c r="AX215" s="71"/>
      <c r="AY215" s="72"/>
      <c r="AZ215" s="71">
        <v>2989.7800000000011</v>
      </c>
      <c r="BA215" s="71">
        <v>13277.5</v>
      </c>
      <c r="BB215" s="71">
        <v>0</v>
      </c>
      <c r="BC215" s="71">
        <v>7200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1979</v>
      </c>
      <c r="B216" s="70">
        <v>374</v>
      </c>
      <c r="C216" s="70">
        <v>19</v>
      </c>
      <c r="D216" s="70">
        <v>22</v>
      </c>
      <c r="E216" s="70">
        <v>2022</v>
      </c>
      <c r="F216" s="70" t="s">
        <v>161</v>
      </c>
      <c r="G216" s="1064" t="s">
        <v>1960</v>
      </c>
      <c r="H216" s="70" t="s">
        <v>1961</v>
      </c>
      <c r="I216" s="148"/>
      <c r="J216" s="71">
        <v>8.5224087809146756</v>
      </c>
      <c r="K216" s="71">
        <v>1.1169211920400035</v>
      </c>
      <c r="L216" s="71">
        <v>4.9825856947383826</v>
      </c>
      <c r="M216" s="71">
        <v>8.337917866254573</v>
      </c>
      <c r="N216" s="71">
        <v>11.06056896322322</v>
      </c>
      <c r="O216" s="71">
        <v>10.089363795541271</v>
      </c>
      <c r="P216" s="71">
        <v>15.103567529776974</v>
      </c>
      <c r="Q216" s="71">
        <v>0.60476989207527676</v>
      </c>
      <c r="R216" s="71">
        <v>0</v>
      </c>
      <c r="S216" s="71">
        <v>0.99708361521355893</v>
      </c>
      <c r="T216" s="72"/>
      <c r="U216" s="71">
        <v>1280661</v>
      </c>
      <c r="V216" s="71">
        <v>547</v>
      </c>
      <c r="W216" s="71">
        <v>201</v>
      </c>
      <c r="X216" s="71">
        <v>2579</v>
      </c>
      <c r="Y216" s="71">
        <v>4437</v>
      </c>
      <c r="Z216" s="71">
        <v>7053</v>
      </c>
      <c r="AA216" s="71">
        <v>3300</v>
      </c>
      <c r="AB216" s="71">
        <v>10273</v>
      </c>
      <c r="AC216" s="71">
        <v>0</v>
      </c>
      <c r="AD216" s="71">
        <v>0.99708361521355893</v>
      </c>
      <c r="AE216" s="72"/>
      <c r="AF216" s="71">
        <v>10891071.876537383</v>
      </c>
      <c r="AG216" s="71">
        <v>855895.59306857444</v>
      </c>
      <c r="AH216" s="71">
        <v>1773636.699788549</v>
      </c>
      <c r="AI216" s="71">
        <v>13762825.990895266</v>
      </c>
      <c r="AJ216" s="71">
        <v>21714197.03738451</v>
      </c>
      <c r="AK216" s="71">
        <v>0</v>
      </c>
      <c r="AL216" s="71">
        <v>0</v>
      </c>
      <c r="AM216" s="71">
        <v>1326524.6954442982</v>
      </c>
      <c r="AN216" s="71">
        <v>0</v>
      </c>
      <c r="AO216" s="71">
        <v>0</v>
      </c>
      <c r="AP216" s="71">
        <v>50324151.893118583</v>
      </c>
      <c r="AQ216" s="72"/>
      <c r="AR216" s="71">
        <v>607</v>
      </c>
      <c r="AS216" s="71">
        <v>173</v>
      </c>
      <c r="AT216" s="71">
        <v>0</v>
      </c>
      <c r="AU216" s="71">
        <v>1</v>
      </c>
      <c r="AV216" s="71">
        <v>0</v>
      </c>
      <c r="AW216" s="71">
        <v>0</v>
      </c>
      <c r="AX216" s="71"/>
      <c r="AY216" s="72"/>
      <c r="AZ216" s="71">
        <v>3166.260000000002</v>
      </c>
      <c r="BA216" s="71">
        <v>13327</v>
      </c>
      <c r="BB216" s="71">
        <v>0</v>
      </c>
      <c r="BC216" s="71">
        <v>7200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1980</v>
      </c>
      <c r="B217" s="70">
        <v>374</v>
      </c>
      <c r="C217" s="70">
        <v>20</v>
      </c>
      <c r="D217" s="70">
        <v>22</v>
      </c>
      <c r="E217" s="70">
        <v>2023</v>
      </c>
      <c r="F217" s="70" t="s">
        <v>1539</v>
      </c>
      <c r="G217" s="1064" t="s">
        <v>1960</v>
      </c>
      <c r="H217" s="70" t="s">
        <v>1961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631</v>
      </c>
      <c r="AS217" s="71">
        <v>173</v>
      </c>
      <c r="AT217" s="71">
        <v>0</v>
      </c>
      <c r="AU217" s="71">
        <v>1</v>
      </c>
      <c r="AV217" s="71">
        <v>0</v>
      </c>
      <c r="AW217" s="71">
        <v>1</v>
      </c>
      <c r="AX217" s="71"/>
      <c r="AY217" s="72"/>
      <c r="AZ217" s="71">
        <v>3319.3400000000024</v>
      </c>
      <c r="BA217" s="71">
        <v>13327</v>
      </c>
      <c r="BB217" s="71">
        <v>0</v>
      </c>
      <c r="BC217" s="71">
        <v>7200</v>
      </c>
      <c r="BD217" s="71">
        <v>0</v>
      </c>
      <c r="BE217" s="71">
        <v>1990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1981</v>
      </c>
      <c r="B218" s="70">
        <v>374</v>
      </c>
      <c r="C218" s="70">
        <v>21</v>
      </c>
      <c r="D218" s="70">
        <v>22</v>
      </c>
      <c r="E218" s="70">
        <v>2024</v>
      </c>
      <c r="F218" s="70" t="s">
        <v>1554</v>
      </c>
      <c r="G218" s="70" t="s">
        <v>1960</v>
      </c>
      <c r="H218" s="70" t="s">
        <v>1961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1982</v>
      </c>
      <c r="B219" s="70">
        <v>375</v>
      </c>
      <c r="C219" s="70">
        <v>1</v>
      </c>
      <c r="D219" s="70">
        <v>23</v>
      </c>
      <c r="E219" s="70">
        <v>1990</v>
      </c>
      <c r="F219" s="70" t="s">
        <v>787</v>
      </c>
      <c r="G219" s="70" t="s">
        <v>1983</v>
      </c>
      <c r="H219" s="70" t="s">
        <v>1984</v>
      </c>
      <c r="I219" s="148"/>
      <c r="J219" s="71">
        <v>5.1581588416625044</v>
      </c>
      <c r="K219" s="71">
        <v>2.1084201036697769</v>
      </c>
      <c r="L219" s="71">
        <v>2.6839049709753739</v>
      </c>
      <c r="M219" s="71">
        <v>7.3032249722225373</v>
      </c>
      <c r="N219" s="71">
        <v>10.495392184680201</v>
      </c>
      <c r="O219" s="71">
        <v>8.8789111896522215</v>
      </c>
      <c r="P219" s="71">
        <v>13.397246205824519</v>
      </c>
      <c r="Q219" s="71">
        <v>0.77867249027168495</v>
      </c>
      <c r="R219" s="71">
        <v>0</v>
      </c>
      <c r="S219" s="71">
        <v>0.72022944438104985</v>
      </c>
      <c r="T219" s="72"/>
      <c r="U219" s="71">
        <v>415985</v>
      </c>
      <c r="V219" s="71">
        <v>620</v>
      </c>
      <c r="W219" s="71">
        <v>35</v>
      </c>
      <c r="X219" s="71">
        <v>2865</v>
      </c>
      <c r="Y219" s="71">
        <v>3792</v>
      </c>
      <c r="Z219" s="71">
        <v>3652</v>
      </c>
      <c r="AA219" s="71">
        <v>3253</v>
      </c>
      <c r="AB219" s="71">
        <v>12643</v>
      </c>
      <c r="AC219" s="71">
        <v>0</v>
      </c>
      <c r="AD219" s="71">
        <v>0.72022944438104985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1985</v>
      </c>
      <c r="B220" s="70">
        <v>376</v>
      </c>
      <c r="C220" s="70">
        <v>2</v>
      </c>
      <c r="D220" s="70">
        <v>23</v>
      </c>
      <c r="E220" s="70">
        <v>2005</v>
      </c>
      <c r="F220" s="70" t="s">
        <v>789</v>
      </c>
      <c r="G220" s="70" t="s">
        <v>1983</v>
      </c>
      <c r="H220" s="70" t="s">
        <v>1984</v>
      </c>
      <c r="I220" s="148"/>
      <c r="J220" s="71">
        <v>1.361199253185073</v>
      </c>
      <c r="K220" s="71">
        <v>0.93951796645404917</v>
      </c>
      <c r="L220" s="71">
        <v>3.0332278139248632</v>
      </c>
      <c r="M220" s="71">
        <v>14.144598287083779</v>
      </c>
      <c r="N220" s="71">
        <v>12.82574994962861</v>
      </c>
      <c r="O220" s="71">
        <v>13.658537069913301</v>
      </c>
      <c r="P220" s="71">
        <v>15.297194391440099</v>
      </c>
      <c r="Q220" s="71">
        <v>0.72134689661919904</v>
      </c>
      <c r="R220" s="71">
        <v>0</v>
      </c>
      <c r="S220" s="71">
        <v>0.27948002065506461</v>
      </c>
      <c r="T220" s="72"/>
      <c r="U220" s="71">
        <v>125469</v>
      </c>
      <c r="V220" s="71">
        <v>378</v>
      </c>
      <c r="W220" s="71">
        <v>40</v>
      </c>
      <c r="X220" s="71">
        <v>3134</v>
      </c>
      <c r="Y220" s="71">
        <v>4229</v>
      </c>
      <c r="Z220" s="71">
        <v>6501</v>
      </c>
      <c r="AA220" s="71">
        <v>3042</v>
      </c>
      <c r="AB220" s="71">
        <v>12244</v>
      </c>
      <c r="AC220" s="71">
        <v>0</v>
      </c>
      <c r="AD220" s="71">
        <v>0.27948002065506461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1986</v>
      </c>
      <c r="B221" s="70">
        <v>377</v>
      </c>
      <c r="C221" s="70">
        <v>3</v>
      </c>
      <c r="D221" s="70">
        <v>23</v>
      </c>
      <c r="E221" s="70">
        <v>2006</v>
      </c>
      <c r="F221" s="70" t="s">
        <v>790</v>
      </c>
      <c r="G221" s="70" t="s">
        <v>1983</v>
      </c>
      <c r="H221" s="70" t="s">
        <v>1984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1987</v>
      </c>
      <c r="B222" s="70">
        <v>378</v>
      </c>
      <c r="C222" s="70">
        <v>4</v>
      </c>
      <c r="D222" s="70">
        <v>23</v>
      </c>
      <c r="E222" s="70">
        <v>2007</v>
      </c>
      <c r="F222" s="70" t="s">
        <v>791</v>
      </c>
      <c r="G222" s="70" t="s">
        <v>1983</v>
      </c>
      <c r="H222" s="70" t="s">
        <v>1984</v>
      </c>
      <c r="I222" s="148"/>
      <c r="J222" s="71">
        <v>1.7085335060297351</v>
      </c>
      <c r="K222" s="71">
        <v>0.91417544986805399</v>
      </c>
      <c r="L222" s="71">
        <v>7.9947051998640584</v>
      </c>
      <c r="M222" s="71">
        <v>14.18066916237427</v>
      </c>
      <c r="N222" s="71">
        <v>13.184285493643451</v>
      </c>
      <c r="O222" s="71">
        <v>13.526915836158549</v>
      </c>
      <c r="P222" s="71">
        <v>15.518657786168481</v>
      </c>
      <c r="Q222" s="71">
        <v>0.75303709195629198</v>
      </c>
      <c r="R222" s="71">
        <v>0</v>
      </c>
      <c r="S222" s="71">
        <v>0.25864307950536669</v>
      </c>
      <c r="T222" s="72"/>
      <c r="U222" s="71">
        <v>179152</v>
      </c>
      <c r="V222" s="71">
        <v>375</v>
      </c>
      <c r="W222" s="71">
        <v>103</v>
      </c>
      <c r="X222" s="71">
        <v>3620</v>
      </c>
      <c r="Y222" s="71">
        <v>4329</v>
      </c>
      <c r="Z222" s="71">
        <v>6693</v>
      </c>
      <c r="AA222" s="71">
        <v>3039</v>
      </c>
      <c r="AB222" s="71">
        <v>12106</v>
      </c>
      <c r="AC222" s="71">
        <v>0</v>
      </c>
      <c r="AD222" s="71">
        <v>0.25864307950536669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1988</v>
      </c>
      <c r="B223" s="70">
        <v>379</v>
      </c>
      <c r="C223" s="70">
        <v>5</v>
      </c>
      <c r="D223" s="70">
        <v>23</v>
      </c>
      <c r="E223" s="70">
        <v>2008</v>
      </c>
      <c r="F223" s="70" t="s">
        <v>792</v>
      </c>
      <c r="G223" s="70" t="s">
        <v>1983</v>
      </c>
      <c r="H223" s="70" t="s">
        <v>1984</v>
      </c>
      <c r="I223" s="148"/>
      <c r="J223" s="71">
        <v>1.62856182421666</v>
      </c>
      <c r="K223" s="71">
        <v>0.67707322690134075</v>
      </c>
      <c r="L223" s="71">
        <v>7.1642011865123623</v>
      </c>
      <c r="M223" s="71">
        <v>14.770528967751661</v>
      </c>
      <c r="N223" s="71">
        <v>11.9735405549195</v>
      </c>
      <c r="O223" s="71">
        <v>13.318166471893861</v>
      </c>
      <c r="P223" s="71">
        <v>15.460166524165791</v>
      </c>
      <c r="Q223" s="71">
        <v>0.739015750085394</v>
      </c>
      <c r="R223" s="71">
        <v>0</v>
      </c>
      <c r="S223" s="71">
        <v>0.25661113547567599</v>
      </c>
      <c r="T223" s="72"/>
      <c r="U223" s="71">
        <v>176094</v>
      </c>
      <c r="V223" s="71">
        <v>375</v>
      </c>
      <c r="W223" s="71">
        <v>103</v>
      </c>
      <c r="X223" s="71">
        <v>3620</v>
      </c>
      <c r="Y223" s="71">
        <v>4410</v>
      </c>
      <c r="Z223" s="71">
        <v>6821</v>
      </c>
      <c r="AA223" s="71">
        <v>3031</v>
      </c>
      <c r="AB223" s="71">
        <v>12076</v>
      </c>
      <c r="AC223" s="71">
        <v>0</v>
      </c>
      <c r="AD223" s="71">
        <v>0.25661113547567599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1989</v>
      </c>
      <c r="B224" s="70">
        <v>380</v>
      </c>
      <c r="C224" s="70">
        <v>6</v>
      </c>
      <c r="D224" s="70">
        <v>23</v>
      </c>
      <c r="E224" s="70">
        <v>2009</v>
      </c>
      <c r="F224" s="70" t="s">
        <v>176</v>
      </c>
      <c r="G224" s="70" t="s">
        <v>1983</v>
      </c>
      <c r="H224" s="70" t="s">
        <v>1984</v>
      </c>
      <c r="I224" s="148"/>
      <c r="J224" s="71">
        <v>1.730277269899084</v>
      </c>
      <c r="K224" s="71">
        <v>0.66490988256416494</v>
      </c>
      <c r="L224" s="71">
        <v>7.5459644925317209</v>
      </c>
      <c r="M224" s="71">
        <v>14.59388900096501</v>
      </c>
      <c r="N224" s="71">
        <v>11.571783262402681</v>
      </c>
      <c r="O224" s="71">
        <v>13.748099337711309</v>
      </c>
      <c r="P224" s="71">
        <v>15.0047397727045</v>
      </c>
      <c r="Q224" s="71">
        <v>0.69846065047035799</v>
      </c>
      <c r="R224" s="71">
        <v>0</v>
      </c>
      <c r="S224" s="71">
        <v>0</v>
      </c>
      <c r="T224" s="72"/>
      <c r="U224" s="71">
        <v>169082</v>
      </c>
      <c r="V224" s="71">
        <v>351</v>
      </c>
      <c r="W224" s="71">
        <v>156</v>
      </c>
      <c r="X224" s="71">
        <v>3816</v>
      </c>
      <c r="Y224" s="71">
        <v>4427</v>
      </c>
      <c r="Z224" s="71">
        <v>6950</v>
      </c>
      <c r="AA224" s="71">
        <v>3020</v>
      </c>
      <c r="AB224" s="71">
        <v>11981</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5.84</v>
      </c>
      <c r="BM224" s="71">
        <v>0</v>
      </c>
      <c r="BN224" s="72"/>
      <c r="BO224" s="71">
        <v>0</v>
      </c>
      <c r="BP224" s="71">
        <v>0</v>
      </c>
      <c r="BQ224" s="71">
        <v>0</v>
      </c>
      <c r="BR224" s="71">
        <v>0</v>
      </c>
      <c r="BS224" s="71">
        <v>1</v>
      </c>
      <c r="BT224" s="71">
        <v>0</v>
      </c>
      <c r="BU224"/>
      <c r="BV224" s="70">
        <v>5.84</v>
      </c>
      <c r="BW224" s="70">
        <v>0</v>
      </c>
      <c r="BX224" s="70">
        <v>0</v>
      </c>
      <c r="BY224" s="70">
        <v>0</v>
      </c>
      <c r="BZ224" s="70">
        <v>0</v>
      </c>
      <c r="CA224" s="70">
        <v>0</v>
      </c>
      <c r="CB224" s="70">
        <v>0</v>
      </c>
      <c r="CC224" s="70">
        <v>0</v>
      </c>
      <c r="CD224" s="70">
        <v>0</v>
      </c>
    </row>
    <row r="225" spans="1:82">
      <c r="A225" s="70" t="s">
        <v>1990</v>
      </c>
      <c r="B225" s="70">
        <v>381</v>
      </c>
      <c r="C225" s="70">
        <v>7</v>
      </c>
      <c r="D225" s="70">
        <v>23</v>
      </c>
      <c r="E225" s="70">
        <v>2010</v>
      </c>
      <c r="F225" s="70" t="s">
        <v>177</v>
      </c>
      <c r="G225" s="70" t="s">
        <v>1983</v>
      </c>
      <c r="H225" s="70" t="s">
        <v>1984</v>
      </c>
      <c r="I225" s="148"/>
      <c r="J225" s="71">
        <v>1.49241344831971</v>
      </c>
      <c r="K225" s="71">
        <v>0.71637639349077709</v>
      </c>
      <c r="L225" s="71">
        <v>7.2665098838089701</v>
      </c>
      <c r="M225" s="71">
        <v>15.41599603112013</v>
      </c>
      <c r="N225" s="71">
        <v>14.161896510760791</v>
      </c>
      <c r="O225" s="71">
        <v>13.92866545150682</v>
      </c>
      <c r="P225" s="71">
        <v>15.38906141424963</v>
      </c>
      <c r="Q225" s="71">
        <v>0.72307111329934604</v>
      </c>
      <c r="R225" s="71">
        <v>0</v>
      </c>
      <c r="S225" s="71">
        <v>0</v>
      </c>
      <c r="T225" s="72"/>
      <c r="U225" s="71">
        <v>144875</v>
      </c>
      <c r="V225" s="71">
        <v>351</v>
      </c>
      <c r="W225" s="71">
        <v>156</v>
      </c>
      <c r="X225" s="71">
        <v>3816</v>
      </c>
      <c r="Y225" s="71">
        <v>4475</v>
      </c>
      <c r="Z225" s="71">
        <v>7074</v>
      </c>
      <c r="AA225" s="71">
        <v>3020</v>
      </c>
      <c r="AB225" s="71">
        <v>11885</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5.89</v>
      </c>
      <c r="BM225" s="71">
        <v>0</v>
      </c>
      <c r="BN225" s="72"/>
      <c r="BO225" s="71">
        <v>0</v>
      </c>
      <c r="BP225" s="71">
        <v>0</v>
      </c>
      <c r="BQ225" s="71">
        <v>0</v>
      </c>
      <c r="BR225" s="71">
        <v>0</v>
      </c>
      <c r="BS225" s="71">
        <v>1</v>
      </c>
      <c r="BT225" s="71">
        <v>0</v>
      </c>
      <c r="BU225"/>
      <c r="BV225" s="70">
        <v>5.89</v>
      </c>
      <c r="BW225" s="70">
        <v>0</v>
      </c>
      <c r="BX225" s="70">
        <v>0</v>
      </c>
      <c r="BY225" s="70">
        <v>0</v>
      </c>
      <c r="BZ225" s="70">
        <v>0</v>
      </c>
      <c r="CA225" s="70">
        <v>0</v>
      </c>
      <c r="CB225" s="70">
        <v>0</v>
      </c>
      <c r="CC225" s="70">
        <v>0</v>
      </c>
      <c r="CD225" s="70">
        <v>0</v>
      </c>
    </row>
    <row r="226" spans="1:82">
      <c r="A226" s="70" t="s">
        <v>1991</v>
      </c>
      <c r="B226" s="70">
        <v>382</v>
      </c>
      <c r="C226" s="70">
        <v>8</v>
      </c>
      <c r="D226" s="70">
        <v>23</v>
      </c>
      <c r="E226" s="70">
        <v>2011</v>
      </c>
      <c r="F226" s="70" t="s">
        <v>178</v>
      </c>
      <c r="G226" s="70" t="s">
        <v>1983</v>
      </c>
      <c r="H226" s="70" t="s">
        <v>1984</v>
      </c>
      <c r="I226" s="148"/>
      <c r="J226" s="71">
        <v>1.888262468774015</v>
      </c>
      <c r="K226" s="71">
        <v>0.94647639677132422</v>
      </c>
      <c r="L226" s="71">
        <v>6.4355406982492287</v>
      </c>
      <c r="M226" s="71">
        <v>17.703691695022719</v>
      </c>
      <c r="N226" s="71">
        <v>17.806437281992089</v>
      </c>
      <c r="O226" s="71">
        <v>13.94276693834669</v>
      </c>
      <c r="P226" s="71">
        <v>15.092796101489224</v>
      </c>
      <c r="Q226" s="71">
        <v>0.83847529546995403</v>
      </c>
      <c r="R226" s="71">
        <v>0</v>
      </c>
      <c r="S226" s="71">
        <v>0</v>
      </c>
      <c r="T226" s="72"/>
      <c r="U226" s="71">
        <v>158117</v>
      </c>
      <c r="V226" s="71">
        <v>351</v>
      </c>
      <c r="W226" s="71">
        <v>156</v>
      </c>
      <c r="X226" s="71">
        <v>3816</v>
      </c>
      <c r="Y226" s="71">
        <v>4578</v>
      </c>
      <c r="Z226" s="71">
        <v>7235</v>
      </c>
      <c r="AA226" s="71">
        <v>3050</v>
      </c>
      <c r="AB226" s="71">
        <v>11948</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4.99</v>
      </c>
      <c r="BM226" s="71">
        <v>0</v>
      </c>
      <c r="BN226" s="72"/>
      <c r="BO226" s="71">
        <v>0</v>
      </c>
      <c r="BP226" s="71">
        <v>0</v>
      </c>
      <c r="BQ226" s="71">
        <v>0</v>
      </c>
      <c r="BR226" s="71">
        <v>0</v>
      </c>
      <c r="BS226" s="71">
        <v>1</v>
      </c>
      <c r="BT226" s="71">
        <v>0</v>
      </c>
      <c r="BU226"/>
      <c r="BV226" s="70">
        <v>4.99</v>
      </c>
      <c r="BW226" s="70">
        <v>0</v>
      </c>
      <c r="BX226" s="70">
        <v>0</v>
      </c>
      <c r="BY226" s="70">
        <v>0</v>
      </c>
      <c r="BZ226" s="70">
        <v>0</v>
      </c>
      <c r="CA226" s="70">
        <v>0</v>
      </c>
      <c r="CB226" s="70">
        <v>0</v>
      </c>
      <c r="CC226" s="70">
        <v>0</v>
      </c>
      <c r="CD226" s="70">
        <v>0</v>
      </c>
    </row>
    <row r="227" spans="1:82">
      <c r="A227" s="70" t="s">
        <v>1992</v>
      </c>
      <c r="B227" s="70">
        <v>383</v>
      </c>
      <c r="C227" s="70">
        <v>9</v>
      </c>
      <c r="D227" s="70">
        <v>23</v>
      </c>
      <c r="E227" s="70">
        <v>2012</v>
      </c>
      <c r="F227" s="70" t="s">
        <v>179</v>
      </c>
      <c r="G227" s="70" t="s">
        <v>1983</v>
      </c>
      <c r="H227" s="70" t="s">
        <v>1984</v>
      </c>
      <c r="I227" s="148"/>
      <c r="J227" s="71">
        <v>2.40206261278224</v>
      </c>
      <c r="K227" s="71">
        <v>0.91505922114743099</v>
      </c>
      <c r="L227" s="71">
        <v>6.3726639979197728</v>
      </c>
      <c r="M227" s="71">
        <v>19.95864717742008</v>
      </c>
      <c r="N227" s="71">
        <v>19.330698987666299</v>
      </c>
      <c r="O227" s="71">
        <v>13.945854960794009</v>
      </c>
      <c r="P227" s="71">
        <v>15.308058541973391</v>
      </c>
      <c r="Q227" s="71">
        <v>0.90824165935304901</v>
      </c>
      <c r="R227" s="71">
        <v>0</v>
      </c>
      <c r="S227" s="71">
        <v>0</v>
      </c>
      <c r="T227" s="72"/>
      <c r="U227" s="71">
        <v>180088</v>
      </c>
      <c r="V227" s="71">
        <v>351</v>
      </c>
      <c r="W227" s="71">
        <v>156</v>
      </c>
      <c r="X227" s="71">
        <v>3816</v>
      </c>
      <c r="Y227" s="71">
        <v>4643</v>
      </c>
      <c r="Z227" s="71">
        <v>7294</v>
      </c>
      <c r="AA227" s="71">
        <v>3076</v>
      </c>
      <c r="AB227" s="71">
        <v>11912</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5.58</v>
      </c>
      <c r="BM227" s="71">
        <v>0</v>
      </c>
      <c r="BN227" s="72"/>
      <c r="BO227" s="71">
        <v>0</v>
      </c>
      <c r="BP227" s="71">
        <v>0</v>
      </c>
      <c r="BQ227" s="71">
        <v>0</v>
      </c>
      <c r="BR227" s="71">
        <v>0</v>
      </c>
      <c r="BS227" s="71">
        <v>1</v>
      </c>
      <c r="BT227" s="71">
        <v>0</v>
      </c>
      <c r="BU227"/>
      <c r="BV227" s="70">
        <v>5.58</v>
      </c>
      <c r="BW227" s="70">
        <v>0</v>
      </c>
      <c r="BX227" s="70">
        <v>0</v>
      </c>
      <c r="BY227" s="70">
        <v>0</v>
      </c>
      <c r="BZ227" s="70">
        <v>0</v>
      </c>
      <c r="CA227" s="70">
        <v>0</v>
      </c>
      <c r="CB227" s="70">
        <v>0</v>
      </c>
      <c r="CC227" s="70">
        <v>0</v>
      </c>
      <c r="CD227" s="70">
        <v>0</v>
      </c>
    </row>
    <row r="228" spans="1:82">
      <c r="A228" s="70" t="s">
        <v>1993</v>
      </c>
      <c r="B228" s="70">
        <v>384</v>
      </c>
      <c r="C228" s="70">
        <v>10</v>
      </c>
      <c r="D228" s="70">
        <v>23</v>
      </c>
      <c r="E228" s="70">
        <v>2013</v>
      </c>
      <c r="F228" s="70" t="s">
        <v>180</v>
      </c>
      <c r="G228" s="70" t="s">
        <v>1983</v>
      </c>
      <c r="H228" s="70" t="s">
        <v>1984</v>
      </c>
      <c r="I228" s="148"/>
      <c r="J228" s="71">
        <v>3.0488894103878121</v>
      </c>
      <c r="K228" s="71">
        <v>0.78917161051184814</v>
      </c>
      <c r="L228" s="71">
        <v>6.0000794874991437</v>
      </c>
      <c r="M228" s="71">
        <v>19.577107355224761</v>
      </c>
      <c r="N228" s="71">
        <v>21.510943859490752</v>
      </c>
      <c r="O228" s="71">
        <v>13.563949245979069</v>
      </c>
      <c r="P228" s="71">
        <v>15.525591063009825</v>
      </c>
      <c r="Q228" s="71">
        <v>0.92237975364736902</v>
      </c>
      <c r="R228" s="71">
        <v>0</v>
      </c>
      <c r="S228" s="71">
        <v>0</v>
      </c>
      <c r="T228" s="72"/>
      <c r="U228" s="71">
        <v>215026</v>
      </c>
      <c r="V228" s="71">
        <v>351</v>
      </c>
      <c r="W228" s="71">
        <v>156</v>
      </c>
      <c r="X228" s="71">
        <v>3816</v>
      </c>
      <c r="Y228" s="71">
        <v>4716</v>
      </c>
      <c r="Z228" s="71">
        <v>7411</v>
      </c>
      <c r="AA228" s="71">
        <v>3108</v>
      </c>
      <c r="AB228" s="71">
        <v>11924</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5.452</v>
      </c>
      <c r="BM228" s="71">
        <v>0</v>
      </c>
      <c r="BN228" s="72"/>
      <c r="BO228" s="71">
        <v>0</v>
      </c>
      <c r="BP228" s="71">
        <v>0</v>
      </c>
      <c r="BQ228" s="71">
        <v>0</v>
      </c>
      <c r="BR228" s="71">
        <v>0</v>
      </c>
      <c r="BS228" s="71">
        <v>1</v>
      </c>
      <c r="BT228" s="71">
        <v>0</v>
      </c>
      <c r="BU228"/>
      <c r="BV228" s="70">
        <v>5.452</v>
      </c>
      <c r="BW228" s="70">
        <v>0</v>
      </c>
      <c r="BX228" s="70">
        <v>0</v>
      </c>
      <c r="BY228" s="70">
        <v>0</v>
      </c>
      <c r="BZ228" s="70">
        <v>0</v>
      </c>
      <c r="CA228" s="70">
        <v>0</v>
      </c>
      <c r="CB228" s="70">
        <v>0</v>
      </c>
      <c r="CC228" s="70">
        <v>0</v>
      </c>
      <c r="CD228" s="70">
        <v>0</v>
      </c>
    </row>
    <row r="229" spans="1:82">
      <c r="A229" s="70" t="s">
        <v>1994</v>
      </c>
      <c r="B229" s="70">
        <v>385</v>
      </c>
      <c r="C229" s="70">
        <v>11</v>
      </c>
      <c r="D229" s="70">
        <v>23</v>
      </c>
      <c r="E229" s="70">
        <v>2014</v>
      </c>
      <c r="F229" s="70" t="s">
        <v>181</v>
      </c>
      <c r="G229" s="70" t="s">
        <v>1983</v>
      </c>
      <c r="H229" s="70" t="s">
        <v>1984</v>
      </c>
      <c r="I229" s="148"/>
      <c r="J229" s="71">
        <v>3.2691124319820291</v>
      </c>
      <c r="K229" s="71">
        <v>0.79991625831925106</v>
      </c>
      <c r="L229" s="71">
        <v>7.409170577574403</v>
      </c>
      <c r="M229" s="71">
        <v>21.581012383371149</v>
      </c>
      <c r="N229" s="71">
        <v>17.121024341485679</v>
      </c>
      <c r="O229" s="71">
        <v>12.979311461798027</v>
      </c>
      <c r="P229" s="71">
        <v>15.561098752619099</v>
      </c>
      <c r="Q229" s="71">
        <v>0.87784356198225399</v>
      </c>
      <c r="R229" s="71">
        <v>0</v>
      </c>
      <c r="S229" s="71">
        <v>0</v>
      </c>
      <c r="T229" s="72"/>
      <c r="U229" s="71">
        <v>251824</v>
      </c>
      <c r="V229" s="71">
        <v>321</v>
      </c>
      <c r="W229" s="71">
        <v>169</v>
      </c>
      <c r="X229" s="71">
        <v>4180</v>
      </c>
      <c r="Y229" s="71">
        <v>4769</v>
      </c>
      <c r="Z229" s="71">
        <v>7469</v>
      </c>
      <c r="AA229" s="71">
        <v>3099</v>
      </c>
      <c r="AB229" s="71">
        <v>11828</v>
      </c>
      <c r="AC229" s="71">
        <v>0</v>
      </c>
      <c r="AD229" s="71">
        <v>0</v>
      </c>
      <c r="AE229" s="72"/>
      <c r="AF229" s="71"/>
      <c r="AG229" s="71"/>
      <c r="AH229" s="71"/>
      <c r="AI229" s="71"/>
      <c r="AJ229" s="71"/>
      <c r="AK229" s="71"/>
      <c r="AL229" s="71"/>
      <c r="AM229" s="71"/>
      <c r="AN229" s="71"/>
      <c r="AO229" s="71"/>
      <c r="AP229" s="71"/>
      <c r="AQ229" s="72"/>
      <c r="AR229" s="71">
        <v>360</v>
      </c>
      <c r="AS229" s="71">
        <v>118</v>
      </c>
      <c r="AT229" s="71">
        <v>1</v>
      </c>
      <c r="AU229" s="71">
        <v>0</v>
      </c>
      <c r="AV229" s="71">
        <v>0</v>
      </c>
      <c r="AW229" s="71">
        <v>0</v>
      </c>
      <c r="AX229" s="71"/>
      <c r="AY229" s="72"/>
      <c r="AZ229" s="71">
        <v>1711.248</v>
      </c>
      <c r="BA229" s="71">
        <v>3193.56</v>
      </c>
      <c r="BB229" s="71">
        <v>1800</v>
      </c>
      <c r="BC229" s="71">
        <v>0</v>
      </c>
      <c r="BD229" s="71">
        <v>0</v>
      </c>
      <c r="BE229" s="71">
        <v>0</v>
      </c>
      <c r="BF229" s="71"/>
      <c r="BG229" s="72"/>
      <c r="BH229" s="71">
        <v>0</v>
      </c>
      <c r="BI229" s="71">
        <v>0</v>
      </c>
      <c r="BJ229" s="71">
        <v>0</v>
      </c>
      <c r="BK229" s="71">
        <v>0</v>
      </c>
      <c r="BL229" s="71">
        <v>5.694</v>
      </c>
      <c r="BM229" s="71">
        <v>0</v>
      </c>
      <c r="BN229" s="72"/>
      <c r="BO229" s="71">
        <v>0</v>
      </c>
      <c r="BP229" s="71">
        <v>0</v>
      </c>
      <c r="BQ229" s="71">
        <v>0</v>
      </c>
      <c r="BR229" s="71">
        <v>0</v>
      </c>
      <c r="BS229" s="71">
        <v>1</v>
      </c>
      <c r="BT229" s="71">
        <v>0</v>
      </c>
      <c r="BU229"/>
      <c r="BV229" s="70">
        <v>5.694</v>
      </c>
      <c r="BW229" s="70">
        <v>0</v>
      </c>
      <c r="BX229" s="70">
        <v>0</v>
      </c>
      <c r="BY229" s="70">
        <v>0</v>
      </c>
      <c r="BZ229" s="70">
        <v>0</v>
      </c>
      <c r="CA229" s="70">
        <v>0</v>
      </c>
      <c r="CB229" s="70">
        <v>0</v>
      </c>
      <c r="CC229" s="70">
        <v>0</v>
      </c>
      <c r="CD229" s="70">
        <v>0</v>
      </c>
    </row>
    <row r="230" spans="1:82">
      <c r="A230" s="70" t="s">
        <v>1995</v>
      </c>
      <c r="B230" s="70">
        <v>386</v>
      </c>
      <c r="C230" s="70">
        <v>12</v>
      </c>
      <c r="D230" s="70">
        <v>23</v>
      </c>
      <c r="E230" s="70">
        <v>2015</v>
      </c>
      <c r="F230" s="70" t="s">
        <v>182</v>
      </c>
      <c r="G230" s="70" t="s">
        <v>1983</v>
      </c>
      <c r="H230" s="70" t="s">
        <v>1984</v>
      </c>
      <c r="I230" s="148"/>
      <c r="J230" s="71">
        <v>1.626294326662806</v>
      </c>
      <c r="K230" s="71">
        <v>0.75397357031058432</v>
      </c>
      <c r="L230" s="71">
        <v>7.3119956131163981</v>
      </c>
      <c r="M230" s="71">
        <v>19.287622672406052</v>
      </c>
      <c r="N230" s="71">
        <v>15.42247584028798</v>
      </c>
      <c r="O230" s="71">
        <v>12.957140720049411</v>
      </c>
      <c r="P230" s="71">
        <v>15.668873557802614</v>
      </c>
      <c r="Q230" s="71">
        <v>0.84954397252907199</v>
      </c>
      <c r="R230" s="71">
        <v>0</v>
      </c>
      <c r="S230" s="71">
        <v>0</v>
      </c>
      <c r="T230" s="72"/>
      <c r="U230" s="71">
        <v>156673</v>
      </c>
      <c r="V230" s="71">
        <v>321</v>
      </c>
      <c r="W230" s="71">
        <v>169</v>
      </c>
      <c r="X230" s="71">
        <v>4180</v>
      </c>
      <c r="Y230" s="71">
        <v>4772</v>
      </c>
      <c r="Z230" s="71">
        <v>7528</v>
      </c>
      <c r="AA230" s="71">
        <v>3118</v>
      </c>
      <c r="AB230" s="71">
        <v>11693</v>
      </c>
      <c r="AC230" s="71">
        <v>0</v>
      </c>
      <c r="AD230" s="71">
        <v>0</v>
      </c>
      <c r="AE230" s="72"/>
      <c r="AF230" s="71">
        <v>1636419.8531486599</v>
      </c>
      <c r="AG230" s="71">
        <v>569883.92790096882</v>
      </c>
      <c r="AH230" s="71">
        <v>1522813.1622615361</v>
      </c>
      <c r="AI230" s="71">
        <v>25610293.96892437</v>
      </c>
      <c r="AJ230" s="71">
        <v>25650333.921014771</v>
      </c>
      <c r="AK230" s="71">
        <v>0</v>
      </c>
      <c r="AL230" s="71">
        <v>0</v>
      </c>
      <c r="AM230" s="71">
        <v>1602476.599709817</v>
      </c>
      <c r="AN230" s="71">
        <v>0</v>
      </c>
      <c r="AO230" s="71">
        <v>0</v>
      </c>
      <c r="AP230" s="71">
        <v>56592221.432960123</v>
      </c>
      <c r="AQ230" s="72"/>
      <c r="AR230" s="71">
        <v>379</v>
      </c>
      <c r="AS230" s="71">
        <v>127</v>
      </c>
      <c r="AT230" s="71">
        <v>1</v>
      </c>
      <c r="AU230" s="71">
        <v>0</v>
      </c>
      <c r="AV230" s="71">
        <v>0</v>
      </c>
      <c r="AW230" s="71">
        <v>0</v>
      </c>
      <c r="AX230" s="71"/>
      <c r="AY230" s="72"/>
      <c r="AZ230" s="71">
        <v>1842.9480000000001</v>
      </c>
      <c r="BA230" s="71">
        <v>3523.66</v>
      </c>
      <c r="BB230" s="71">
        <v>1800</v>
      </c>
      <c r="BC230" s="71">
        <v>0</v>
      </c>
      <c r="BD230" s="71">
        <v>0</v>
      </c>
      <c r="BE230" s="71">
        <v>0</v>
      </c>
      <c r="BF230" s="71"/>
      <c r="BG230" s="72"/>
      <c r="BH230" s="71">
        <v>0</v>
      </c>
      <c r="BI230" s="71">
        <v>0</v>
      </c>
      <c r="BJ230" s="71">
        <v>0</v>
      </c>
      <c r="BK230" s="71">
        <v>0</v>
      </c>
      <c r="BL230" s="71">
        <v>5.7880000000000003</v>
      </c>
      <c r="BM230" s="71">
        <v>0</v>
      </c>
      <c r="BN230" s="72"/>
      <c r="BO230" s="71">
        <v>0</v>
      </c>
      <c r="BP230" s="71">
        <v>0</v>
      </c>
      <c r="BQ230" s="71">
        <v>0</v>
      </c>
      <c r="BR230" s="71">
        <v>0</v>
      </c>
      <c r="BS230" s="71">
        <v>1</v>
      </c>
      <c r="BT230" s="71">
        <v>0</v>
      </c>
      <c r="BU230"/>
      <c r="BV230" s="70">
        <v>5.7880000000000003</v>
      </c>
      <c r="BW230" s="70">
        <v>0</v>
      </c>
      <c r="BX230" s="70">
        <v>0</v>
      </c>
      <c r="BY230" s="70">
        <v>0</v>
      </c>
      <c r="BZ230" s="70">
        <v>0</v>
      </c>
      <c r="CA230" s="70">
        <v>0</v>
      </c>
      <c r="CB230" s="70">
        <v>0</v>
      </c>
      <c r="CC230" s="70">
        <v>0</v>
      </c>
      <c r="CD230" s="70">
        <v>0</v>
      </c>
    </row>
    <row r="231" spans="1:82">
      <c r="A231" s="70" t="s">
        <v>1996</v>
      </c>
      <c r="B231" s="70">
        <v>387</v>
      </c>
      <c r="C231" s="70">
        <v>13</v>
      </c>
      <c r="D231" s="70">
        <v>23</v>
      </c>
      <c r="E231" s="70">
        <v>2016</v>
      </c>
      <c r="F231" s="70" t="s">
        <v>155</v>
      </c>
      <c r="G231" s="70" t="s">
        <v>1983</v>
      </c>
      <c r="H231" s="70" t="s">
        <v>1984</v>
      </c>
      <c r="I231" s="148"/>
      <c r="J231" s="71">
        <v>3.7493326427882367</v>
      </c>
      <c r="K231" s="71">
        <v>0.72446431357705221</v>
      </c>
      <c r="L231" s="71">
        <v>7.1436038814929761</v>
      </c>
      <c r="M231" s="71">
        <v>15.466854933868877</v>
      </c>
      <c r="N231" s="71">
        <v>14.467035532017597</v>
      </c>
      <c r="O231" s="71">
        <v>12.748787174983415</v>
      </c>
      <c r="P231" s="71">
        <v>15.654802071543637</v>
      </c>
      <c r="Q231" s="71">
        <v>0.78507498956726707</v>
      </c>
      <c r="R231" s="71">
        <v>0</v>
      </c>
      <c r="S231" s="71">
        <v>0</v>
      </c>
      <c r="T231" s="72"/>
      <c r="U231" s="71">
        <v>384057</v>
      </c>
      <c r="V231" s="71">
        <v>321</v>
      </c>
      <c r="W231" s="71">
        <v>169</v>
      </c>
      <c r="X231" s="71">
        <v>4180</v>
      </c>
      <c r="Y231" s="71">
        <v>4537</v>
      </c>
      <c r="Z231" s="71">
        <v>7498</v>
      </c>
      <c r="AA231" s="71">
        <v>3222</v>
      </c>
      <c r="AB231" s="71">
        <v>11115</v>
      </c>
      <c r="AC231" s="71">
        <v>0</v>
      </c>
      <c r="AD231" s="71">
        <v>0</v>
      </c>
      <c r="AE231" s="72"/>
      <c r="AF231" s="71">
        <v>4075358.7027420308</v>
      </c>
      <c r="AG231" s="71">
        <v>541366.41823043232</v>
      </c>
      <c r="AH231" s="71">
        <v>1271531.9356366829</v>
      </c>
      <c r="AI231" s="71">
        <v>24385406.93943727</v>
      </c>
      <c r="AJ231" s="71">
        <v>24583680.513486169</v>
      </c>
      <c r="AK231" s="71">
        <v>0</v>
      </c>
      <c r="AL231" s="71">
        <v>0</v>
      </c>
      <c r="AM231" s="71">
        <v>1524447.5510918919</v>
      </c>
      <c r="AN231" s="71">
        <v>0</v>
      </c>
      <c r="AO231" s="71">
        <v>0</v>
      </c>
      <c r="AP231" s="71">
        <v>56381792.06062448</v>
      </c>
      <c r="AQ231" s="72"/>
      <c r="AR231" s="71">
        <v>385</v>
      </c>
      <c r="AS231" s="71">
        <v>133</v>
      </c>
      <c r="AT231" s="71">
        <v>1</v>
      </c>
      <c r="AU231" s="71">
        <v>0</v>
      </c>
      <c r="AV231" s="71">
        <v>0</v>
      </c>
      <c r="AW231" s="71">
        <v>0</v>
      </c>
      <c r="AX231" s="71"/>
      <c r="AY231" s="72"/>
      <c r="AZ231" s="71">
        <v>1878.9280000000001</v>
      </c>
      <c r="BA231" s="71">
        <v>3746.86</v>
      </c>
      <c r="BB231" s="71">
        <v>1800</v>
      </c>
      <c r="BC231" s="71">
        <v>0</v>
      </c>
      <c r="BD231" s="71">
        <v>0</v>
      </c>
      <c r="BE231" s="71">
        <v>0</v>
      </c>
      <c r="BF231" s="71"/>
      <c r="BG231" s="72"/>
      <c r="BH231" s="71">
        <v>0</v>
      </c>
      <c r="BI231" s="71">
        <v>0</v>
      </c>
      <c r="BJ231" s="71">
        <v>0</v>
      </c>
      <c r="BK231" s="71">
        <v>0</v>
      </c>
      <c r="BL231" s="71">
        <v>2.161</v>
      </c>
      <c r="BM231" s="71">
        <v>0</v>
      </c>
      <c r="BN231" s="72"/>
      <c r="BO231" s="71">
        <v>0</v>
      </c>
      <c r="BP231" s="71">
        <v>0</v>
      </c>
      <c r="BQ231" s="71">
        <v>0</v>
      </c>
      <c r="BR231" s="71">
        <v>0</v>
      </c>
      <c r="BS231" s="71">
        <v>1</v>
      </c>
      <c r="BT231" s="71">
        <v>0</v>
      </c>
      <c r="BU231"/>
      <c r="BV231" s="70">
        <v>2.161</v>
      </c>
      <c r="BW231" s="70">
        <v>0</v>
      </c>
      <c r="BX231" s="70">
        <v>0</v>
      </c>
      <c r="BY231" s="70">
        <v>0</v>
      </c>
      <c r="BZ231" s="70">
        <v>0</v>
      </c>
      <c r="CA231" s="70">
        <v>0</v>
      </c>
      <c r="CB231" s="70">
        <v>0</v>
      </c>
      <c r="CC231" s="70">
        <v>0</v>
      </c>
      <c r="CD231" s="70">
        <v>0</v>
      </c>
    </row>
    <row r="232" spans="1:82">
      <c r="A232" s="70" t="s">
        <v>1997</v>
      </c>
      <c r="B232" s="70">
        <v>388</v>
      </c>
      <c r="C232" s="70">
        <v>14</v>
      </c>
      <c r="D232" s="70">
        <v>23</v>
      </c>
      <c r="E232" s="70">
        <v>2017</v>
      </c>
      <c r="F232" s="70" t="s">
        <v>156</v>
      </c>
      <c r="G232" s="70" t="s">
        <v>1983</v>
      </c>
      <c r="H232" s="70" t="s">
        <v>1984</v>
      </c>
      <c r="I232" s="148"/>
      <c r="J232" s="71">
        <v>4.0894979790793284</v>
      </c>
      <c r="K232" s="71">
        <v>0.69734376552467081</v>
      </c>
      <c r="L232" s="71">
        <v>6.5959335896404987</v>
      </c>
      <c r="M232" s="71">
        <v>14.07604799519479</v>
      </c>
      <c r="N232" s="71">
        <v>13.533545644837311</v>
      </c>
      <c r="O232" s="71">
        <v>12.587588661155207</v>
      </c>
      <c r="P232" s="71">
        <v>15.81151550482476</v>
      </c>
      <c r="Q232" s="71">
        <v>0.74081155199040805</v>
      </c>
      <c r="R232" s="71">
        <v>0</v>
      </c>
      <c r="S232" s="71">
        <v>0</v>
      </c>
      <c r="T232" s="72"/>
      <c r="U232" s="71">
        <v>454030</v>
      </c>
      <c r="V232" s="71">
        <v>321</v>
      </c>
      <c r="W232" s="71">
        <v>169</v>
      </c>
      <c r="X232" s="71">
        <v>4180</v>
      </c>
      <c r="Y232" s="71">
        <v>4506</v>
      </c>
      <c r="Z232" s="71">
        <v>7526</v>
      </c>
      <c r="AA232" s="71">
        <v>3275</v>
      </c>
      <c r="AB232" s="71">
        <v>10846</v>
      </c>
      <c r="AC232" s="71">
        <v>0</v>
      </c>
      <c r="AD232" s="71">
        <v>0</v>
      </c>
      <c r="AE232" s="72"/>
      <c r="AF232" s="71">
        <v>5023133.1901523229</v>
      </c>
      <c r="AG232" s="71">
        <v>531681.5261726256</v>
      </c>
      <c r="AH232" s="71">
        <v>1535539.925081243</v>
      </c>
      <c r="AI232" s="71">
        <v>23492158.58748576</v>
      </c>
      <c r="AJ232" s="71">
        <v>25288390.246251851</v>
      </c>
      <c r="AK232" s="71">
        <v>0</v>
      </c>
      <c r="AL232" s="71">
        <v>0</v>
      </c>
      <c r="AM232" s="71">
        <v>1489881.2040747041</v>
      </c>
      <c r="AN232" s="71">
        <v>0</v>
      </c>
      <c r="AO232" s="71">
        <v>0</v>
      </c>
      <c r="AP232" s="71">
        <v>57360784.679218508</v>
      </c>
      <c r="AQ232" s="72"/>
      <c r="AR232" s="71">
        <v>402</v>
      </c>
      <c r="AS232" s="71">
        <v>139</v>
      </c>
      <c r="AT232" s="71">
        <v>1</v>
      </c>
      <c r="AU232" s="71">
        <v>0</v>
      </c>
      <c r="AV232" s="71">
        <v>0</v>
      </c>
      <c r="AW232" s="71">
        <v>0</v>
      </c>
      <c r="AX232" s="71"/>
      <c r="AY232" s="72"/>
      <c r="AZ232" s="71">
        <v>1983.528</v>
      </c>
      <c r="BA232" s="71">
        <v>3974.0600000000009</v>
      </c>
      <c r="BB232" s="71">
        <v>1800</v>
      </c>
      <c r="BC232" s="71">
        <v>0</v>
      </c>
      <c r="BD232" s="71">
        <v>0</v>
      </c>
      <c r="BE232" s="71">
        <v>0</v>
      </c>
      <c r="BF232" s="71"/>
      <c r="BG232" s="72"/>
      <c r="BH232" s="71">
        <v>0</v>
      </c>
      <c r="BI232" s="71">
        <v>0</v>
      </c>
      <c r="BJ232" s="71">
        <v>0</v>
      </c>
      <c r="BK232" s="71">
        <v>0</v>
      </c>
      <c r="BL232" s="71">
        <v>4.51</v>
      </c>
      <c r="BM232" s="71">
        <v>0</v>
      </c>
      <c r="BN232" s="72"/>
      <c r="BO232" s="71">
        <v>0</v>
      </c>
      <c r="BP232" s="71">
        <v>0</v>
      </c>
      <c r="BQ232" s="71">
        <v>0</v>
      </c>
      <c r="BR232" s="71">
        <v>0</v>
      </c>
      <c r="BS232" s="71">
        <v>1</v>
      </c>
      <c r="BT232" s="71">
        <v>0</v>
      </c>
      <c r="BU232"/>
      <c r="BV232" s="70">
        <v>4.51</v>
      </c>
      <c r="BW232" s="70">
        <v>0</v>
      </c>
      <c r="BX232" s="70">
        <v>0</v>
      </c>
      <c r="BY232" s="70">
        <v>0</v>
      </c>
      <c r="BZ232" s="70">
        <v>0</v>
      </c>
      <c r="CA232" s="70">
        <v>0</v>
      </c>
      <c r="CB232" s="70">
        <v>0</v>
      </c>
      <c r="CC232" s="70">
        <v>0</v>
      </c>
      <c r="CD232" s="70">
        <v>0</v>
      </c>
    </row>
    <row r="233" spans="1:82">
      <c r="A233" s="70" t="s">
        <v>1998</v>
      </c>
      <c r="B233" s="70">
        <v>389</v>
      </c>
      <c r="C233" s="70">
        <v>15</v>
      </c>
      <c r="D233" s="70">
        <v>23</v>
      </c>
      <c r="E233" s="70">
        <v>2018</v>
      </c>
      <c r="F233" s="70" t="s">
        <v>183</v>
      </c>
      <c r="G233" s="70" t="s">
        <v>1983</v>
      </c>
      <c r="H233" s="70" t="s">
        <v>1984</v>
      </c>
      <c r="I233" s="148"/>
      <c r="J233" s="71">
        <v>4.3181240378978929</v>
      </c>
      <c r="K233" s="71">
        <v>0.61065333052140469</v>
      </c>
      <c r="L233" s="71">
        <v>5.7825100500246602</v>
      </c>
      <c r="M233" s="71">
        <v>12.761357013409059</v>
      </c>
      <c r="N233" s="71">
        <v>10.245396213148203</v>
      </c>
      <c r="O233" s="71">
        <v>12.265756920735535</v>
      </c>
      <c r="P233" s="71">
        <v>15.663683696854273</v>
      </c>
      <c r="Q233" s="71">
        <v>0.67304106966433497</v>
      </c>
      <c r="R233" s="71">
        <v>0</v>
      </c>
      <c r="S233" s="71">
        <v>0</v>
      </c>
      <c r="T233" s="72"/>
      <c r="U233" s="71">
        <v>529650</v>
      </c>
      <c r="V233" s="71">
        <v>321</v>
      </c>
      <c r="W233" s="71">
        <v>169</v>
      </c>
      <c r="X233" s="71">
        <v>4180</v>
      </c>
      <c r="Y233" s="71">
        <v>4546</v>
      </c>
      <c r="Z233" s="71">
        <v>7474</v>
      </c>
      <c r="AA233" s="71">
        <v>3277</v>
      </c>
      <c r="AB233" s="71">
        <v>10619</v>
      </c>
      <c r="AC233" s="71">
        <v>0</v>
      </c>
      <c r="AD233" s="71">
        <v>0</v>
      </c>
      <c r="AE233" s="72"/>
      <c r="AF233" s="71">
        <v>6239001.6525296047</v>
      </c>
      <c r="AG233" s="71">
        <v>473462.33195349103</v>
      </c>
      <c r="AH233" s="71">
        <v>1397254.561311916</v>
      </c>
      <c r="AI233" s="71">
        <v>23066318.343273241</v>
      </c>
      <c r="AJ233" s="71">
        <v>22329249.67183473</v>
      </c>
      <c r="AK233" s="71">
        <v>0</v>
      </c>
      <c r="AL233" s="71">
        <v>0</v>
      </c>
      <c r="AM233" s="71">
        <v>1461717.144646999</v>
      </c>
      <c r="AN233" s="71">
        <v>0</v>
      </c>
      <c r="AO233" s="71">
        <v>0</v>
      </c>
      <c r="AP233" s="71">
        <v>54967003.705549985</v>
      </c>
      <c r="AQ233" s="72"/>
      <c r="AR233" s="71">
        <v>430</v>
      </c>
      <c r="AS233" s="71">
        <v>145</v>
      </c>
      <c r="AT233" s="71">
        <v>1</v>
      </c>
      <c r="AU233" s="71">
        <v>0</v>
      </c>
      <c r="AV233" s="71">
        <v>0</v>
      </c>
      <c r="AW233" s="71">
        <v>0</v>
      </c>
      <c r="AX233" s="71"/>
      <c r="AY233" s="72"/>
      <c r="AZ233" s="71">
        <v>2167.4480000000003</v>
      </c>
      <c r="BA233" s="71">
        <v>5749.06</v>
      </c>
      <c r="BB233" s="71">
        <v>1800</v>
      </c>
      <c r="BC233" s="71">
        <v>0</v>
      </c>
      <c r="BD233" s="71">
        <v>0</v>
      </c>
      <c r="BE233" s="71">
        <v>0</v>
      </c>
      <c r="BF233" s="71"/>
      <c r="BG233" s="72"/>
      <c r="BH233" s="71">
        <v>0</v>
      </c>
      <c r="BI233" s="71">
        <v>0</v>
      </c>
      <c r="BJ233" s="71">
        <v>0</v>
      </c>
      <c r="BK233" s="71">
        <v>0</v>
      </c>
      <c r="BL233" s="71">
        <v>4.34</v>
      </c>
      <c r="BM233" s="71">
        <v>0</v>
      </c>
      <c r="BN233" s="72"/>
      <c r="BO233" s="71">
        <v>0</v>
      </c>
      <c r="BP233" s="71">
        <v>0</v>
      </c>
      <c r="BQ233" s="71">
        <v>0</v>
      </c>
      <c r="BR233" s="71">
        <v>0</v>
      </c>
      <c r="BS233" s="71">
        <v>1</v>
      </c>
      <c r="BT233" s="71">
        <v>0</v>
      </c>
      <c r="BU233"/>
      <c r="BV233" s="70">
        <v>4.34</v>
      </c>
      <c r="BW233" s="70">
        <v>0</v>
      </c>
      <c r="BX233" s="70">
        <v>0</v>
      </c>
      <c r="BY233" s="70">
        <v>0</v>
      </c>
      <c r="BZ233" s="70">
        <v>0</v>
      </c>
      <c r="CA233" s="70">
        <v>0</v>
      </c>
      <c r="CB233" s="70">
        <v>0</v>
      </c>
      <c r="CC233" s="70">
        <v>0</v>
      </c>
      <c r="CD233" s="70">
        <v>0</v>
      </c>
    </row>
    <row r="234" spans="1:82">
      <c r="A234" s="70" t="s">
        <v>1999</v>
      </c>
      <c r="B234" s="70">
        <v>390</v>
      </c>
      <c r="C234" s="70">
        <v>16</v>
      </c>
      <c r="D234" s="70">
        <v>23</v>
      </c>
      <c r="E234" s="70">
        <v>2019</v>
      </c>
      <c r="F234" s="70" t="s">
        <v>158</v>
      </c>
      <c r="G234" s="70" t="s">
        <v>1983</v>
      </c>
      <c r="H234" s="70" t="s">
        <v>1984</v>
      </c>
      <c r="I234" s="148"/>
      <c r="J234" s="71">
        <v>3.9489790250503427</v>
      </c>
      <c r="K234" s="71">
        <v>0.5743449050963545</v>
      </c>
      <c r="L234" s="71">
        <v>5.8936231225742706</v>
      </c>
      <c r="M234" s="71">
        <v>14.259549262282054</v>
      </c>
      <c r="N234" s="71">
        <v>9.7549361563058525</v>
      </c>
      <c r="O234" s="71">
        <v>11.688844534870965</v>
      </c>
      <c r="P234" s="71">
        <v>15.62288588202955</v>
      </c>
      <c r="Q234" s="71">
        <v>0.64450153291726797</v>
      </c>
      <c r="R234" s="71">
        <v>0</v>
      </c>
      <c r="S234" s="71">
        <v>0</v>
      </c>
      <c r="T234" s="72"/>
      <c r="U234" s="71">
        <v>475425</v>
      </c>
      <c r="V234" s="71">
        <v>321</v>
      </c>
      <c r="W234" s="71">
        <v>169</v>
      </c>
      <c r="X234" s="71">
        <v>4180</v>
      </c>
      <c r="Y234" s="71">
        <v>4562</v>
      </c>
      <c r="Z234" s="71">
        <v>7318</v>
      </c>
      <c r="AA234" s="71">
        <v>3244</v>
      </c>
      <c r="AB234" s="71">
        <v>10444</v>
      </c>
      <c r="AC234" s="71">
        <v>0</v>
      </c>
      <c r="AD234" s="71">
        <v>0</v>
      </c>
      <c r="AE234" s="72"/>
      <c r="AF234" s="71">
        <v>5571455.3132615583</v>
      </c>
      <c r="AG234" s="71">
        <v>458761.37439137622</v>
      </c>
      <c r="AH234" s="71">
        <v>1553557.0298420149</v>
      </c>
      <c r="AI234" s="71">
        <v>23250656.423720319</v>
      </c>
      <c r="AJ234" s="71">
        <v>20873870.434428152</v>
      </c>
      <c r="AK234" s="71">
        <v>0</v>
      </c>
      <c r="AL234" s="71">
        <v>0</v>
      </c>
      <c r="AM234" s="71">
        <v>1422394.1776100942</v>
      </c>
      <c r="AN234" s="71">
        <v>0</v>
      </c>
      <c r="AO234" s="71">
        <v>0</v>
      </c>
      <c r="AP234" s="71">
        <v>53130694.753253512</v>
      </c>
      <c r="AQ234" s="72"/>
      <c r="AR234" s="71">
        <v>455</v>
      </c>
      <c r="AS234" s="71">
        <v>153</v>
      </c>
      <c r="AT234" s="71">
        <v>0</v>
      </c>
      <c r="AU234" s="71">
        <v>0</v>
      </c>
      <c r="AV234" s="71">
        <v>0</v>
      </c>
      <c r="AW234" s="71">
        <v>0</v>
      </c>
      <c r="AX234" s="71"/>
      <c r="AY234" s="72"/>
      <c r="AZ234" s="71">
        <v>2334.867999999999</v>
      </c>
      <c r="BA234" s="71">
        <v>7974.86</v>
      </c>
      <c r="BB234" s="71">
        <v>0</v>
      </c>
      <c r="BC234" s="71">
        <v>0</v>
      </c>
      <c r="BD234" s="71">
        <v>0</v>
      </c>
      <c r="BE234" s="71">
        <v>0</v>
      </c>
      <c r="BF234" s="71"/>
      <c r="BG234" s="72"/>
      <c r="BH234" s="71">
        <v>0</v>
      </c>
      <c r="BI234" s="71">
        <v>0</v>
      </c>
      <c r="BJ234" s="71">
        <v>0</v>
      </c>
      <c r="BK234" s="71">
        <v>0</v>
      </c>
      <c r="BL234" s="71">
        <v>3.347</v>
      </c>
      <c r="BM234" s="71">
        <v>0</v>
      </c>
      <c r="BN234" s="72"/>
      <c r="BO234" s="71">
        <v>0</v>
      </c>
      <c r="BP234" s="71">
        <v>0</v>
      </c>
      <c r="BQ234" s="71">
        <v>0</v>
      </c>
      <c r="BR234" s="71">
        <v>0</v>
      </c>
      <c r="BS234" s="71">
        <v>1</v>
      </c>
      <c r="BT234" s="71">
        <v>0</v>
      </c>
      <c r="BU234"/>
      <c r="BV234" s="70">
        <v>3.347</v>
      </c>
      <c r="BW234" s="70">
        <v>0</v>
      </c>
      <c r="BX234" s="70">
        <v>0</v>
      </c>
      <c r="BY234" s="70">
        <v>0</v>
      </c>
      <c r="BZ234" s="70">
        <v>0</v>
      </c>
      <c r="CA234" s="70">
        <v>0</v>
      </c>
      <c r="CB234" s="70">
        <v>0</v>
      </c>
      <c r="CC234" s="70">
        <v>0</v>
      </c>
      <c r="CD234" s="70">
        <v>0</v>
      </c>
    </row>
    <row r="235" spans="1:82">
      <c r="A235" s="70" t="s">
        <v>2000</v>
      </c>
      <c r="B235" s="70">
        <v>391</v>
      </c>
      <c r="C235" s="70">
        <v>17</v>
      </c>
      <c r="D235" s="70">
        <v>23</v>
      </c>
      <c r="E235" s="70">
        <v>2020</v>
      </c>
      <c r="F235" s="70" t="s">
        <v>159</v>
      </c>
      <c r="G235" s="1064" t="s">
        <v>1983</v>
      </c>
      <c r="H235" s="70" t="s">
        <v>1984</v>
      </c>
      <c r="I235" s="148"/>
      <c r="J235" s="71">
        <v>4.028445302331666</v>
      </c>
      <c r="K235" s="71">
        <v>0.77414692372644844</v>
      </c>
      <c r="L235" s="71">
        <v>6.0519820499529962</v>
      </c>
      <c r="M235" s="71">
        <v>9.1471637334514657</v>
      </c>
      <c r="N235" s="71">
        <v>10.401493356365119</v>
      </c>
      <c r="O235" s="71">
        <v>10.369828625954082</v>
      </c>
      <c r="P235" s="71">
        <v>15.002007104593764</v>
      </c>
      <c r="Q235" s="71">
        <v>0.61159958381699597</v>
      </c>
      <c r="R235" s="71">
        <v>0</v>
      </c>
      <c r="S235" s="71">
        <v>0</v>
      </c>
      <c r="T235" s="72"/>
      <c r="U235" s="71">
        <v>485255</v>
      </c>
      <c r="V235" s="71">
        <v>397</v>
      </c>
      <c r="W235" s="71">
        <v>195</v>
      </c>
      <c r="X235" s="71">
        <v>2834</v>
      </c>
      <c r="Y235" s="71">
        <v>4632</v>
      </c>
      <c r="Z235" s="71">
        <v>7410</v>
      </c>
      <c r="AA235" s="71">
        <v>3311</v>
      </c>
      <c r="AB235" s="71">
        <v>10373</v>
      </c>
      <c r="AC235" s="71">
        <v>0</v>
      </c>
      <c r="AD235" s="71">
        <v>0</v>
      </c>
      <c r="AE235" s="72"/>
      <c r="AF235" s="71">
        <v>5597346.931380732</v>
      </c>
      <c r="AG235" s="71">
        <v>569291.47164092935</v>
      </c>
      <c r="AH235" s="71">
        <v>1856176.4265327486</v>
      </c>
      <c r="AI235" s="71">
        <v>14538712.72008216</v>
      </c>
      <c r="AJ235" s="71">
        <v>23033245.414804891</v>
      </c>
      <c r="AK235" s="71"/>
      <c r="AL235" s="71"/>
      <c r="AM235" s="71">
        <v>1353791.7464337002</v>
      </c>
      <c r="AN235" s="71"/>
      <c r="AO235" s="71"/>
      <c r="AP235" s="71">
        <v>46948564.710875161</v>
      </c>
      <c r="AQ235" s="72"/>
      <c r="AR235" s="71">
        <v>474</v>
      </c>
      <c r="AS235" s="71">
        <v>162</v>
      </c>
      <c r="AT235" s="71">
        <v>1</v>
      </c>
      <c r="AU235" s="71">
        <v>0</v>
      </c>
      <c r="AV235" s="71">
        <v>0</v>
      </c>
      <c r="AW235" s="71">
        <v>0</v>
      </c>
      <c r="AX235" s="71"/>
      <c r="AY235" s="72"/>
      <c r="AZ235" s="71">
        <v>2448.7779999999998</v>
      </c>
      <c r="BA235" s="71">
        <v>8360.56</v>
      </c>
      <c r="BB235" s="71">
        <v>9</v>
      </c>
      <c r="BC235" s="71">
        <v>0</v>
      </c>
      <c r="BD235" s="71">
        <v>0</v>
      </c>
      <c r="BE235" s="71">
        <v>0</v>
      </c>
      <c r="BF235" s="71"/>
      <c r="BG235" s="72"/>
      <c r="BH235" s="71">
        <v>0</v>
      </c>
      <c r="BI235" s="71">
        <v>0</v>
      </c>
      <c r="BJ235" s="71">
        <v>0</v>
      </c>
      <c r="BK235" s="71">
        <v>0</v>
      </c>
      <c r="BL235" s="71">
        <v>2.8090000000000002</v>
      </c>
      <c r="BM235" s="71">
        <v>0</v>
      </c>
      <c r="BN235" s="72"/>
      <c r="BO235" s="71">
        <v>0</v>
      </c>
      <c r="BP235" s="71">
        <v>0</v>
      </c>
      <c r="BQ235" s="71">
        <v>0</v>
      </c>
      <c r="BR235" s="71">
        <v>0</v>
      </c>
      <c r="BS235" s="71">
        <v>1</v>
      </c>
      <c r="BT235" s="71">
        <v>0</v>
      </c>
      <c r="BU235"/>
      <c r="BV235" s="70">
        <v>2.8090000000000002</v>
      </c>
      <c r="BW235" s="70">
        <v>0</v>
      </c>
      <c r="BX235" s="70">
        <v>0</v>
      </c>
      <c r="BY235" s="70">
        <v>0</v>
      </c>
      <c r="BZ235" s="70">
        <v>0</v>
      </c>
      <c r="CA235" s="70">
        <v>0</v>
      </c>
      <c r="CB235" s="70">
        <v>0</v>
      </c>
      <c r="CC235" s="70">
        <v>0</v>
      </c>
      <c r="CD235" s="70">
        <v>0</v>
      </c>
    </row>
    <row r="236" spans="1:82">
      <c r="A236" s="70" t="s">
        <v>2001</v>
      </c>
      <c r="B236" s="70">
        <v>391</v>
      </c>
      <c r="C236" s="70">
        <v>18</v>
      </c>
      <c r="D236" s="70">
        <v>23</v>
      </c>
      <c r="E236" s="70">
        <v>2021</v>
      </c>
      <c r="F236" s="70" t="s">
        <v>160</v>
      </c>
      <c r="G236" s="1064" t="s">
        <v>1983</v>
      </c>
      <c r="H236" s="70" t="s">
        <v>1984</v>
      </c>
      <c r="I236" s="148"/>
      <c r="J236" s="71">
        <v>4.4953085833517141</v>
      </c>
      <c r="K236" s="71">
        <v>0.79250968577248571</v>
      </c>
      <c r="L236" s="71">
        <v>5.4069636135294203</v>
      </c>
      <c r="M236" s="71">
        <v>8.4544962586773842</v>
      </c>
      <c r="N236" s="71">
        <v>8.5295712003667283</v>
      </c>
      <c r="O236" s="71">
        <v>10.018189003282412</v>
      </c>
      <c r="P236" s="71">
        <v>15.673015198191061</v>
      </c>
      <c r="Q236" s="71">
        <v>0.60051139958263</v>
      </c>
      <c r="R236" s="71">
        <v>0</v>
      </c>
      <c r="S236" s="71">
        <v>0</v>
      </c>
      <c r="T236" s="72"/>
      <c r="U236" s="71">
        <v>691950</v>
      </c>
      <c r="V236" s="71">
        <v>397</v>
      </c>
      <c r="W236" s="71">
        <v>195</v>
      </c>
      <c r="X236" s="71">
        <v>2834</v>
      </c>
      <c r="Y236" s="71">
        <v>4662</v>
      </c>
      <c r="Z236" s="71">
        <v>7371</v>
      </c>
      <c r="AA236" s="71">
        <v>3373</v>
      </c>
      <c r="AB236" s="71">
        <v>10285</v>
      </c>
      <c r="AC236" s="71">
        <v>0</v>
      </c>
      <c r="AD236" s="71">
        <v>0</v>
      </c>
      <c r="AE236" s="72"/>
      <c r="AF236" s="71">
        <v>6957615.9532788731</v>
      </c>
      <c r="AG236" s="71">
        <v>609384.6571039682</v>
      </c>
      <c r="AH236" s="71">
        <v>1717261.1514123152</v>
      </c>
      <c r="AI236" s="71">
        <v>16117944.415852796</v>
      </c>
      <c r="AJ236" s="71">
        <v>21599555.941888489</v>
      </c>
      <c r="AK236" s="71">
        <v>0</v>
      </c>
      <c r="AL236" s="71">
        <v>0</v>
      </c>
      <c r="AM236" s="71">
        <v>1350049.0861032531</v>
      </c>
      <c r="AN236" s="71">
        <v>0</v>
      </c>
      <c r="AO236" s="71">
        <v>0</v>
      </c>
      <c r="AP236" s="71">
        <v>48351811.205639698</v>
      </c>
      <c r="AQ236" s="72"/>
      <c r="AR236" s="71">
        <v>501</v>
      </c>
      <c r="AS236" s="71">
        <v>165</v>
      </c>
      <c r="AT236" s="71">
        <v>1</v>
      </c>
      <c r="AU236" s="71">
        <v>1</v>
      </c>
      <c r="AV236" s="71">
        <v>0</v>
      </c>
      <c r="AW236" s="71">
        <v>0</v>
      </c>
      <c r="AX236" s="71"/>
      <c r="AY236" s="72"/>
      <c r="AZ236" s="71">
        <v>2621.0980000000009</v>
      </c>
      <c r="BA236" s="71">
        <v>8492.56</v>
      </c>
      <c r="BB236" s="71">
        <v>9</v>
      </c>
      <c r="BC236" s="71">
        <v>198</v>
      </c>
      <c r="BD236" s="71">
        <v>0</v>
      </c>
      <c r="BE236" s="71">
        <v>0</v>
      </c>
      <c r="BF236" s="71"/>
      <c r="BG236" s="72"/>
      <c r="BH236" s="71">
        <v>0</v>
      </c>
      <c r="BI236" s="71">
        <v>0</v>
      </c>
      <c r="BJ236" s="71">
        <v>0</v>
      </c>
      <c r="BK236" s="71">
        <v>0</v>
      </c>
      <c r="BL236" s="71">
        <v>3.496</v>
      </c>
      <c r="BM236" s="71">
        <v>0</v>
      </c>
      <c r="BN236" s="72"/>
      <c r="BO236" s="71">
        <v>0</v>
      </c>
      <c r="BP236" s="71">
        <v>0</v>
      </c>
      <c r="BQ236" s="71">
        <v>0</v>
      </c>
      <c r="BR236" s="71">
        <v>0</v>
      </c>
      <c r="BS236" s="71">
        <v>1</v>
      </c>
      <c r="BT236" s="71">
        <v>0</v>
      </c>
      <c r="BU236"/>
      <c r="BV236" s="70">
        <v>3.496</v>
      </c>
      <c r="BW236" s="70">
        <v>0</v>
      </c>
      <c r="BX236" s="70">
        <v>0</v>
      </c>
      <c r="BY236" s="70">
        <v>0</v>
      </c>
      <c r="BZ236" s="70">
        <v>0</v>
      </c>
      <c r="CA236" s="70">
        <v>0</v>
      </c>
      <c r="CB236" s="70">
        <v>0</v>
      </c>
      <c r="CC236" s="70">
        <v>0</v>
      </c>
      <c r="CD236" s="70">
        <v>0</v>
      </c>
    </row>
    <row r="237" spans="1:82">
      <c r="A237" s="70" t="s">
        <v>2002</v>
      </c>
      <c r="B237" s="70">
        <v>391</v>
      </c>
      <c r="C237" s="70">
        <v>19</v>
      </c>
      <c r="D237" s="70">
        <v>23</v>
      </c>
      <c r="E237" s="70">
        <v>2022</v>
      </c>
      <c r="F237" s="70" t="s">
        <v>161</v>
      </c>
      <c r="G237" s="70" t="s">
        <v>1983</v>
      </c>
      <c r="H237" s="70" t="s">
        <v>1984</v>
      </c>
      <c r="I237" s="148"/>
      <c r="J237" s="71">
        <v>4.1581464511700208</v>
      </c>
      <c r="K237" s="71">
        <v>0.81063567319905183</v>
      </c>
      <c r="L237" s="71">
        <v>4.8338517934029079</v>
      </c>
      <c r="M237" s="71">
        <v>9.1623339406612878</v>
      </c>
      <c r="N237" s="71">
        <v>11.723654684254857</v>
      </c>
      <c r="O237" s="71">
        <v>10.514224287144243</v>
      </c>
      <c r="P237" s="71">
        <v>15.437676750890223</v>
      </c>
      <c r="Q237" s="71">
        <v>0.59782325065944075</v>
      </c>
      <c r="R237" s="71">
        <v>0</v>
      </c>
      <c r="S237" s="71">
        <v>0</v>
      </c>
      <c r="T237" s="72"/>
      <c r="U237" s="71">
        <v>624844</v>
      </c>
      <c r="V237" s="71">
        <v>397</v>
      </c>
      <c r="W237" s="71">
        <v>195</v>
      </c>
      <c r="X237" s="71">
        <v>2834</v>
      </c>
      <c r="Y237" s="71">
        <v>4703</v>
      </c>
      <c r="Z237" s="71">
        <v>7350</v>
      </c>
      <c r="AA237" s="71">
        <v>3373</v>
      </c>
      <c r="AB237" s="71">
        <v>10155</v>
      </c>
      <c r="AC237" s="71">
        <v>0</v>
      </c>
      <c r="AD237" s="71">
        <v>0</v>
      </c>
      <c r="AE237" s="72"/>
      <c r="AF237" s="71">
        <v>5313834.7428578874</v>
      </c>
      <c r="AG237" s="71">
        <v>621189.30612106773</v>
      </c>
      <c r="AH237" s="71">
        <v>1720692.3206903834</v>
      </c>
      <c r="AI237" s="71">
        <v>15123632.748428533</v>
      </c>
      <c r="AJ237" s="71">
        <v>23015972.203475177</v>
      </c>
      <c r="AK237" s="71">
        <v>0</v>
      </c>
      <c r="AL237" s="71">
        <v>0</v>
      </c>
      <c r="AM237" s="71">
        <v>1311287.6747042586</v>
      </c>
      <c r="AN237" s="71">
        <v>0</v>
      </c>
      <c r="AO237" s="71">
        <v>0</v>
      </c>
      <c r="AP237" s="71">
        <v>47106608.99627731</v>
      </c>
      <c r="AQ237" s="72"/>
      <c r="AR237" s="71">
        <v>528</v>
      </c>
      <c r="AS237" s="71">
        <v>165</v>
      </c>
      <c r="AT237" s="71">
        <v>1</v>
      </c>
      <c r="AU237" s="71">
        <v>1</v>
      </c>
      <c r="AV237" s="71">
        <v>0</v>
      </c>
      <c r="AW237" s="71">
        <v>0</v>
      </c>
      <c r="AX237" s="71"/>
      <c r="AY237" s="72"/>
      <c r="AZ237" s="71">
        <v>2798.2980000000007</v>
      </c>
      <c r="BA237" s="71">
        <v>8492.56</v>
      </c>
      <c r="BB237" s="71">
        <v>9</v>
      </c>
      <c r="BC237" s="71">
        <v>198</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2003</v>
      </c>
      <c r="B238" s="70">
        <v>391</v>
      </c>
      <c r="C238" s="70">
        <v>20</v>
      </c>
      <c r="D238" s="70">
        <v>23</v>
      </c>
      <c r="E238" s="70">
        <v>2023</v>
      </c>
      <c r="F238" s="70" t="s">
        <v>1539</v>
      </c>
      <c r="G238" s="70" t="s">
        <v>1983</v>
      </c>
      <c r="H238" s="70" t="s">
        <v>1984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552</v>
      </c>
      <c r="AS238" s="71">
        <v>166</v>
      </c>
      <c r="AT238" s="71">
        <v>1</v>
      </c>
      <c r="AU238" s="71">
        <v>1</v>
      </c>
      <c r="AV238" s="71">
        <v>1</v>
      </c>
      <c r="AW238" s="71">
        <v>0</v>
      </c>
      <c r="AX238" s="71"/>
      <c r="AY238" s="72"/>
      <c r="AZ238" s="71">
        <v>2949.7980000000016</v>
      </c>
      <c r="BA238" s="71">
        <v>8539.659999999998</v>
      </c>
      <c r="BB238" s="71">
        <v>9</v>
      </c>
      <c r="BC238" s="71">
        <v>198</v>
      </c>
      <c r="BD238" s="71">
        <v>2168</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2004</v>
      </c>
      <c r="B239" s="70">
        <v>391</v>
      </c>
      <c r="C239" s="70">
        <v>21</v>
      </c>
      <c r="D239" s="70">
        <v>23</v>
      </c>
      <c r="E239" s="70">
        <v>2024</v>
      </c>
      <c r="F239" s="70" t="s">
        <v>1554</v>
      </c>
      <c r="G239" s="70" t="s">
        <v>1983</v>
      </c>
      <c r="H239" s="70" t="s">
        <v>1984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2005</v>
      </c>
      <c r="B240" s="70">
        <v>375</v>
      </c>
      <c r="C240" s="70">
        <v>1</v>
      </c>
      <c r="D240" s="70">
        <v>23</v>
      </c>
      <c r="E240" s="70">
        <v>1990</v>
      </c>
      <c r="F240" s="70" t="s">
        <v>787</v>
      </c>
      <c r="G240" s="70" t="s">
        <v>2006</v>
      </c>
      <c r="H240" s="70" t="s">
        <v>2007</v>
      </c>
      <c r="I240" s="148"/>
      <c r="J240" s="71">
        <v>33.685315699917453</v>
      </c>
      <c r="K240" s="71">
        <v>2.2468526265815898</v>
      </c>
      <c r="L240" s="71">
        <v>0.97652562175336344</v>
      </c>
      <c r="M240" s="71">
        <v>6.6792746911604501</v>
      </c>
      <c r="N240" s="71">
        <v>11.07647398062446</v>
      </c>
      <c r="O240" s="71">
        <v>8.5968866283160601</v>
      </c>
      <c r="P240" s="71">
        <v>19.055966244804821</v>
      </c>
      <c r="Q240" s="71">
        <v>0.94816601975263703</v>
      </c>
      <c r="R240" s="71">
        <v>6.8365282618541894</v>
      </c>
      <c r="S240" s="71">
        <v>0.96805592545276908</v>
      </c>
      <c r="T240" s="72"/>
      <c r="U240" s="71">
        <v>495668</v>
      </c>
      <c r="V240" s="71">
        <v>588</v>
      </c>
      <c r="W240" s="71">
        <v>13</v>
      </c>
      <c r="X240" s="71">
        <v>2686</v>
      </c>
      <c r="Y240" s="71">
        <v>4927</v>
      </c>
      <c r="Z240" s="71">
        <v>3536</v>
      </c>
      <c r="AA240" s="71">
        <v>4627</v>
      </c>
      <c r="AB240" s="71">
        <v>15395</v>
      </c>
      <c r="AC240" s="71">
        <v>1184099</v>
      </c>
      <c r="AD240" s="71">
        <v>0.96805592545276908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2008</v>
      </c>
      <c r="B241" s="70">
        <v>376</v>
      </c>
      <c r="C241" s="70">
        <v>2</v>
      </c>
      <c r="D241" s="70">
        <v>23</v>
      </c>
      <c r="E241" s="70">
        <v>2005</v>
      </c>
      <c r="F241" s="70" t="s">
        <v>789</v>
      </c>
      <c r="G241" s="70" t="s">
        <v>2006</v>
      </c>
      <c r="H241" s="70" t="s">
        <v>2007</v>
      </c>
      <c r="I241" s="148"/>
      <c r="J241" s="71">
        <v>15.2403249879294</v>
      </c>
      <c r="K241" s="71">
        <v>1.580364487282405</v>
      </c>
      <c r="L241" s="71">
        <v>1.832875039536237</v>
      </c>
      <c r="M241" s="71">
        <v>9.1221557111926881</v>
      </c>
      <c r="N241" s="71">
        <v>14.32226486101146</v>
      </c>
      <c r="O241" s="71">
        <v>13.410620230311739</v>
      </c>
      <c r="P241" s="71">
        <v>19.4709851031085</v>
      </c>
      <c r="Q241" s="71">
        <v>0.83263604131975999</v>
      </c>
      <c r="R241" s="71">
        <v>0.92342165825911493</v>
      </c>
      <c r="S241" s="71">
        <v>1.609766312017584</v>
      </c>
      <c r="T241" s="72"/>
      <c r="U241" s="71">
        <v>333838</v>
      </c>
      <c r="V241" s="71">
        <v>498</v>
      </c>
      <c r="W241" s="71">
        <v>16</v>
      </c>
      <c r="X241" s="71">
        <v>1951</v>
      </c>
      <c r="Y241" s="71">
        <v>5760</v>
      </c>
      <c r="Z241" s="71">
        <v>6383</v>
      </c>
      <c r="AA241" s="71">
        <v>3872</v>
      </c>
      <c r="AB241" s="71">
        <v>14133</v>
      </c>
      <c r="AC241" s="71">
        <v>163288</v>
      </c>
      <c r="AD241" s="71">
        <v>1.609766312017584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2009</v>
      </c>
      <c r="B242" s="70">
        <v>377</v>
      </c>
      <c r="C242" s="70">
        <v>3</v>
      </c>
      <c r="D242" s="70">
        <v>23</v>
      </c>
      <c r="E242" s="70">
        <v>2006</v>
      </c>
      <c r="F242" s="70" t="s">
        <v>790</v>
      </c>
      <c r="G242" s="70" t="s">
        <v>2006</v>
      </c>
      <c r="H242" s="70" t="s">
        <v>2007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2010</v>
      </c>
      <c r="B243" s="70">
        <v>378</v>
      </c>
      <c r="C243" s="70">
        <v>4</v>
      </c>
      <c r="D243" s="70">
        <v>23</v>
      </c>
      <c r="E243" s="70">
        <v>2007</v>
      </c>
      <c r="F243" s="70" t="s">
        <v>791</v>
      </c>
      <c r="G243" s="70" t="s">
        <v>2006</v>
      </c>
      <c r="H243" s="70" t="s">
        <v>2007</v>
      </c>
      <c r="I243" s="148"/>
      <c r="J243" s="71">
        <v>14.56855898973016</v>
      </c>
      <c r="K243" s="71">
        <v>1.351436314802031</v>
      </c>
      <c r="L243" s="71">
        <v>4.6107367993481061</v>
      </c>
      <c r="M243" s="71">
        <v>9.7178842809168433</v>
      </c>
      <c r="N243" s="71">
        <v>16.434553691161781</v>
      </c>
      <c r="O243" s="71">
        <v>12.71647309743159</v>
      </c>
      <c r="P243" s="71">
        <v>18.65915615355696</v>
      </c>
      <c r="Q243" s="71">
        <v>0.84820863918024103</v>
      </c>
      <c r="R243" s="71">
        <v>0.42153239816062599</v>
      </c>
      <c r="S243" s="71">
        <v>2.3169830252292112</v>
      </c>
      <c r="T243" s="72"/>
      <c r="U243" s="71">
        <v>362811</v>
      </c>
      <c r="V243" s="71">
        <v>433</v>
      </c>
      <c r="W243" s="71">
        <v>42</v>
      </c>
      <c r="X243" s="71">
        <v>2466</v>
      </c>
      <c r="Y243" s="71">
        <v>5739</v>
      </c>
      <c r="Z243" s="71">
        <v>6292</v>
      </c>
      <c r="AA243" s="71">
        <v>3654</v>
      </c>
      <c r="AB243" s="71">
        <v>13636</v>
      </c>
      <c r="AC243" s="71">
        <v>76678</v>
      </c>
      <c r="AD243" s="71">
        <v>2.3169830252292112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2011</v>
      </c>
      <c r="B244" s="70">
        <v>379</v>
      </c>
      <c r="C244" s="70">
        <v>5</v>
      </c>
      <c r="D244" s="70">
        <v>23</v>
      </c>
      <c r="E244" s="70">
        <v>2008</v>
      </c>
      <c r="F244" s="70" t="s">
        <v>792</v>
      </c>
      <c r="G244" s="70" t="s">
        <v>2006</v>
      </c>
      <c r="H244" s="70" t="s">
        <v>2007</v>
      </c>
      <c r="I244" s="148"/>
      <c r="J244" s="71">
        <v>13.901022418714289</v>
      </c>
      <c r="K244" s="71">
        <v>0.96237361031778168</v>
      </c>
      <c r="L244" s="71">
        <v>3.6813235132326221</v>
      </c>
      <c r="M244" s="71">
        <v>10.26686201990039</v>
      </c>
      <c r="N244" s="71">
        <v>14.70957138681538</v>
      </c>
      <c r="O244" s="71">
        <v>12.382907457081201</v>
      </c>
      <c r="P244" s="71">
        <v>18.234937421277699</v>
      </c>
      <c r="Q244" s="71">
        <v>0.82365129019537298</v>
      </c>
      <c r="R244" s="71">
        <v>0.39070077116865098</v>
      </c>
      <c r="S244" s="71">
        <v>1.767518177601213</v>
      </c>
      <c r="T244" s="72"/>
      <c r="U244" s="71">
        <v>370366</v>
      </c>
      <c r="V244" s="71">
        <v>433</v>
      </c>
      <c r="W244" s="71">
        <v>42</v>
      </c>
      <c r="X244" s="71">
        <v>2466</v>
      </c>
      <c r="Y244" s="71">
        <v>5772</v>
      </c>
      <c r="Z244" s="71">
        <v>6342</v>
      </c>
      <c r="AA244" s="71">
        <v>3575</v>
      </c>
      <c r="AB244" s="71">
        <v>13459</v>
      </c>
      <c r="AC244" s="71">
        <v>73798</v>
      </c>
      <c r="AD244" s="71">
        <v>1.767518177601213</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2012</v>
      </c>
      <c r="B245" s="70">
        <v>380</v>
      </c>
      <c r="C245" s="70">
        <v>6</v>
      </c>
      <c r="D245" s="70">
        <v>23</v>
      </c>
      <c r="E245" s="70">
        <v>2009</v>
      </c>
      <c r="F245" s="70" t="s">
        <v>176</v>
      </c>
      <c r="G245" s="70" t="s">
        <v>2006</v>
      </c>
      <c r="H245" s="70" t="s">
        <v>2007</v>
      </c>
      <c r="I245" s="148"/>
      <c r="J245" s="71">
        <v>15.01312624195312</v>
      </c>
      <c r="K245" s="71">
        <v>1.1121865156889821</v>
      </c>
      <c r="L245" s="71">
        <v>8.7689311760356929</v>
      </c>
      <c r="M245" s="71">
        <v>10.77290635836955</v>
      </c>
      <c r="N245" s="71">
        <v>14.345713330449779</v>
      </c>
      <c r="O245" s="71">
        <v>12.56912563911046</v>
      </c>
      <c r="P245" s="71">
        <v>17.300166850515581</v>
      </c>
      <c r="Q245" s="71">
        <v>0.77028299596568195</v>
      </c>
      <c r="R245" s="71">
        <v>0.87618052851641437</v>
      </c>
      <c r="S245" s="71">
        <v>1.886182324898525</v>
      </c>
      <c r="T245" s="72"/>
      <c r="U245" s="71">
        <v>369332</v>
      </c>
      <c r="V245" s="71">
        <v>358</v>
      </c>
      <c r="W245" s="71">
        <v>154</v>
      </c>
      <c r="X245" s="71">
        <v>2489</v>
      </c>
      <c r="Y245" s="71">
        <v>5769</v>
      </c>
      <c r="Z245" s="71">
        <v>6354</v>
      </c>
      <c r="AA245" s="71">
        <v>3482</v>
      </c>
      <c r="AB245" s="71">
        <v>13213</v>
      </c>
      <c r="AC245" s="71">
        <v>161457</v>
      </c>
      <c r="AD245" s="71">
        <v>1.886182324898525</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2013</v>
      </c>
      <c r="B246" s="70">
        <v>381</v>
      </c>
      <c r="C246" s="70">
        <v>7</v>
      </c>
      <c r="D246" s="70">
        <v>23</v>
      </c>
      <c r="E246" s="70">
        <v>2010</v>
      </c>
      <c r="F246" s="70" t="s">
        <v>177</v>
      </c>
      <c r="G246" s="70" t="s">
        <v>2006</v>
      </c>
      <c r="H246" s="70" t="s">
        <v>2007</v>
      </c>
      <c r="I246" s="148"/>
      <c r="J246" s="71">
        <v>11.75599981071062</v>
      </c>
      <c r="K246" s="71">
        <v>0.91112286675823217</v>
      </c>
      <c r="L246" s="71">
        <v>7.798857472376147</v>
      </c>
      <c r="M246" s="71">
        <v>10.024991545865969</v>
      </c>
      <c r="N246" s="71">
        <v>13.77834144757329</v>
      </c>
      <c r="O246" s="71">
        <v>12.60353230917376</v>
      </c>
      <c r="P246" s="71">
        <v>17.243901929079719</v>
      </c>
      <c r="Q246" s="71">
        <v>0.79315760236294297</v>
      </c>
      <c r="R246" s="71">
        <v>0.94094571045911757</v>
      </c>
      <c r="S246" s="71">
        <v>1.9148960585119481</v>
      </c>
      <c r="T246" s="72"/>
      <c r="U246" s="71">
        <v>314396</v>
      </c>
      <c r="V246" s="71">
        <v>358</v>
      </c>
      <c r="W246" s="71">
        <v>154</v>
      </c>
      <c r="X246" s="71">
        <v>2489</v>
      </c>
      <c r="Y246" s="71">
        <v>5751</v>
      </c>
      <c r="Z246" s="71">
        <v>6401</v>
      </c>
      <c r="AA246" s="71">
        <v>3384</v>
      </c>
      <c r="AB246" s="71">
        <v>13037</v>
      </c>
      <c r="AC246" s="71">
        <v>164316</v>
      </c>
      <c r="AD246" s="71">
        <v>1.9148960585119481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2014</v>
      </c>
      <c r="B247" s="70">
        <v>382</v>
      </c>
      <c r="C247" s="70">
        <v>8</v>
      </c>
      <c r="D247" s="70">
        <v>23</v>
      </c>
      <c r="E247" s="70">
        <v>2011</v>
      </c>
      <c r="F247" s="70" t="s">
        <v>178</v>
      </c>
      <c r="G247" s="70" t="s">
        <v>2006</v>
      </c>
      <c r="H247" s="70" t="s">
        <v>2007</v>
      </c>
      <c r="I247" s="148"/>
      <c r="J247" s="71">
        <v>11.080613386624419</v>
      </c>
      <c r="K247" s="71">
        <v>1.3268628484999749</v>
      </c>
      <c r="L247" s="71">
        <v>7.5092871524616696</v>
      </c>
      <c r="M247" s="71">
        <v>14.058250488973581</v>
      </c>
      <c r="N247" s="71">
        <v>18.664362084556039</v>
      </c>
      <c r="O247" s="71">
        <v>12.45117030942059</v>
      </c>
      <c r="P247" s="71">
        <v>16.453621979492354</v>
      </c>
      <c r="Q247" s="71">
        <v>0.89363445032761901</v>
      </c>
      <c r="R247" s="71">
        <v>0.7408924159145851</v>
      </c>
      <c r="S247" s="71">
        <v>1.5729041138837709</v>
      </c>
      <c r="T247" s="72"/>
      <c r="U247" s="71">
        <v>279589</v>
      </c>
      <c r="V247" s="71">
        <v>358</v>
      </c>
      <c r="W247" s="71">
        <v>154</v>
      </c>
      <c r="X247" s="71">
        <v>2489</v>
      </c>
      <c r="Y247" s="71">
        <v>5734</v>
      </c>
      <c r="Z247" s="71">
        <v>6461</v>
      </c>
      <c r="AA247" s="71">
        <v>3325</v>
      </c>
      <c r="AB247" s="71">
        <v>12734</v>
      </c>
      <c r="AC247" s="71">
        <v>129167</v>
      </c>
      <c r="AD247" s="71">
        <v>1.5729041138837709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2015</v>
      </c>
      <c r="B248" s="70">
        <v>383</v>
      </c>
      <c r="C248" s="70">
        <v>9</v>
      </c>
      <c r="D248" s="70">
        <v>23</v>
      </c>
      <c r="E248" s="70">
        <v>2012</v>
      </c>
      <c r="F248" s="70" t="s">
        <v>179</v>
      </c>
      <c r="G248" s="70" t="s">
        <v>2006</v>
      </c>
      <c r="H248" s="70" t="s">
        <v>2007</v>
      </c>
      <c r="I248" s="148"/>
      <c r="J248" s="71">
        <v>12.346364720685891</v>
      </c>
      <c r="K248" s="71">
        <v>1.6022265928503621</v>
      </c>
      <c r="L248" s="71">
        <v>7.3420045925950213</v>
      </c>
      <c r="M248" s="71">
        <v>14.356007112787831</v>
      </c>
      <c r="N248" s="71">
        <v>23.15040316876847</v>
      </c>
      <c r="O248" s="71">
        <v>12.429668645478728</v>
      </c>
      <c r="P248" s="71">
        <v>16.134176135590938</v>
      </c>
      <c r="Q248" s="71">
        <v>0.95841148909232898</v>
      </c>
      <c r="R248" s="71">
        <v>0.57843931222712053</v>
      </c>
      <c r="S248" s="71">
        <v>1.9041276677365211</v>
      </c>
      <c r="T248" s="72"/>
      <c r="U248" s="71">
        <v>301970</v>
      </c>
      <c r="V248" s="71">
        <v>358</v>
      </c>
      <c r="W248" s="71">
        <v>154</v>
      </c>
      <c r="X248" s="71">
        <v>2489</v>
      </c>
      <c r="Y248" s="71">
        <v>5756</v>
      </c>
      <c r="Z248" s="71">
        <v>6501</v>
      </c>
      <c r="AA248" s="71">
        <v>3242</v>
      </c>
      <c r="AB248" s="71">
        <v>12570</v>
      </c>
      <c r="AC248" s="71">
        <v>98233</v>
      </c>
      <c r="AD248" s="71">
        <v>1.9041276677365211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2016</v>
      </c>
      <c r="B249" s="70">
        <v>384</v>
      </c>
      <c r="C249" s="70">
        <v>10</v>
      </c>
      <c r="D249" s="70">
        <v>23</v>
      </c>
      <c r="E249" s="70">
        <v>2013</v>
      </c>
      <c r="F249" s="70" t="s">
        <v>180</v>
      </c>
      <c r="G249" s="70" t="s">
        <v>2006</v>
      </c>
      <c r="H249" s="70" t="s">
        <v>2007</v>
      </c>
      <c r="I249" s="148"/>
      <c r="J249" s="71">
        <v>12.34775812386046</v>
      </c>
      <c r="K249" s="71">
        <v>1.6139243817521221</v>
      </c>
      <c r="L249" s="71">
        <v>7.5629550243707104</v>
      </c>
      <c r="M249" s="71">
        <v>14.87964357324328</v>
      </c>
      <c r="N249" s="71">
        <v>23.478679558325759</v>
      </c>
      <c r="O249" s="71">
        <v>12.130867035804787</v>
      </c>
      <c r="P249" s="71">
        <v>15.735396347645093</v>
      </c>
      <c r="Q249" s="71">
        <v>0.95943274777661203</v>
      </c>
      <c r="R249" s="71">
        <v>0.59339401651985801</v>
      </c>
      <c r="S249" s="71">
        <v>2.065466169400866</v>
      </c>
      <c r="T249" s="72"/>
      <c r="U249" s="71">
        <v>320369</v>
      </c>
      <c r="V249" s="71">
        <v>358</v>
      </c>
      <c r="W249" s="71">
        <v>154</v>
      </c>
      <c r="X249" s="71">
        <v>2489</v>
      </c>
      <c r="Y249" s="71">
        <v>5711</v>
      </c>
      <c r="Z249" s="71">
        <v>6628</v>
      </c>
      <c r="AA249" s="71">
        <v>3150</v>
      </c>
      <c r="AB249" s="71">
        <v>12403</v>
      </c>
      <c r="AC249" s="71">
        <v>98368</v>
      </c>
      <c r="AD249" s="71">
        <v>2.065466169400866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2017</v>
      </c>
      <c r="B250" s="70">
        <v>385</v>
      </c>
      <c r="C250" s="70">
        <v>11</v>
      </c>
      <c r="D250" s="70">
        <v>23</v>
      </c>
      <c r="E250" s="70">
        <v>2014</v>
      </c>
      <c r="F250" s="70" t="s">
        <v>181</v>
      </c>
      <c r="G250" s="70" t="s">
        <v>2006</v>
      </c>
      <c r="H250" s="70" t="s">
        <v>2007</v>
      </c>
      <c r="I250" s="148"/>
      <c r="J250" s="71">
        <v>12.65880441925276</v>
      </c>
      <c r="K250" s="71">
        <v>1.4836326285932491</v>
      </c>
      <c r="L250" s="71">
        <v>8.2052985730278021</v>
      </c>
      <c r="M250" s="71">
        <v>14.33295404054204</v>
      </c>
      <c r="N250" s="71">
        <v>23.155047497659989</v>
      </c>
      <c r="O250" s="71">
        <v>11.514381810935028</v>
      </c>
      <c r="P250" s="71">
        <v>15.606290714146549</v>
      </c>
      <c r="Q250" s="71">
        <v>0.90077674262585605</v>
      </c>
      <c r="R250" s="71">
        <v>0.15172010327197091</v>
      </c>
      <c r="S250" s="71">
        <v>2.3136680331664889</v>
      </c>
      <c r="T250" s="72"/>
      <c r="U250" s="71">
        <v>354114</v>
      </c>
      <c r="V250" s="71">
        <v>374</v>
      </c>
      <c r="W250" s="71">
        <v>153</v>
      </c>
      <c r="X250" s="71">
        <v>2448</v>
      </c>
      <c r="Y250" s="71">
        <v>5647</v>
      </c>
      <c r="Z250" s="71">
        <v>6626</v>
      </c>
      <c r="AA250" s="71">
        <v>3108</v>
      </c>
      <c r="AB250" s="71">
        <v>12137</v>
      </c>
      <c r="AC250" s="71">
        <v>25230</v>
      </c>
      <c r="AD250" s="71">
        <v>2.3136680331664889</v>
      </c>
      <c r="AE250" s="72"/>
      <c r="AF250" s="71"/>
      <c r="AG250" s="71"/>
      <c r="AH250" s="71"/>
      <c r="AI250" s="71"/>
      <c r="AJ250" s="71"/>
      <c r="AK250" s="71"/>
      <c r="AL250" s="71"/>
      <c r="AM250" s="71"/>
      <c r="AN250" s="71"/>
      <c r="AO250" s="71"/>
      <c r="AP250" s="71"/>
      <c r="AQ250" s="72"/>
      <c r="AR250" s="71">
        <v>176</v>
      </c>
      <c r="AS250" s="71">
        <v>42</v>
      </c>
      <c r="AT250" s="71">
        <v>0</v>
      </c>
      <c r="AU250" s="71">
        <v>0</v>
      </c>
      <c r="AV250" s="71">
        <v>0</v>
      </c>
      <c r="AW250" s="71">
        <v>0</v>
      </c>
      <c r="AX250" s="71"/>
      <c r="AY250" s="72"/>
      <c r="AZ250" s="71">
        <v>814.029</v>
      </c>
      <c r="BA250" s="71">
        <v>1896.32</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2018</v>
      </c>
      <c r="B251" s="70">
        <v>386</v>
      </c>
      <c r="C251" s="70">
        <v>12</v>
      </c>
      <c r="D251" s="70">
        <v>23</v>
      </c>
      <c r="E251" s="70">
        <v>2015</v>
      </c>
      <c r="F251" s="70" t="s">
        <v>182</v>
      </c>
      <c r="G251" s="70" t="s">
        <v>2006</v>
      </c>
      <c r="H251" s="70" t="s">
        <v>2007</v>
      </c>
      <c r="I251" s="148"/>
      <c r="J251" s="71">
        <v>12.45826312465363</v>
      </c>
      <c r="K251" s="71">
        <v>1.6470328299283961</v>
      </c>
      <c r="L251" s="71">
        <v>9.7777440505524034</v>
      </c>
      <c r="M251" s="71">
        <v>13.70508303658673</v>
      </c>
      <c r="N251" s="71">
        <v>19.385911934565101</v>
      </c>
      <c r="O251" s="71">
        <v>11.340940515994363</v>
      </c>
      <c r="P251" s="71">
        <v>15.266849861643472</v>
      </c>
      <c r="Q251" s="71">
        <v>0.86276701221095797</v>
      </c>
      <c r="R251" s="71">
        <v>7.0226065331944323E-2</v>
      </c>
      <c r="S251" s="71">
        <v>1.905166349856231</v>
      </c>
      <c r="T251" s="72"/>
      <c r="U251" s="71">
        <v>359792</v>
      </c>
      <c r="V251" s="71">
        <v>374</v>
      </c>
      <c r="W251" s="71">
        <v>153</v>
      </c>
      <c r="X251" s="71">
        <v>2448</v>
      </c>
      <c r="Y251" s="71">
        <v>5593</v>
      </c>
      <c r="Z251" s="71">
        <v>6589</v>
      </c>
      <c r="AA251" s="71">
        <v>3038</v>
      </c>
      <c r="AB251" s="71">
        <v>11875</v>
      </c>
      <c r="AC251" s="71">
        <v>12004</v>
      </c>
      <c r="AD251" s="71">
        <v>1.905166349856231</v>
      </c>
      <c r="AE251" s="72"/>
      <c r="AF251" s="71">
        <v>4085582.154891795</v>
      </c>
      <c r="AG251" s="71">
        <v>1307589.5056731759</v>
      </c>
      <c r="AH251" s="71">
        <v>1198457.3278073031</v>
      </c>
      <c r="AI251" s="71">
        <v>15203718.249271089</v>
      </c>
      <c r="AJ251" s="71">
        <v>27533546.73222116</v>
      </c>
      <c r="AK251" s="71">
        <v>0</v>
      </c>
      <c r="AL251" s="71">
        <v>0</v>
      </c>
      <c r="AM251" s="71">
        <v>1627418.9362485311</v>
      </c>
      <c r="AN251" s="71">
        <v>0</v>
      </c>
      <c r="AO251" s="71">
        <v>0</v>
      </c>
      <c r="AP251" s="71">
        <v>50956312.906113051</v>
      </c>
      <c r="AQ251" s="72"/>
      <c r="AR251" s="71">
        <v>194</v>
      </c>
      <c r="AS251" s="71">
        <v>62</v>
      </c>
      <c r="AT251" s="71">
        <v>0</v>
      </c>
      <c r="AU251" s="71">
        <v>0</v>
      </c>
      <c r="AV251" s="71">
        <v>0</v>
      </c>
      <c r="AW251" s="71">
        <v>0</v>
      </c>
      <c r="AX251" s="71"/>
      <c r="AY251" s="72"/>
      <c r="AZ251" s="71">
        <v>909.51299999999992</v>
      </c>
      <c r="BA251" s="71">
        <v>3249.72</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2019</v>
      </c>
      <c r="B252" s="70">
        <v>387</v>
      </c>
      <c r="C252" s="70">
        <v>13</v>
      </c>
      <c r="D252" s="70">
        <v>23</v>
      </c>
      <c r="E252" s="70">
        <v>2016</v>
      </c>
      <c r="F252" s="70" t="s">
        <v>155</v>
      </c>
      <c r="G252" s="70" t="s">
        <v>2006</v>
      </c>
      <c r="H252" s="70" t="s">
        <v>2007</v>
      </c>
      <c r="I252" s="148"/>
      <c r="J252" s="71">
        <v>12.788511916378049</v>
      </c>
      <c r="K252" s="71">
        <v>1.4162034059450574</v>
      </c>
      <c r="L252" s="71">
        <v>9.3834318305211806</v>
      </c>
      <c r="M252" s="71">
        <v>9.9738457130088278</v>
      </c>
      <c r="N252" s="71">
        <v>14.204210853651992</v>
      </c>
      <c r="O252" s="71">
        <v>11.276334561815153</v>
      </c>
      <c r="P252" s="71">
        <v>14.61017685572058</v>
      </c>
      <c r="Q252" s="71">
        <v>0.82046163552077134</v>
      </c>
      <c r="R252" s="71">
        <v>6.6379572553610114E-2</v>
      </c>
      <c r="S252" s="71">
        <v>2.2584752931827143</v>
      </c>
      <c r="T252" s="72"/>
      <c r="U252" s="71">
        <v>390698</v>
      </c>
      <c r="V252" s="71">
        <v>374</v>
      </c>
      <c r="W252" s="71">
        <v>153</v>
      </c>
      <c r="X252" s="71">
        <v>2448</v>
      </c>
      <c r="Y252" s="71">
        <v>5546</v>
      </c>
      <c r="Z252" s="71">
        <v>6632</v>
      </c>
      <c r="AA252" s="71">
        <v>3007</v>
      </c>
      <c r="AB252" s="71">
        <v>11616</v>
      </c>
      <c r="AC252" s="71">
        <v>11336.97758615862</v>
      </c>
      <c r="AD252" s="71">
        <v>2.2584752931827139</v>
      </c>
      <c r="AE252" s="72"/>
      <c r="AF252" s="71">
        <v>4656674.2598184254</v>
      </c>
      <c r="AG252" s="71">
        <v>1286295.3183041911</v>
      </c>
      <c r="AH252" s="71">
        <v>1033537.125078228</v>
      </c>
      <c r="AI252" s="71">
        <v>14346399.52252028</v>
      </c>
      <c r="AJ252" s="71">
        <v>25281441.371138088</v>
      </c>
      <c r="AK252" s="71">
        <v>0</v>
      </c>
      <c r="AL252" s="71">
        <v>0</v>
      </c>
      <c r="AM252" s="71">
        <v>1593160.841518976</v>
      </c>
      <c r="AN252" s="71">
        <v>0</v>
      </c>
      <c r="AO252" s="71">
        <v>0</v>
      </c>
      <c r="AP252" s="71">
        <v>48197508.438378192</v>
      </c>
      <c r="AQ252" s="72"/>
      <c r="AR252" s="71">
        <v>205</v>
      </c>
      <c r="AS252" s="71">
        <v>70</v>
      </c>
      <c r="AT252" s="71">
        <v>0</v>
      </c>
      <c r="AU252" s="71">
        <v>0</v>
      </c>
      <c r="AV252" s="71">
        <v>0</v>
      </c>
      <c r="AW252" s="71">
        <v>0</v>
      </c>
      <c r="AX252" s="71"/>
      <c r="AY252" s="72"/>
      <c r="AZ252" s="71">
        <v>969.25299999999993</v>
      </c>
      <c r="BA252" s="71">
        <v>4373.5200000000004</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2020</v>
      </c>
      <c r="B253" s="70">
        <v>388</v>
      </c>
      <c r="C253" s="70">
        <v>14</v>
      </c>
      <c r="D253" s="70">
        <v>23</v>
      </c>
      <c r="E253" s="70">
        <v>2017</v>
      </c>
      <c r="F253" s="70" t="s">
        <v>156</v>
      </c>
      <c r="G253" s="70" t="s">
        <v>2006</v>
      </c>
      <c r="H253" s="70" t="s">
        <v>2007</v>
      </c>
      <c r="I253" s="148"/>
      <c r="J253" s="71">
        <v>12.290307533883308</v>
      </c>
      <c r="K253" s="71">
        <v>1.4784196859244791</v>
      </c>
      <c r="L253" s="71">
        <v>8.9071478811146054</v>
      </c>
      <c r="M253" s="71">
        <v>9.5036579298910713</v>
      </c>
      <c r="N253" s="71">
        <v>17.281678154769459</v>
      </c>
      <c r="O253" s="71">
        <v>11.060553257536458</v>
      </c>
      <c r="P253" s="71">
        <v>14.469347165789253</v>
      </c>
      <c r="Q253" s="71">
        <v>0.77796824425324895</v>
      </c>
      <c r="R253" s="71">
        <v>7.0548118817424024E-2</v>
      </c>
      <c r="S253" s="71">
        <v>2.2651959025232946</v>
      </c>
      <c r="T253" s="72"/>
      <c r="U253" s="71">
        <v>386799</v>
      </c>
      <c r="V253" s="71">
        <v>374</v>
      </c>
      <c r="W253" s="71">
        <v>153</v>
      </c>
      <c r="X253" s="71">
        <v>2448</v>
      </c>
      <c r="Y253" s="71">
        <v>5524</v>
      </c>
      <c r="Z253" s="71">
        <v>6613</v>
      </c>
      <c r="AA253" s="71">
        <v>2997</v>
      </c>
      <c r="AB253" s="71">
        <v>11390</v>
      </c>
      <c r="AC253" s="71">
        <v>12288</v>
      </c>
      <c r="AD253" s="71">
        <v>2.2651959025232951</v>
      </c>
      <c r="AE253" s="72"/>
      <c r="AF253" s="71">
        <v>4600224.9413616927</v>
      </c>
      <c r="AG253" s="71">
        <v>1312858.2555102641</v>
      </c>
      <c r="AH253" s="71">
        <v>1272565.84709512</v>
      </c>
      <c r="AI253" s="71">
        <v>14031437.241709489</v>
      </c>
      <c r="AJ253" s="71">
        <v>27083181.42153329</v>
      </c>
      <c r="AK253" s="71">
        <v>0</v>
      </c>
      <c r="AL253" s="71">
        <v>0</v>
      </c>
      <c r="AM253" s="71">
        <v>1564608.7879781369</v>
      </c>
      <c r="AN253" s="71">
        <v>0</v>
      </c>
      <c r="AO253" s="71">
        <v>0</v>
      </c>
      <c r="AP253" s="71">
        <v>49864876.49518799</v>
      </c>
      <c r="AQ253" s="72"/>
      <c r="AR253" s="71">
        <v>215</v>
      </c>
      <c r="AS253" s="71">
        <v>73</v>
      </c>
      <c r="AT253" s="71">
        <v>0</v>
      </c>
      <c r="AU253" s="71">
        <v>0</v>
      </c>
      <c r="AV253" s="71">
        <v>0</v>
      </c>
      <c r="AW253" s="71">
        <v>0</v>
      </c>
      <c r="AX253" s="71"/>
      <c r="AY253" s="72"/>
      <c r="AZ253" s="71">
        <v>1025.453</v>
      </c>
      <c r="BA253" s="71">
        <v>4493.0200000000004</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2021</v>
      </c>
      <c r="B254" s="70">
        <v>389</v>
      </c>
      <c r="C254" s="70">
        <v>15</v>
      </c>
      <c r="D254" s="70">
        <v>23</v>
      </c>
      <c r="E254" s="70">
        <v>2018</v>
      </c>
      <c r="F254" s="70" t="s">
        <v>183</v>
      </c>
      <c r="G254" s="1064" t="s">
        <v>2006</v>
      </c>
      <c r="H254" s="70" t="s">
        <v>2007</v>
      </c>
      <c r="I254" s="148"/>
      <c r="J254" s="71">
        <v>11.834362914389624</v>
      </c>
      <c r="K254" s="71">
        <v>1.4837888513789073</v>
      </c>
      <c r="L254" s="71">
        <v>7.9468476487605049</v>
      </c>
      <c r="M254" s="71">
        <v>9.1491090307011813</v>
      </c>
      <c r="N254" s="71">
        <v>13.165336313786186</v>
      </c>
      <c r="O254" s="71">
        <v>10.86587858873294</v>
      </c>
      <c r="P254" s="71">
        <v>14.263177342512407</v>
      </c>
      <c r="Q254" s="71">
        <v>0.71316113719400098</v>
      </c>
      <c r="R254" s="71">
        <v>5.564958339721645E-2</v>
      </c>
      <c r="S254" s="71">
        <v>1.9417829124874528</v>
      </c>
      <c r="T254" s="72"/>
      <c r="U254" s="71">
        <v>377663</v>
      </c>
      <c r="V254" s="71">
        <v>374</v>
      </c>
      <c r="W254" s="71">
        <v>153</v>
      </c>
      <c r="X254" s="71">
        <v>2448</v>
      </c>
      <c r="Y254" s="71">
        <v>5508</v>
      </c>
      <c r="Z254" s="71">
        <v>6621</v>
      </c>
      <c r="AA254" s="71">
        <v>2984</v>
      </c>
      <c r="AB254" s="71">
        <v>11252</v>
      </c>
      <c r="AC254" s="71">
        <v>9655</v>
      </c>
      <c r="AD254" s="71">
        <v>1.941782912487453</v>
      </c>
      <c r="AE254" s="72"/>
      <c r="AF254" s="71">
        <v>4455295.2646036176</v>
      </c>
      <c r="AG254" s="71">
        <v>1329664.65236642</v>
      </c>
      <c r="AH254" s="71">
        <v>1151594.372927933</v>
      </c>
      <c r="AI254" s="71">
        <v>13240034.074977851</v>
      </c>
      <c r="AJ254" s="71">
        <v>22128267.981116571</v>
      </c>
      <c r="AK254" s="71">
        <v>0</v>
      </c>
      <c r="AL254" s="71">
        <v>0</v>
      </c>
      <c r="AM254" s="71">
        <v>1548850.2977274731</v>
      </c>
      <c r="AN254" s="71">
        <v>0</v>
      </c>
      <c r="AO254" s="71">
        <v>0</v>
      </c>
      <c r="AP254" s="71">
        <v>43853706.643719867</v>
      </c>
      <c r="AQ254" s="72"/>
      <c r="AR254" s="71">
        <v>227</v>
      </c>
      <c r="AS254" s="71">
        <v>78</v>
      </c>
      <c r="AT254" s="71">
        <v>0</v>
      </c>
      <c r="AU254" s="71">
        <v>0</v>
      </c>
      <c r="AV254" s="71">
        <v>0</v>
      </c>
      <c r="AW254" s="71">
        <v>0</v>
      </c>
      <c r="AX254" s="71"/>
      <c r="AY254" s="72"/>
      <c r="AZ254" s="71">
        <v>1093.3689999999999</v>
      </c>
      <c r="BA254" s="71">
        <v>4591.0200000000004</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2022</v>
      </c>
      <c r="B255" s="70">
        <v>390</v>
      </c>
      <c r="C255" s="70">
        <v>16</v>
      </c>
      <c r="D255" s="70">
        <v>23</v>
      </c>
      <c r="E255" s="70">
        <v>2019</v>
      </c>
      <c r="F255" s="70" t="s">
        <v>158</v>
      </c>
      <c r="G255" s="1064" t="s">
        <v>2006</v>
      </c>
      <c r="H255" s="70" t="s">
        <v>2007</v>
      </c>
      <c r="I255" s="148"/>
      <c r="J255" s="71">
        <v>11.697263113080098</v>
      </c>
      <c r="K255" s="71">
        <v>1.1272765210177595</v>
      </c>
      <c r="L255" s="71">
        <v>7.8891739122064255</v>
      </c>
      <c r="M255" s="71">
        <v>7.6213764689730423</v>
      </c>
      <c r="N255" s="71">
        <v>9.3745270769092635</v>
      </c>
      <c r="O255" s="71">
        <v>10.466930614513453</v>
      </c>
      <c r="P255" s="71">
        <v>14.13957859113402</v>
      </c>
      <c r="Q255" s="71">
        <v>0.68239160771726903</v>
      </c>
      <c r="R255" s="71">
        <v>0.12442013319537193</v>
      </c>
      <c r="S255" s="71">
        <v>2.1509171328371806</v>
      </c>
      <c r="T255" s="72"/>
      <c r="U255" s="71">
        <v>399239</v>
      </c>
      <c r="V255" s="71">
        <v>374</v>
      </c>
      <c r="W255" s="71">
        <v>153</v>
      </c>
      <c r="X255" s="71">
        <v>2448</v>
      </c>
      <c r="Y255" s="71">
        <v>5473</v>
      </c>
      <c r="Z255" s="71">
        <v>6553</v>
      </c>
      <c r="AA255" s="71">
        <v>2936</v>
      </c>
      <c r="AB255" s="71">
        <v>11058</v>
      </c>
      <c r="AC255" s="71">
        <v>21940</v>
      </c>
      <c r="AD255" s="71">
        <v>2.150917132837181</v>
      </c>
      <c r="AE255" s="72"/>
      <c r="AF255" s="71">
        <v>4357128.353824283</v>
      </c>
      <c r="AG255" s="71">
        <v>915714.03529343219</v>
      </c>
      <c r="AH255" s="71">
        <v>1277045.6941696771</v>
      </c>
      <c r="AI255" s="71">
        <v>13769363.427320199</v>
      </c>
      <c r="AJ255" s="71">
        <v>18786896.45354287</v>
      </c>
      <c r="AK255" s="71">
        <v>0</v>
      </c>
      <c r="AL255" s="71">
        <v>0</v>
      </c>
      <c r="AM255" s="71">
        <v>1506016.3554205687</v>
      </c>
      <c r="AN255" s="71">
        <v>0</v>
      </c>
      <c r="AO255" s="71">
        <v>0</v>
      </c>
      <c r="AP255" s="71">
        <v>40612164.319571026</v>
      </c>
      <c r="AQ255" s="72"/>
      <c r="AR255" s="71">
        <v>240</v>
      </c>
      <c r="AS255" s="71">
        <v>85</v>
      </c>
      <c r="AT255" s="71">
        <v>0</v>
      </c>
      <c r="AU255" s="71">
        <v>0</v>
      </c>
      <c r="AV255" s="71">
        <v>0</v>
      </c>
      <c r="AW255" s="71">
        <v>0</v>
      </c>
      <c r="AX255" s="71"/>
      <c r="AY255" s="72"/>
      <c r="AZ255" s="71">
        <v>1155.4690000000001</v>
      </c>
      <c r="BA255" s="71">
        <v>4814.8200000000006</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2023</v>
      </c>
      <c r="B256" s="70">
        <v>391</v>
      </c>
      <c r="C256" s="70">
        <v>17</v>
      </c>
      <c r="D256" s="70">
        <v>23</v>
      </c>
      <c r="E256" s="70">
        <v>2020</v>
      </c>
      <c r="F256" s="70" t="s">
        <v>159</v>
      </c>
      <c r="G256" s="70" t="s">
        <v>2006</v>
      </c>
      <c r="H256" s="70" t="s">
        <v>2007</v>
      </c>
      <c r="I256" s="148"/>
      <c r="J256" s="71">
        <v>12.90317158197603</v>
      </c>
      <c r="K256" s="71">
        <v>1.4214041112975528</v>
      </c>
      <c r="L256" s="71">
        <v>14.463004099282829</v>
      </c>
      <c r="M256" s="71">
        <v>9.8723492625292568</v>
      </c>
      <c r="N256" s="71">
        <v>16.686689470754384</v>
      </c>
      <c r="O256" s="71">
        <v>9.0669527216675441</v>
      </c>
      <c r="P256" s="71">
        <v>13.121658887014057</v>
      </c>
      <c r="Q256" s="71">
        <v>0.64025449538887103</v>
      </c>
      <c r="R256" s="71">
        <v>0.12874727843748635</v>
      </c>
      <c r="S256" s="71">
        <v>1.0669910938369009</v>
      </c>
      <c r="T256" s="72"/>
      <c r="U256" s="71">
        <v>413760</v>
      </c>
      <c r="V256" s="71">
        <v>348</v>
      </c>
      <c r="W256" s="71">
        <v>245</v>
      </c>
      <c r="X256" s="71">
        <v>2322</v>
      </c>
      <c r="Y256" s="71">
        <v>5450</v>
      </c>
      <c r="Z256" s="71">
        <v>6479</v>
      </c>
      <c r="AA256" s="71">
        <v>2896</v>
      </c>
      <c r="AB256" s="71">
        <v>10859</v>
      </c>
      <c r="AC256" s="71">
        <v>22822.999999999996</v>
      </c>
      <c r="AD256" s="71">
        <v>1.0669910938369009</v>
      </c>
      <c r="AE256" s="72"/>
      <c r="AF256" s="71">
        <v>4324645.9393368056</v>
      </c>
      <c r="AG256" s="71">
        <v>1194749.9457684113</v>
      </c>
      <c r="AH256" s="71">
        <v>2485402.4664340252</v>
      </c>
      <c r="AI256" s="71">
        <v>13836004.311062897</v>
      </c>
      <c r="AJ256" s="71">
        <v>25875377.84205335</v>
      </c>
      <c r="AK256" s="71"/>
      <c r="AL256" s="71"/>
      <c r="AM256" s="71">
        <v>1417220.1460063194</v>
      </c>
      <c r="AN256" s="71"/>
      <c r="AO256" s="71"/>
      <c r="AP256" s="71">
        <v>49133400.650661804</v>
      </c>
      <c r="AQ256" s="72"/>
      <c r="AR256" s="71">
        <v>248</v>
      </c>
      <c r="AS256" s="71">
        <v>92</v>
      </c>
      <c r="AT256" s="71">
        <v>0</v>
      </c>
      <c r="AU256" s="71">
        <v>0</v>
      </c>
      <c r="AV256" s="71">
        <v>0</v>
      </c>
      <c r="AW256" s="71">
        <v>0</v>
      </c>
      <c r="AX256" s="71"/>
      <c r="AY256" s="72"/>
      <c r="AZ256" s="71">
        <v>1207.9690000000001</v>
      </c>
      <c r="BA256" s="71">
        <v>5159.82</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2024</v>
      </c>
      <c r="B257" s="70">
        <v>391</v>
      </c>
      <c r="C257" s="70">
        <v>18</v>
      </c>
      <c r="D257" s="70">
        <v>23</v>
      </c>
      <c r="E257" s="70">
        <v>2021</v>
      </c>
      <c r="F257" s="70" t="s">
        <v>160</v>
      </c>
      <c r="G257" s="70" t="s">
        <v>2006</v>
      </c>
      <c r="H257" s="70" t="s">
        <v>2007</v>
      </c>
      <c r="I257" s="148"/>
      <c r="J257" s="71">
        <v>12.467386493051974</v>
      </c>
      <c r="K257" s="71">
        <v>1.4517445536257521</v>
      </c>
      <c r="L257" s="71">
        <v>14.072266852433359</v>
      </c>
      <c r="M257" s="71">
        <v>9.5495383076140854</v>
      </c>
      <c r="N257" s="71">
        <v>13.137591098422551</v>
      </c>
      <c r="O257" s="71">
        <v>8.7365240690678814</v>
      </c>
      <c r="P257" s="71">
        <v>13.210311950328251</v>
      </c>
      <c r="Q257" s="71">
        <v>0.61855301576843702</v>
      </c>
      <c r="R257" s="71">
        <v>9.8451807461589394E-2</v>
      </c>
      <c r="S257" s="71">
        <v>1.3531723090621091</v>
      </c>
      <c r="T257" s="72"/>
      <c r="U257" s="71">
        <v>442899</v>
      </c>
      <c r="V257" s="71">
        <v>348</v>
      </c>
      <c r="W257" s="71">
        <v>245</v>
      </c>
      <c r="X257" s="71">
        <v>2322</v>
      </c>
      <c r="Y257" s="71">
        <v>5373</v>
      </c>
      <c r="Z257" s="71">
        <v>6428</v>
      </c>
      <c r="AA257" s="71">
        <v>2843</v>
      </c>
      <c r="AB257" s="71">
        <v>10594</v>
      </c>
      <c r="AC257" s="71">
        <v>16930.999999999996</v>
      </c>
      <c r="AD257" s="71">
        <v>1.3531723090621091</v>
      </c>
      <c r="AE257" s="72"/>
      <c r="AF257" s="71">
        <v>4094438.3980844365</v>
      </c>
      <c r="AG257" s="71">
        <v>1276861.2772720305</v>
      </c>
      <c r="AH257" s="71">
        <v>2392561.1987077226</v>
      </c>
      <c r="AI257" s="71">
        <v>14780338.994608214</v>
      </c>
      <c r="AJ257" s="71">
        <v>20863533.688352149</v>
      </c>
      <c r="AK257" s="71">
        <v>0</v>
      </c>
      <c r="AL257" s="71">
        <v>0</v>
      </c>
      <c r="AM257" s="71">
        <v>1390609.6274358642</v>
      </c>
      <c r="AN257" s="71">
        <v>0</v>
      </c>
      <c r="AO257" s="71">
        <v>0</v>
      </c>
      <c r="AP257" s="71">
        <v>44798343.184460416</v>
      </c>
      <c r="AQ257" s="72"/>
      <c r="AR257" s="71">
        <v>256</v>
      </c>
      <c r="AS257" s="71">
        <v>92</v>
      </c>
      <c r="AT257" s="71">
        <v>0</v>
      </c>
      <c r="AU257" s="71">
        <v>0</v>
      </c>
      <c r="AV257" s="71">
        <v>0</v>
      </c>
      <c r="AW257" s="71">
        <v>0</v>
      </c>
      <c r="AX257" s="71"/>
      <c r="AY257" s="72"/>
      <c r="AZ257" s="71">
        <v>1241.529</v>
      </c>
      <c r="BA257" s="71">
        <v>5159.82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2025</v>
      </c>
      <c r="B258" s="70">
        <v>391</v>
      </c>
      <c r="C258" s="70">
        <v>19</v>
      </c>
      <c r="D258" s="70">
        <v>23</v>
      </c>
      <c r="E258" s="70">
        <v>2022</v>
      </c>
      <c r="F258" s="70" t="s">
        <v>161</v>
      </c>
      <c r="G258" s="70" t="s">
        <v>2006</v>
      </c>
      <c r="H258" s="70" t="s">
        <v>2007</v>
      </c>
      <c r="I258" s="148"/>
      <c r="J258" s="71">
        <v>10.489096341461718</v>
      </c>
      <c r="K258" s="71">
        <v>1.0605592911435417</v>
      </c>
      <c r="L258" s="71">
        <v>11.092816177611443</v>
      </c>
      <c r="M258" s="71">
        <v>7.2900273792585208</v>
      </c>
      <c r="N258" s="71">
        <v>12.092141447632146</v>
      </c>
      <c r="O258" s="71">
        <v>9.1237717691708813</v>
      </c>
      <c r="P258" s="71">
        <v>12.989068075608197</v>
      </c>
      <c r="Q258" s="71">
        <v>0.61289393034125428</v>
      </c>
      <c r="R258" s="71">
        <v>7.4202182876321812E-2</v>
      </c>
      <c r="S258" s="71">
        <v>1.4251448469742061</v>
      </c>
      <c r="T258" s="72"/>
      <c r="U258" s="71">
        <v>433084</v>
      </c>
      <c r="V258" s="71">
        <v>348</v>
      </c>
      <c r="W258" s="71">
        <v>245</v>
      </c>
      <c r="X258" s="71">
        <v>2322</v>
      </c>
      <c r="Y258" s="71">
        <v>5380</v>
      </c>
      <c r="Z258" s="71">
        <v>6378</v>
      </c>
      <c r="AA258" s="71">
        <v>2838</v>
      </c>
      <c r="AB258" s="71">
        <v>10411</v>
      </c>
      <c r="AC258" s="71">
        <v>12920.999999999996</v>
      </c>
      <c r="AD258" s="71">
        <v>1.4251448469742061</v>
      </c>
      <c r="AE258" s="72"/>
      <c r="AF258" s="71">
        <v>4027455.9200483263</v>
      </c>
      <c r="AG258" s="71">
        <v>741631.59715781966</v>
      </c>
      <c r="AH258" s="71">
        <v>2123420.611966996</v>
      </c>
      <c r="AI258" s="71">
        <v>12911894.16643505</v>
      </c>
      <c r="AJ258" s="71">
        <v>25364135.20397957</v>
      </c>
      <c r="AK258" s="71">
        <v>0</v>
      </c>
      <c r="AL258" s="71">
        <v>0</v>
      </c>
      <c r="AM258" s="71">
        <v>1344344.2620724801</v>
      </c>
      <c r="AN258" s="71">
        <v>0</v>
      </c>
      <c r="AO258" s="71">
        <v>0</v>
      </c>
      <c r="AP258" s="71">
        <v>46512881.761660241</v>
      </c>
      <c r="AQ258" s="72"/>
      <c r="AR258" s="71">
        <v>268</v>
      </c>
      <c r="AS258" s="71">
        <v>92</v>
      </c>
      <c r="AT258" s="71">
        <v>0</v>
      </c>
      <c r="AU258" s="71">
        <v>0</v>
      </c>
      <c r="AV258" s="71">
        <v>0</v>
      </c>
      <c r="AW258" s="71">
        <v>0</v>
      </c>
      <c r="AX258" s="71"/>
      <c r="AY258" s="72"/>
      <c r="AZ258" s="71">
        <v>1301.5289999999995</v>
      </c>
      <c r="BA258" s="71">
        <v>5159.82</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2026</v>
      </c>
      <c r="B259" s="70">
        <v>391</v>
      </c>
      <c r="C259" s="70">
        <v>20</v>
      </c>
      <c r="D259" s="70">
        <v>23</v>
      </c>
      <c r="E259" s="70">
        <v>2023</v>
      </c>
      <c r="F259" s="70" t="s">
        <v>1539</v>
      </c>
      <c r="G259" s="70" t="s">
        <v>2006</v>
      </c>
      <c r="H259" s="70" t="s">
        <v>2007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270</v>
      </c>
      <c r="AS259" s="71">
        <v>92</v>
      </c>
      <c r="AT259" s="71">
        <v>0</v>
      </c>
      <c r="AU259" s="71">
        <v>0</v>
      </c>
      <c r="AV259" s="71">
        <v>0</v>
      </c>
      <c r="AW259" s="71">
        <v>0</v>
      </c>
      <c r="AX259" s="71"/>
      <c r="AY259" s="72"/>
      <c r="AZ259" s="71">
        <v>1315.9289999999996</v>
      </c>
      <c r="BA259" s="71">
        <v>5159.82</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2027</v>
      </c>
      <c r="B260" s="70">
        <v>391</v>
      </c>
      <c r="C260" s="70">
        <v>21</v>
      </c>
      <c r="D260" s="70">
        <v>23</v>
      </c>
      <c r="E260" s="70">
        <v>2024</v>
      </c>
      <c r="F260" s="70" t="s">
        <v>1554</v>
      </c>
      <c r="G260" s="70" t="s">
        <v>2006</v>
      </c>
      <c r="H260" s="70" t="s">
        <v>2007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2028</v>
      </c>
      <c r="B261" s="70">
        <v>154</v>
      </c>
      <c r="C261" s="70">
        <v>1</v>
      </c>
      <c r="D261" s="70">
        <v>10</v>
      </c>
      <c r="E261" s="70">
        <v>1990</v>
      </c>
      <c r="F261" s="70" t="s">
        <v>787</v>
      </c>
      <c r="G261" s="70" t="s">
        <v>2029</v>
      </c>
      <c r="H261" s="70" t="s">
        <v>2030</v>
      </c>
      <c r="I261" s="148"/>
      <c r="J261" s="71">
        <v>29.66672727079435</v>
      </c>
      <c r="K261" s="71">
        <v>1.7658081845429969</v>
      </c>
      <c r="L261" s="71">
        <v>29.265654032380549</v>
      </c>
      <c r="M261" s="71">
        <v>6.3289352907927388</v>
      </c>
      <c r="N261" s="71">
        <v>13.66234515570418</v>
      </c>
      <c r="O261" s="71">
        <v>11.74535048116371</v>
      </c>
      <c r="P261" s="71">
        <v>16.57667260327197</v>
      </c>
      <c r="Q261" s="71">
        <v>0.90727077862787298</v>
      </c>
      <c r="R261" s="71">
        <v>0</v>
      </c>
      <c r="S261" s="71">
        <v>0.89812315694500622</v>
      </c>
      <c r="T261" s="72"/>
      <c r="U261" s="71">
        <v>2480797</v>
      </c>
      <c r="V261" s="71">
        <v>474</v>
      </c>
      <c r="W261" s="71">
        <v>387</v>
      </c>
      <c r="X261" s="71">
        <v>2227</v>
      </c>
      <c r="Y261" s="71">
        <v>3940</v>
      </c>
      <c r="Z261" s="71">
        <v>4831</v>
      </c>
      <c r="AA261" s="71">
        <v>4025</v>
      </c>
      <c r="AB261" s="71">
        <v>14731</v>
      </c>
      <c r="AC261" s="71">
        <v>0</v>
      </c>
      <c r="AD261" s="71">
        <v>0.89812315694500622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2031</v>
      </c>
      <c r="B262" s="70">
        <v>155</v>
      </c>
      <c r="C262" s="70">
        <v>2</v>
      </c>
      <c r="D262" s="70">
        <v>10</v>
      </c>
      <c r="E262" s="70">
        <v>2005</v>
      </c>
      <c r="F262" s="70" t="s">
        <v>789</v>
      </c>
      <c r="G262" s="70" t="s">
        <v>2029</v>
      </c>
      <c r="H262" s="70" t="s">
        <v>2030</v>
      </c>
      <c r="I262" s="148"/>
      <c r="J262" s="71">
        <v>32.136275459156117</v>
      </c>
      <c r="K262" s="71">
        <v>1.036519196397542</v>
      </c>
      <c r="L262" s="71">
        <v>5.3342962014478328</v>
      </c>
      <c r="M262" s="71">
        <v>8.7467545098856991</v>
      </c>
      <c r="N262" s="71">
        <v>17.570515658110889</v>
      </c>
      <c r="O262" s="71">
        <v>16.156614377423981</v>
      </c>
      <c r="P262" s="71">
        <v>15.573770884381981</v>
      </c>
      <c r="Q262" s="71">
        <v>0.78556350208431902</v>
      </c>
      <c r="R262" s="71">
        <v>0</v>
      </c>
      <c r="S262" s="71">
        <v>1.0252171919329509</v>
      </c>
      <c r="T262" s="72"/>
      <c r="U262" s="71">
        <v>2807315</v>
      </c>
      <c r="V262" s="71">
        <v>377</v>
      </c>
      <c r="W262" s="71">
        <v>74</v>
      </c>
      <c r="X262" s="71">
        <v>1632</v>
      </c>
      <c r="Y262" s="71">
        <v>4333</v>
      </c>
      <c r="Z262" s="71">
        <v>7690</v>
      </c>
      <c r="AA262" s="71">
        <v>3097</v>
      </c>
      <c r="AB262" s="71">
        <v>13334</v>
      </c>
      <c r="AC262" s="71">
        <v>0</v>
      </c>
      <c r="AD262" s="71">
        <v>1.0252171919329509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2032</v>
      </c>
      <c r="B263" s="70">
        <v>156</v>
      </c>
      <c r="C263" s="70">
        <v>3</v>
      </c>
      <c r="D263" s="70">
        <v>10</v>
      </c>
      <c r="E263" s="70">
        <v>2006</v>
      </c>
      <c r="F263" s="70" t="s">
        <v>790</v>
      </c>
      <c r="G263" s="70" t="s">
        <v>2029</v>
      </c>
      <c r="H263" s="70" t="s">
        <v>2030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2033</v>
      </c>
      <c r="B264" s="70">
        <v>157</v>
      </c>
      <c r="C264" s="70">
        <v>4</v>
      </c>
      <c r="D264" s="70">
        <v>10</v>
      </c>
      <c r="E264" s="70">
        <v>2007</v>
      </c>
      <c r="F264" s="70" t="s">
        <v>791</v>
      </c>
      <c r="G264" s="70" t="s">
        <v>2029</v>
      </c>
      <c r="H264" s="70" t="s">
        <v>2030</v>
      </c>
      <c r="I264" s="148"/>
      <c r="J264" s="71">
        <v>37.510329623052741</v>
      </c>
      <c r="K264" s="71">
        <v>0.87564078360220943</v>
      </c>
      <c r="L264" s="71">
        <v>8.6847507685813117</v>
      </c>
      <c r="M264" s="71">
        <v>8.6018057425490166</v>
      </c>
      <c r="N264" s="71">
        <v>18.622197532819481</v>
      </c>
      <c r="O264" s="71">
        <v>15.620727999054161</v>
      </c>
      <c r="P264" s="71">
        <v>15.901645391947561</v>
      </c>
      <c r="Q264" s="71">
        <v>0.80814950427029097</v>
      </c>
      <c r="R264" s="71">
        <v>0</v>
      </c>
      <c r="S264" s="71">
        <v>0.96727634068660329</v>
      </c>
      <c r="T264" s="72"/>
      <c r="U264" s="71">
        <v>4025451</v>
      </c>
      <c r="V264" s="71">
        <v>314</v>
      </c>
      <c r="W264" s="71">
        <v>146</v>
      </c>
      <c r="X264" s="71">
        <v>1927</v>
      </c>
      <c r="Y264" s="71">
        <v>4340</v>
      </c>
      <c r="Z264" s="71">
        <v>7729</v>
      </c>
      <c r="AA264" s="71">
        <v>3114</v>
      </c>
      <c r="AB264" s="71">
        <v>12992</v>
      </c>
      <c r="AC264" s="71">
        <v>0</v>
      </c>
      <c r="AD264" s="71">
        <v>0.96727634068660329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2034</v>
      </c>
      <c r="B265" s="70">
        <v>158</v>
      </c>
      <c r="C265" s="70">
        <v>5</v>
      </c>
      <c r="D265" s="70">
        <v>10</v>
      </c>
      <c r="E265" s="70">
        <v>2008</v>
      </c>
      <c r="F265" s="70" t="s">
        <v>792</v>
      </c>
      <c r="G265" s="70" t="s">
        <v>2029</v>
      </c>
      <c r="H265" s="70" t="s">
        <v>2030</v>
      </c>
      <c r="I265" s="148"/>
      <c r="J265" s="71">
        <v>46.222900680996148</v>
      </c>
      <c r="K265" s="71">
        <v>0.65163581512421787</v>
      </c>
      <c r="L265" s="71">
        <v>7.5149268603682922</v>
      </c>
      <c r="M265" s="71">
        <v>9.1141456098379692</v>
      </c>
      <c r="N265" s="71">
        <v>19.277749275456038</v>
      </c>
      <c r="O265" s="71">
        <v>15.09496334763398</v>
      </c>
      <c r="P265" s="71">
        <v>15.71520061397387</v>
      </c>
      <c r="Q265" s="71">
        <v>0.78393439537875997</v>
      </c>
      <c r="R265" s="71">
        <v>0</v>
      </c>
      <c r="S265" s="71">
        <v>0.97569263617067947</v>
      </c>
      <c r="T265" s="72"/>
      <c r="U265" s="71">
        <v>5385439</v>
      </c>
      <c r="V265" s="71">
        <v>314</v>
      </c>
      <c r="W265" s="71">
        <v>146</v>
      </c>
      <c r="X265" s="71">
        <v>1927</v>
      </c>
      <c r="Y265" s="71">
        <v>4346</v>
      </c>
      <c r="Z265" s="71">
        <v>7731</v>
      </c>
      <c r="AA265" s="71">
        <v>3081</v>
      </c>
      <c r="AB265" s="71">
        <v>12810</v>
      </c>
      <c r="AC265" s="71">
        <v>0</v>
      </c>
      <c r="AD265" s="71">
        <v>0.97569263617067947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2035</v>
      </c>
      <c r="B266" s="70">
        <v>159</v>
      </c>
      <c r="C266" s="70">
        <v>6</v>
      </c>
      <c r="D266" s="70">
        <v>10</v>
      </c>
      <c r="E266" s="70">
        <v>2009</v>
      </c>
      <c r="F266" s="70" t="s">
        <v>176</v>
      </c>
      <c r="G266" s="70" t="s">
        <v>2029</v>
      </c>
      <c r="H266" s="70" t="s">
        <v>2030</v>
      </c>
      <c r="I266" s="148"/>
      <c r="J266" s="71">
        <v>43.149178421584708</v>
      </c>
      <c r="K266" s="71">
        <v>0.80237358524518854</v>
      </c>
      <c r="L266" s="71">
        <v>2.1329684413049201</v>
      </c>
      <c r="M266" s="71">
        <v>10.475229631705369</v>
      </c>
      <c r="N266" s="71">
        <v>17.72359835573867</v>
      </c>
      <c r="O266" s="71">
        <v>15.265335624333559</v>
      </c>
      <c r="P266" s="71">
        <v>14.820906868204469</v>
      </c>
      <c r="Q266" s="71">
        <v>0.73507139151829903</v>
      </c>
      <c r="R266" s="71">
        <v>0</v>
      </c>
      <c r="S266" s="71">
        <v>0.85006839074352802</v>
      </c>
      <c r="T266" s="72"/>
      <c r="U266" s="71">
        <v>4366762</v>
      </c>
      <c r="V266" s="71">
        <v>379</v>
      </c>
      <c r="W266" s="71">
        <v>55</v>
      </c>
      <c r="X266" s="71">
        <v>2270</v>
      </c>
      <c r="Y266" s="71">
        <v>4343</v>
      </c>
      <c r="Z266" s="71">
        <v>7717</v>
      </c>
      <c r="AA266" s="71">
        <v>2983</v>
      </c>
      <c r="AB266" s="71">
        <v>12609</v>
      </c>
      <c r="AC266" s="71">
        <v>0</v>
      </c>
      <c r="AD266" s="71">
        <v>0.85006839074352802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3.4620000000000002</v>
      </c>
      <c r="BK266" s="71">
        <v>0</v>
      </c>
      <c r="BL266" s="71">
        <v>0</v>
      </c>
      <c r="BM266" s="71">
        <v>0</v>
      </c>
      <c r="BN266" s="72"/>
      <c r="BO266" s="71">
        <v>0</v>
      </c>
      <c r="BP266" s="71">
        <v>0</v>
      </c>
      <c r="BQ266" s="71">
        <v>1</v>
      </c>
      <c r="BR266" s="71">
        <v>0</v>
      </c>
      <c r="BS266" s="71">
        <v>0</v>
      </c>
      <c r="BT266" s="71">
        <v>0</v>
      </c>
      <c r="BU266"/>
      <c r="BV266" s="70">
        <v>3.4620000000000002</v>
      </c>
      <c r="BW266" s="70">
        <v>0</v>
      </c>
      <c r="BX266" s="70">
        <v>0</v>
      </c>
      <c r="BY266" s="70">
        <v>0</v>
      </c>
      <c r="BZ266" s="70">
        <v>0</v>
      </c>
      <c r="CA266" s="70">
        <v>0</v>
      </c>
      <c r="CB266" s="70">
        <v>0</v>
      </c>
      <c r="CC266" s="70">
        <v>0</v>
      </c>
      <c r="CD266" s="70">
        <v>0</v>
      </c>
    </row>
    <row r="267" spans="1:82">
      <c r="A267" s="70" t="s">
        <v>2036</v>
      </c>
      <c r="B267" s="70">
        <v>160</v>
      </c>
      <c r="C267" s="70">
        <v>7</v>
      </c>
      <c r="D267" s="70">
        <v>10</v>
      </c>
      <c r="E267" s="70">
        <v>2010</v>
      </c>
      <c r="F267" s="70" t="s">
        <v>177</v>
      </c>
      <c r="G267" s="70" t="s">
        <v>2029</v>
      </c>
      <c r="H267" s="70" t="s">
        <v>2030</v>
      </c>
      <c r="I267" s="148"/>
      <c r="J267" s="71">
        <v>53.948481178538202</v>
      </c>
      <c r="K267" s="71">
        <v>0.84926009570058314</v>
      </c>
      <c r="L267" s="71">
        <v>2.540249274809931</v>
      </c>
      <c r="M267" s="71">
        <v>10.710308403645991</v>
      </c>
      <c r="N267" s="71">
        <v>19.85211817647571</v>
      </c>
      <c r="O267" s="71">
        <v>15.161255863246049</v>
      </c>
      <c r="P267" s="71">
        <v>14.94573414834244</v>
      </c>
      <c r="Q267" s="71">
        <v>0.75501157055489199</v>
      </c>
      <c r="R267" s="71">
        <v>0</v>
      </c>
      <c r="S267" s="71">
        <v>1.002310056165477</v>
      </c>
      <c r="T267" s="72"/>
      <c r="U267" s="71">
        <v>5122016</v>
      </c>
      <c r="V267" s="71">
        <v>379</v>
      </c>
      <c r="W267" s="71">
        <v>55</v>
      </c>
      <c r="X267" s="71">
        <v>2270</v>
      </c>
      <c r="Y267" s="71">
        <v>4344</v>
      </c>
      <c r="Z267" s="71">
        <v>7700</v>
      </c>
      <c r="AA267" s="71">
        <v>2933</v>
      </c>
      <c r="AB267" s="71">
        <v>12410</v>
      </c>
      <c r="AC267" s="71">
        <v>0</v>
      </c>
      <c r="AD267" s="71">
        <v>1.002310056165477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3.9929999999999999</v>
      </c>
      <c r="BK267" s="71">
        <v>0</v>
      </c>
      <c r="BL267" s="71">
        <v>0</v>
      </c>
      <c r="BM267" s="71">
        <v>0</v>
      </c>
      <c r="BN267" s="72"/>
      <c r="BO267" s="71">
        <v>0</v>
      </c>
      <c r="BP267" s="71">
        <v>0</v>
      </c>
      <c r="BQ267" s="71">
        <v>1</v>
      </c>
      <c r="BR267" s="71">
        <v>0</v>
      </c>
      <c r="BS267" s="71">
        <v>0</v>
      </c>
      <c r="BT267" s="71">
        <v>0</v>
      </c>
      <c r="BU267"/>
      <c r="BV267" s="70">
        <v>3.9929999999999999</v>
      </c>
      <c r="BW267" s="70">
        <v>0</v>
      </c>
      <c r="BX267" s="70">
        <v>0</v>
      </c>
      <c r="BY267" s="70">
        <v>0</v>
      </c>
      <c r="BZ267" s="70">
        <v>0</v>
      </c>
      <c r="CA267" s="70">
        <v>0</v>
      </c>
      <c r="CB267" s="70">
        <v>0</v>
      </c>
      <c r="CC267" s="70">
        <v>0</v>
      </c>
      <c r="CD267" s="70">
        <v>0</v>
      </c>
    </row>
    <row r="268" spans="1:82">
      <c r="A268" s="70" t="s">
        <v>2037</v>
      </c>
      <c r="B268" s="70">
        <v>161</v>
      </c>
      <c r="C268" s="70">
        <v>8</v>
      </c>
      <c r="D268" s="70">
        <v>10</v>
      </c>
      <c r="E268" s="70">
        <v>2011</v>
      </c>
      <c r="F268" s="70" t="s">
        <v>178</v>
      </c>
      <c r="G268" s="70" t="s">
        <v>2029</v>
      </c>
      <c r="H268" s="70" t="s">
        <v>2030</v>
      </c>
      <c r="I268" s="148"/>
      <c r="J268" s="71">
        <v>31.144117514695591</v>
      </c>
      <c r="K268" s="71">
        <v>1.1071092334902211</v>
      </c>
      <c r="L268" s="71">
        <v>2.141139012600259</v>
      </c>
      <c r="M268" s="71">
        <v>12.260415149915501</v>
      </c>
      <c r="N268" s="71">
        <v>19.68587763765802</v>
      </c>
      <c r="O268" s="71">
        <v>14.831172682448669</v>
      </c>
      <c r="P268" s="71">
        <v>14.29114594790193</v>
      </c>
      <c r="Q268" s="71">
        <v>0.85994947026186996</v>
      </c>
      <c r="R268" s="71">
        <v>0</v>
      </c>
      <c r="S268" s="71">
        <v>1.1318248563253841</v>
      </c>
      <c r="T268" s="72"/>
      <c r="U268" s="71">
        <v>2939412</v>
      </c>
      <c r="V268" s="71">
        <v>379</v>
      </c>
      <c r="W268" s="71">
        <v>55</v>
      </c>
      <c r="X268" s="71">
        <v>2270</v>
      </c>
      <c r="Y268" s="71">
        <v>4356</v>
      </c>
      <c r="Z268" s="71">
        <v>7696</v>
      </c>
      <c r="AA268" s="71">
        <v>2888</v>
      </c>
      <c r="AB268" s="71">
        <v>12254</v>
      </c>
      <c r="AC268" s="71">
        <v>0</v>
      </c>
      <c r="AD268" s="71">
        <v>1.1318248563253841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3.9380000000000002</v>
      </c>
      <c r="BK268" s="71">
        <v>0</v>
      </c>
      <c r="BL268" s="71">
        <v>0</v>
      </c>
      <c r="BM268" s="71">
        <v>0</v>
      </c>
      <c r="BN268" s="72"/>
      <c r="BO268" s="71">
        <v>0</v>
      </c>
      <c r="BP268" s="71">
        <v>0</v>
      </c>
      <c r="BQ268" s="71">
        <v>1</v>
      </c>
      <c r="BR268" s="71">
        <v>0</v>
      </c>
      <c r="BS268" s="71">
        <v>0</v>
      </c>
      <c r="BT268" s="71">
        <v>0</v>
      </c>
      <c r="BU268"/>
      <c r="BV268" s="70">
        <v>3.9380000000000002</v>
      </c>
      <c r="BW268" s="70">
        <v>0</v>
      </c>
      <c r="BX268" s="70">
        <v>0</v>
      </c>
      <c r="BY268" s="70">
        <v>0</v>
      </c>
      <c r="BZ268" s="70">
        <v>0</v>
      </c>
      <c r="CA268" s="70">
        <v>0</v>
      </c>
      <c r="CB268" s="70">
        <v>0</v>
      </c>
      <c r="CC268" s="70">
        <v>0</v>
      </c>
      <c r="CD268" s="70">
        <v>0</v>
      </c>
    </row>
    <row r="269" spans="1:82">
      <c r="A269" s="70" t="s">
        <v>2038</v>
      </c>
      <c r="B269" s="70">
        <v>162</v>
      </c>
      <c r="C269" s="70">
        <v>9</v>
      </c>
      <c r="D269" s="70">
        <v>10</v>
      </c>
      <c r="E269" s="70">
        <v>2012</v>
      </c>
      <c r="F269" s="70" t="s">
        <v>179</v>
      </c>
      <c r="G269" s="70" t="s">
        <v>2029</v>
      </c>
      <c r="H269" s="70" t="s">
        <v>2030</v>
      </c>
      <c r="I269" s="148"/>
      <c r="J269" s="71">
        <v>33.881299758327579</v>
      </c>
      <c r="K269" s="71">
        <v>0.99928084504436254</v>
      </c>
      <c r="L269" s="71">
        <v>2.0802837743931728</v>
      </c>
      <c r="M269" s="71">
        <v>11.91736872380951</v>
      </c>
      <c r="N269" s="71">
        <v>19.050390658994811</v>
      </c>
      <c r="O269" s="71">
        <v>14.676224661235919</v>
      </c>
      <c r="P269" s="71">
        <v>14.193297451790674</v>
      </c>
      <c r="Q269" s="71">
        <v>0.92692191510703603</v>
      </c>
      <c r="R269" s="71">
        <v>0</v>
      </c>
      <c r="S269" s="71">
        <v>1.078635626589993</v>
      </c>
      <c r="T269" s="72"/>
      <c r="U269" s="71">
        <v>3457741</v>
      </c>
      <c r="V269" s="71">
        <v>379</v>
      </c>
      <c r="W269" s="71">
        <v>55</v>
      </c>
      <c r="X269" s="71">
        <v>2270</v>
      </c>
      <c r="Y269" s="71">
        <v>4384</v>
      </c>
      <c r="Z269" s="71">
        <v>7676</v>
      </c>
      <c r="AA269" s="71">
        <v>2852</v>
      </c>
      <c r="AB269" s="71">
        <v>12157</v>
      </c>
      <c r="AC269" s="71">
        <v>0</v>
      </c>
      <c r="AD269" s="71">
        <v>1.078635626589993</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4.0819999999999999</v>
      </c>
      <c r="BK269" s="71">
        <v>0</v>
      </c>
      <c r="BL269" s="71">
        <v>0</v>
      </c>
      <c r="BM269" s="71">
        <v>0</v>
      </c>
      <c r="BN269" s="72"/>
      <c r="BO269" s="71">
        <v>0</v>
      </c>
      <c r="BP269" s="71">
        <v>0</v>
      </c>
      <c r="BQ269" s="71">
        <v>1</v>
      </c>
      <c r="BR269" s="71">
        <v>0</v>
      </c>
      <c r="BS269" s="71">
        <v>0</v>
      </c>
      <c r="BT269" s="71">
        <v>0</v>
      </c>
      <c r="BU269"/>
      <c r="BV269" s="70">
        <v>4.0819999999999999</v>
      </c>
      <c r="BW269" s="70">
        <v>0</v>
      </c>
      <c r="BX269" s="70">
        <v>0</v>
      </c>
      <c r="BY269" s="70">
        <v>0</v>
      </c>
      <c r="BZ269" s="70">
        <v>0</v>
      </c>
      <c r="CA269" s="70">
        <v>0</v>
      </c>
      <c r="CB269" s="70">
        <v>0</v>
      </c>
      <c r="CC269" s="70">
        <v>0</v>
      </c>
      <c r="CD269" s="70">
        <v>0</v>
      </c>
    </row>
    <row r="270" spans="1:82">
      <c r="A270" s="70" t="s">
        <v>2039</v>
      </c>
      <c r="B270" s="70">
        <v>163</v>
      </c>
      <c r="C270" s="70">
        <v>10</v>
      </c>
      <c r="D270" s="70">
        <v>10</v>
      </c>
      <c r="E270" s="70">
        <v>2013</v>
      </c>
      <c r="F270" s="70" t="s">
        <v>180</v>
      </c>
      <c r="G270" s="70" t="s">
        <v>2029</v>
      </c>
      <c r="H270" s="70" t="s">
        <v>2030</v>
      </c>
      <c r="I270" s="148"/>
      <c r="J270" s="71">
        <v>36.09759528379675</v>
      </c>
      <c r="K270" s="71">
        <v>0.80675634565826015</v>
      </c>
      <c r="L270" s="71">
        <v>2.0167801007246471</v>
      </c>
      <c r="M270" s="71">
        <v>12.148454390236481</v>
      </c>
      <c r="N270" s="71">
        <v>17.794419928170349</v>
      </c>
      <c r="O270" s="71">
        <v>14.07275748918271</v>
      </c>
      <c r="P270" s="71">
        <v>13.992014339604415</v>
      </c>
      <c r="Q270" s="71">
        <v>0.92856814515121</v>
      </c>
      <c r="R270" s="71">
        <v>0</v>
      </c>
      <c r="S270" s="71">
        <v>1.303325151178788</v>
      </c>
      <c r="T270" s="72"/>
      <c r="U270" s="71">
        <v>3234019</v>
      </c>
      <c r="V270" s="71">
        <v>379</v>
      </c>
      <c r="W270" s="71">
        <v>55</v>
      </c>
      <c r="X270" s="71">
        <v>2270</v>
      </c>
      <c r="Y270" s="71">
        <v>4374</v>
      </c>
      <c r="Z270" s="71">
        <v>7689</v>
      </c>
      <c r="AA270" s="71">
        <v>2801</v>
      </c>
      <c r="AB270" s="71">
        <v>12004</v>
      </c>
      <c r="AC270" s="71">
        <v>0</v>
      </c>
      <c r="AD270" s="71">
        <v>1.303325151178788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4.468</v>
      </c>
      <c r="BK270" s="71">
        <v>0</v>
      </c>
      <c r="BL270" s="71">
        <v>0</v>
      </c>
      <c r="BM270" s="71">
        <v>0</v>
      </c>
      <c r="BN270" s="72"/>
      <c r="BO270" s="71">
        <v>0</v>
      </c>
      <c r="BP270" s="71">
        <v>0</v>
      </c>
      <c r="BQ270" s="71">
        <v>1</v>
      </c>
      <c r="BR270" s="71">
        <v>0</v>
      </c>
      <c r="BS270" s="71">
        <v>0</v>
      </c>
      <c r="BT270" s="71">
        <v>0</v>
      </c>
      <c r="BU270"/>
      <c r="BV270" s="70">
        <v>4.468</v>
      </c>
      <c r="BW270" s="70">
        <v>0</v>
      </c>
      <c r="BX270" s="70">
        <v>0</v>
      </c>
      <c r="BY270" s="70">
        <v>0</v>
      </c>
      <c r="BZ270" s="70">
        <v>0</v>
      </c>
      <c r="CA270" s="70">
        <v>0</v>
      </c>
      <c r="CB270" s="70">
        <v>0</v>
      </c>
      <c r="CC270" s="70">
        <v>0</v>
      </c>
      <c r="CD270" s="70">
        <v>0</v>
      </c>
    </row>
    <row r="271" spans="1:82">
      <c r="A271" s="70" t="s">
        <v>2040</v>
      </c>
      <c r="B271" s="70">
        <v>164</v>
      </c>
      <c r="C271" s="70">
        <v>11</v>
      </c>
      <c r="D271" s="70">
        <v>10</v>
      </c>
      <c r="E271" s="70">
        <v>2014</v>
      </c>
      <c r="F271" s="70" t="s">
        <v>181</v>
      </c>
      <c r="G271" s="70" t="s">
        <v>2029</v>
      </c>
      <c r="H271" s="70" t="s">
        <v>2030</v>
      </c>
      <c r="I271" s="148"/>
      <c r="J271" s="71">
        <v>28.469630541520051</v>
      </c>
      <c r="K271" s="71">
        <v>0.73891091868101877</v>
      </c>
      <c r="L271" s="71">
        <v>1.804011899328013</v>
      </c>
      <c r="M271" s="71">
        <v>10.926469358011991</v>
      </c>
      <c r="N271" s="71">
        <v>17.496684376166598</v>
      </c>
      <c r="O271" s="71">
        <v>13.281681282972597</v>
      </c>
      <c r="P271" s="71">
        <v>13.728313646228013</v>
      </c>
      <c r="Q271" s="71">
        <v>0.87784356198225399</v>
      </c>
      <c r="R271" s="71">
        <v>0</v>
      </c>
      <c r="S271" s="71">
        <v>1.2979811057071311</v>
      </c>
      <c r="T271" s="72"/>
      <c r="U271" s="71">
        <v>3092371</v>
      </c>
      <c r="V271" s="71">
        <v>298</v>
      </c>
      <c r="W271" s="71">
        <v>62</v>
      </c>
      <c r="X271" s="71">
        <v>2185</v>
      </c>
      <c r="Y271" s="71">
        <v>4359</v>
      </c>
      <c r="Z271" s="71">
        <v>7643</v>
      </c>
      <c r="AA271" s="71">
        <v>2734</v>
      </c>
      <c r="AB271" s="71">
        <v>11828</v>
      </c>
      <c r="AC271" s="71">
        <v>0</v>
      </c>
      <c r="AD271" s="71">
        <v>1.2979811057071311</v>
      </c>
      <c r="AE271" s="72"/>
      <c r="AF271" s="71"/>
      <c r="AG271" s="71"/>
      <c r="AH271" s="71"/>
      <c r="AI271" s="71"/>
      <c r="AJ271" s="71"/>
      <c r="AK271" s="71"/>
      <c r="AL271" s="71"/>
      <c r="AM271" s="71"/>
      <c r="AN271" s="71"/>
      <c r="AO271" s="71"/>
      <c r="AP271" s="71"/>
      <c r="AQ271" s="72"/>
      <c r="AR271" s="71">
        <v>261</v>
      </c>
      <c r="AS271" s="71">
        <v>107</v>
      </c>
      <c r="AT271" s="71">
        <v>0</v>
      </c>
      <c r="AU271" s="71">
        <v>0</v>
      </c>
      <c r="AV271" s="71">
        <v>0</v>
      </c>
      <c r="AW271" s="71">
        <v>0</v>
      </c>
      <c r="AX271" s="71"/>
      <c r="AY271" s="72"/>
      <c r="AZ271" s="71">
        <v>1177.3</v>
      </c>
      <c r="BA271" s="71">
        <v>3598.4</v>
      </c>
      <c r="BB271" s="71">
        <v>0</v>
      </c>
      <c r="BC271" s="71">
        <v>0</v>
      </c>
      <c r="BD271" s="71">
        <v>0</v>
      </c>
      <c r="BE271" s="71">
        <v>0</v>
      </c>
      <c r="BF271" s="71"/>
      <c r="BG271" s="72"/>
      <c r="BH271" s="71">
        <v>0</v>
      </c>
      <c r="BI271" s="71">
        <v>0</v>
      </c>
      <c r="BJ271" s="71">
        <v>4.2960000000000003</v>
      </c>
      <c r="BK271" s="71">
        <v>0</v>
      </c>
      <c r="BL271" s="71">
        <v>0</v>
      </c>
      <c r="BM271" s="71">
        <v>0</v>
      </c>
      <c r="BN271" s="72"/>
      <c r="BO271" s="71">
        <v>0</v>
      </c>
      <c r="BP271" s="71">
        <v>0</v>
      </c>
      <c r="BQ271" s="71">
        <v>1</v>
      </c>
      <c r="BR271" s="71">
        <v>0</v>
      </c>
      <c r="BS271" s="71">
        <v>0</v>
      </c>
      <c r="BT271" s="71">
        <v>0</v>
      </c>
      <c r="BU271"/>
      <c r="BV271" s="70">
        <v>4.2960000000000003</v>
      </c>
      <c r="BW271" s="70">
        <v>0</v>
      </c>
      <c r="BX271" s="70">
        <v>0</v>
      </c>
      <c r="BY271" s="70">
        <v>0</v>
      </c>
      <c r="BZ271" s="70">
        <v>0</v>
      </c>
      <c r="CA271" s="70">
        <v>0</v>
      </c>
      <c r="CB271" s="70">
        <v>0</v>
      </c>
      <c r="CC271" s="70">
        <v>0</v>
      </c>
      <c r="CD271" s="70">
        <v>0</v>
      </c>
    </row>
    <row r="272" spans="1:82">
      <c r="A272" s="70" t="s">
        <v>2041</v>
      </c>
      <c r="B272" s="70">
        <v>165</v>
      </c>
      <c r="C272" s="70">
        <v>12</v>
      </c>
      <c r="D272" s="70">
        <v>10</v>
      </c>
      <c r="E272" s="70">
        <v>2015</v>
      </c>
      <c r="F272" s="70" t="s">
        <v>182</v>
      </c>
      <c r="G272" s="70" t="s">
        <v>2029</v>
      </c>
      <c r="H272" s="70" t="s">
        <v>2030</v>
      </c>
      <c r="I272" s="148"/>
      <c r="J272" s="71">
        <v>52.277498276064492</v>
      </c>
      <c r="K272" s="71">
        <v>0.72770203360594765</v>
      </c>
      <c r="L272" s="71">
        <v>1.6097616733503499</v>
      </c>
      <c r="M272" s="71">
        <v>14.25274381709357</v>
      </c>
      <c r="N272" s="71">
        <v>16.508479496871701</v>
      </c>
      <c r="O272" s="71">
        <v>13.086230193216748</v>
      </c>
      <c r="P272" s="71">
        <v>13.502970894745232</v>
      </c>
      <c r="Q272" s="71">
        <v>0.84409491771510803</v>
      </c>
      <c r="R272" s="71">
        <v>0</v>
      </c>
      <c r="S272" s="71">
        <v>1.0705262149574899</v>
      </c>
      <c r="T272" s="72"/>
      <c r="U272" s="71">
        <v>6142530</v>
      </c>
      <c r="V272" s="71">
        <v>298</v>
      </c>
      <c r="W272" s="71">
        <v>62</v>
      </c>
      <c r="X272" s="71">
        <v>2185</v>
      </c>
      <c r="Y272" s="71">
        <v>4327</v>
      </c>
      <c r="Z272" s="71">
        <v>7603</v>
      </c>
      <c r="AA272" s="71">
        <v>2687</v>
      </c>
      <c r="AB272" s="71">
        <v>11618</v>
      </c>
      <c r="AC272" s="71">
        <v>0</v>
      </c>
      <c r="AD272" s="71">
        <v>1.0705262149574899</v>
      </c>
      <c r="AE272" s="72"/>
      <c r="AF272" s="71">
        <v>58871221.796630442</v>
      </c>
      <c r="AG272" s="71">
        <v>558734.26258960005</v>
      </c>
      <c r="AH272" s="71">
        <v>334658.97030146408</v>
      </c>
      <c r="AI272" s="71">
        <v>14058641.362293219</v>
      </c>
      <c r="AJ272" s="71">
        <v>24663421.124554802</v>
      </c>
      <c r="AK272" s="71">
        <v>0</v>
      </c>
      <c r="AL272" s="71">
        <v>0</v>
      </c>
      <c r="AM272" s="71">
        <v>1592198.1643229839</v>
      </c>
      <c r="AN272" s="71">
        <v>0</v>
      </c>
      <c r="AO272" s="71">
        <v>0</v>
      </c>
      <c r="AP272" s="71">
        <v>100078875.68069251</v>
      </c>
      <c r="AQ272" s="72"/>
      <c r="AR272" s="71">
        <v>278</v>
      </c>
      <c r="AS272" s="71">
        <v>191</v>
      </c>
      <c r="AT272" s="71">
        <v>0</v>
      </c>
      <c r="AU272" s="71">
        <v>0</v>
      </c>
      <c r="AV272" s="71">
        <v>0</v>
      </c>
      <c r="AW272" s="71">
        <v>0</v>
      </c>
      <c r="AX272" s="71"/>
      <c r="AY272" s="72"/>
      <c r="AZ272" s="71">
        <v>1270.7</v>
      </c>
      <c r="BA272" s="71">
        <v>11212</v>
      </c>
      <c r="BB272" s="71">
        <v>0</v>
      </c>
      <c r="BC272" s="71">
        <v>0</v>
      </c>
      <c r="BD272" s="71">
        <v>0</v>
      </c>
      <c r="BE272" s="71">
        <v>0</v>
      </c>
      <c r="BF272" s="71"/>
      <c r="BG272" s="72"/>
      <c r="BH272" s="71">
        <v>0</v>
      </c>
      <c r="BI272" s="71">
        <v>0</v>
      </c>
      <c r="BJ272" s="71">
        <v>4.1130000000000004</v>
      </c>
      <c r="BK272" s="71">
        <v>0</v>
      </c>
      <c r="BL272" s="71">
        <v>0</v>
      </c>
      <c r="BM272" s="71">
        <v>0</v>
      </c>
      <c r="BN272" s="72"/>
      <c r="BO272" s="71">
        <v>0</v>
      </c>
      <c r="BP272" s="71">
        <v>0</v>
      </c>
      <c r="BQ272" s="71">
        <v>1</v>
      </c>
      <c r="BR272" s="71">
        <v>0</v>
      </c>
      <c r="BS272" s="71">
        <v>0</v>
      </c>
      <c r="BT272" s="71">
        <v>0</v>
      </c>
      <c r="BU272"/>
      <c r="BV272" s="70">
        <v>4.1130000000000004</v>
      </c>
      <c r="BW272" s="70">
        <v>0</v>
      </c>
      <c r="BX272" s="70">
        <v>0</v>
      </c>
      <c r="BY272" s="70">
        <v>0</v>
      </c>
      <c r="BZ272" s="70">
        <v>0</v>
      </c>
      <c r="CA272" s="70">
        <v>0</v>
      </c>
      <c r="CB272" s="70">
        <v>0</v>
      </c>
      <c r="CC272" s="70">
        <v>0</v>
      </c>
      <c r="CD272" s="70">
        <v>0</v>
      </c>
    </row>
    <row r="273" spans="1:82">
      <c r="A273" s="70" t="s">
        <v>2042</v>
      </c>
      <c r="B273" s="70">
        <v>166</v>
      </c>
      <c r="C273" s="70">
        <v>13</v>
      </c>
      <c r="D273" s="70">
        <v>10</v>
      </c>
      <c r="E273" s="70">
        <v>2016</v>
      </c>
      <c r="F273" s="70" t="s">
        <v>155</v>
      </c>
      <c r="G273" s="1064" t="s">
        <v>2029</v>
      </c>
      <c r="H273" s="70" t="s">
        <v>2030</v>
      </c>
      <c r="I273" s="148"/>
      <c r="J273" s="71">
        <v>53.052775750237274</v>
      </c>
      <c r="K273" s="71">
        <v>0.72346868242380902</v>
      </c>
      <c r="L273" s="71">
        <v>1.5301294350773353</v>
      </c>
      <c r="M273" s="71">
        <v>9.483929100900399</v>
      </c>
      <c r="N273" s="71">
        <v>16.126650351469415</v>
      </c>
      <c r="O273" s="71">
        <v>12.895012261279572</v>
      </c>
      <c r="P273" s="71">
        <v>13.103973056161758</v>
      </c>
      <c r="Q273" s="71">
        <v>0.80767723847968509</v>
      </c>
      <c r="R273" s="71">
        <v>0</v>
      </c>
      <c r="S273" s="71">
        <v>1.1006363500358358</v>
      </c>
      <c r="T273" s="72"/>
      <c r="U273" s="71">
        <v>6134075</v>
      </c>
      <c r="V273" s="71">
        <v>298</v>
      </c>
      <c r="W273" s="71">
        <v>62</v>
      </c>
      <c r="X273" s="71">
        <v>2185</v>
      </c>
      <c r="Y273" s="71">
        <v>4306</v>
      </c>
      <c r="Z273" s="71">
        <v>7584</v>
      </c>
      <c r="AA273" s="71">
        <v>2697</v>
      </c>
      <c r="AB273" s="71">
        <v>11435</v>
      </c>
      <c r="AC273" s="71">
        <v>0</v>
      </c>
      <c r="AD273" s="71">
        <v>1.100636350035836</v>
      </c>
      <c r="AE273" s="72"/>
      <c r="AF273" s="71">
        <v>61206513.837790132</v>
      </c>
      <c r="AG273" s="71">
        <v>535463.67766523431</v>
      </c>
      <c r="AH273" s="71">
        <v>244211.74532485669</v>
      </c>
      <c r="AI273" s="71">
        <v>13969293.434606681</v>
      </c>
      <c r="AJ273" s="71">
        <v>24147862.89673008</v>
      </c>
      <c r="AK273" s="71">
        <v>0</v>
      </c>
      <c r="AL273" s="71">
        <v>0</v>
      </c>
      <c r="AM273" s="71">
        <v>1568336.279508393</v>
      </c>
      <c r="AN273" s="71">
        <v>0</v>
      </c>
      <c r="AO273" s="71">
        <v>0</v>
      </c>
      <c r="AP273" s="71">
        <v>101671681.87162538</v>
      </c>
      <c r="AQ273" s="72"/>
      <c r="AR273" s="71">
        <v>298</v>
      </c>
      <c r="AS273" s="71">
        <v>245</v>
      </c>
      <c r="AT273" s="71">
        <v>0</v>
      </c>
      <c r="AU273" s="71">
        <v>0</v>
      </c>
      <c r="AV273" s="71">
        <v>0</v>
      </c>
      <c r="AW273" s="71">
        <v>0</v>
      </c>
      <c r="AX273" s="71"/>
      <c r="AY273" s="72"/>
      <c r="AZ273" s="71">
        <v>1367.6</v>
      </c>
      <c r="BA273" s="71">
        <v>13596.9</v>
      </c>
      <c r="BB273" s="71">
        <v>0</v>
      </c>
      <c r="BC273" s="71">
        <v>0</v>
      </c>
      <c r="BD273" s="71">
        <v>0</v>
      </c>
      <c r="BE273" s="71">
        <v>0</v>
      </c>
      <c r="BF273" s="71"/>
      <c r="BG273" s="72"/>
      <c r="BH273" s="71">
        <v>0</v>
      </c>
      <c r="BI273" s="71">
        <v>0</v>
      </c>
      <c r="BJ273" s="71">
        <v>10.858000000000001</v>
      </c>
      <c r="BK273" s="71">
        <v>0</v>
      </c>
      <c r="BL273" s="71">
        <v>0</v>
      </c>
      <c r="BM273" s="71">
        <v>0</v>
      </c>
      <c r="BN273" s="72"/>
      <c r="BO273" s="71">
        <v>0</v>
      </c>
      <c r="BP273" s="71">
        <v>0</v>
      </c>
      <c r="BQ273" s="71">
        <v>3</v>
      </c>
      <c r="BR273" s="71">
        <v>0</v>
      </c>
      <c r="BS273" s="71">
        <v>0</v>
      </c>
      <c r="BT273" s="71">
        <v>0</v>
      </c>
      <c r="BU273"/>
      <c r="BV273" s="70">
        <v>10.858000000000001</v>
      </c>
      <c r="BW273" s="70">
        <v>0</v>
      </c>
      <c r="BX273" s="70">
        <v>0</v>
      </c>
      <c r="BY273" s="70">
        <v>0</v>
      </c>
      <c r="BZ273" s="70">
        <v>0</v>
      </c>
      <c r="CA273" s="70">
        <v>0</v>
      </c>
      <c r="CB273" s="70">
        <v>0</v>
      </c>
      <c r="CC273" s="70">
        <v>0</v>
      </c>
      <c r="CD273" s="70">
        <v>0</v>
      </c>
    </row>
    <row r="274" spans="1:82">
      <c r="A274" s="70" t="s">
        <v>2043</v>
      </c>
      <c r="B274" s="70">
        <v>167</v>
      </c>
      <c r="C274" s="70">
        <v>14</v>
      </c>
      <c r="D274" s="70">
        <v>10</v>
      </c>
      <c r="E274" s="70">
        <v>2017</v>
      </c>
      <c r="F274" s="70" t="s">
        <v>156</v>
      </c>
      <c r="G274" s="1064" t="s">
        <v>2029</v>
      </c>
      <c r="H274" s="70" t="s">
        <v>2030</v>
      </c>
      <c r="I274" s="148"/>
      <c r="J274" s="71">
        <v>51.156409816077364</v>
      </c>
      <c r="K274" s="71">
        <v>0.72018568687142914</v>
      </c>
      <c r="L274" s="71">
        <v>1.6426269248685939</v>
      </c>
      <c r="M274" s="71">
        <v>8.3979116497167521</v>
      </c>
      <c r="N274" s="71">
        <v>15.604547548590434</v>
      </c>
      <c r="O274" s="71">
        <v>12.631074882945006</v>
      </c>
      <c r="P274" s="71">
        <v>12.90509341813636</v>
      </c>
      <c r="Q274" s="71">
        <v>0.76854246570127804</v>
      </c>
      <c r="R274" s="71">
        <v>0</v>
      </c>
      <c r="S274" s="71">
        <v>0.94635917746844656</v>
      </c>
      <c r="T274" s="72"/>
      <c r="U274" s="71">
        <v>6017180</v>
      </c>
      <c r="V274" s="71">
        <v>298</v>
      </c>
      <c r="W274" s="71">
        <v>62</v>
      </c>
      <c r="X274" s="71">
        <v>2185</v>
      </c>
      <c r="Y274" s="71">
        <v>4312</v>
      </c>
      <c r="Z274" s="71">
        <v>7552</v>
      </c>
      <c r="AA274" s="71">
        <v>2673</v>
      </c>
      <c r="AB274" s="71">
        <v>11252</v>
      </c>
      <c r="AC274" s="71">
        <v>0</v>
      </c>
      <c r="AD274" s="71">
        <v>0.94635917746844656</v>
      </c>
      <c r="AE274" s="72"/>
      <c r="AF274" s="71">
        <v>59816624.969383448</v>
      </c>
      <c r="AG274" s="71">
        <v>538915.95742129977</v>
      </c>
      <c r="AH274" s="71">
        <v>336532.10257773078</v>
      </c>
      <c r="AI274" s="71">
        <v>13190117.37980918</v>
      </c>
      <c r="AJ274" s="71">
        <v>22570410.01591726</v>
      </c>
      <c r="AK274" s="71">
        <v>0</v>
      </c>
      <c r="AL274" s="71">
        <v>0</v>
      </c>
      <c r="AM274" s="71">
        <v>1545652.1582379281</v>
      </c>
      <c r="AN274" s="71">
        <v>0</v>
      </c>
      <c r="AO274" s="71">
        <v>0</v>
      </c>
      <c r="AP274" s="71">
        <v>97998252.583346859</v>
      </c>
      <c r="AQ274" s="72"/>
      <c r="AR274" s="71">
        <v>310</v>
      </c>
      <c r="AS274" s="71">
        <v>309</v>
      </c>
      <c r="AT274" s="71">
        <v>0</v>
      </c>
      <c r="AU274" s="71">
        <v>0</v>
      </c>
      <c r="AV274" s="71">
        <v>0</v>
      </c>
      <c r="AW274" s="71">
        <v>0</v>
      </c>
      <c r="AX274" s="71"/>
      <c r="AY274" s="72"/>
      <c r="AZ274" s="71">
        <v>1430.2</v>
      </c>
      <c r="BA274" s="71">
        <v>16364.3</v>
      </c>
      <c r="BB274" s="71">
        <v>0</v>
      </c>
      <c r="BC274" s="71">
        <v>0</v>
      </c>
      <c r="BD274" s="71">
        <v>0</v>
      </c>
      <c r="BE274" s="71">
        <v>0</v>
      </c>
      <c r="BF274" s="71"/>
      <c r="BG274" s="72"/>
      <c r="BH274" s="71">
        <v>0</v>
      </c>
      <c r="BI274" s="71">
        <v>0</v>
      </c>
      <c r="BJ274" s="71">
        <v>11.132</v>
      </c>
      <c r="BK274" s="71">
        <v>0</v>
      </c>
      <c r="BL274" s="71">
        <v>0</v>
      </c>
      <c r="BM274" s="71">
        <v>0</v>
      </c>
      <c r="BN274" s="72"/>
      <c r="BO274" s="71">
        <v>0</v>
      </c>
      <c r="BP274" s="71">
        <v>0</v>
      </c>
      <c r="BQ274" s="71">
        <v>3</v>
      </c>
      <c r="BR274" s="71">
        <v>0</v>
      </c>
      <c r="BS274" s="71">
        <v>0</v>
      </c>
      <c r="BT274" s="71">
        <v>0</v>
      </c>
      <c r="BU274"/>
      <c r="BV274" s="70">
        <v>11.132</v>
      </c>
      <c r="BW274" s="70">
        <v>0</v>
      </c>
      <c r="BX274" s="70">
        <v>0</v>
      </c>
      <c r="BY274" s="70">
        <v>0</v>
      </c>
      <c r="BZ274" s="70">
        <v>0</v>
      </c>
      <c r="CA274" s="70">
        <v>0</v>
      </c>
      <c r="CB274" s="70">
        <v>0</v>
      </c>
      <c r="CC274" s="70">
        <v>0</v>
      </c>
      <c r="CD274" s="70">
        <v>0</v>
      </c>
    </row>
    <row r="275" spans="1:82">
      <c r="A275" s="70" t="s">
        <v>2044</v>
      </c>
      <c r="B275" s="70">
        <v>168</v>
      </c>
      <c r="C275" s="70">
        <v>15</v>
      </c>
      <c r="D275" s="70">
        <v>10</v>
      </c>
      <c r="E275" s="70">
        <v>2018</v>
      </c>
      <c r="F275" s="70" t="s">
        <v>183</v>
      </c>
      <c r="G275" s="70" t="s">
        <v>2029</v>
      </c>
      <c r="H275" s="70" t="s">
        <v>2030</v>
      </c>
      <c r="I275" s="148"/>
      <c r="J275" s="71">
        <v>49.483435646988127</v>
      </c>
      <c r="K275" s="71">
        <v>0.67841086126408512</v>
      </c>
      <c r="L275" s="71">
        <v>1.4552162104084032</v>
      </c>
      <c r="M275" s="71">
        <v>8.6832687402792246</v>
      </c>
      <c r="N275" s="71">
        <v>14.005335560696087</v>
      </c>
      <c r="O275" s="71">
        <v>12.236216698020359</v>
      </c>
      <c r="P275" s="71">
        <v>12.728834203455275</v>
      </c>
      <c r="Q275" s="71">
        <v>0.69934411551711795</v>
      </c>
      <c r="R275" s="71">
        <v>0</v>
      </c>
      <c r="S275" s="71">
        <v>0.93194639280714553</v>
      </c>
      <c r="T275" s="72"/>
      <c r="U275" s="71">
        <v>6207144</v>
      </c>
      <c r="V275" s="71">
        <v>298</v>
      </c>
      <c r="W275" s="71">
        <v>62</v>
      </c>
      <c r="X275" s="71">
        <v>2185</v>
      </c>
      <c r="Y275" s="71">
        <v>4311</v>
      </c>
      <c r="Z275" s="71">
        <v>7456</v>
      </c>
      <c r="AA275" s="71">
        <v>2663</v>
      </c>
      <c r="AB275" s="71">
        <v>11034</v>
      </c>
      <c r="AC275" s="71">
        <v>0</v>
      </c>
      <c r="AD275" s="71">
        <v>0.93194639280714553</v>
      </c>
      <c r="AE275" s="72"/>
      <c r="AF275" s="71">
        <v>58762191.622859947</v>
      </c>
      <c r="AG275" s="71">
        <v>480881.05317505851</v>
      </c>
      <c r="AH275" s="71">
        <v>317112.69811107079</v>
      </c>
      <c r="AI275" s="71">
        <v>13433111.11978678</v>
      </c>
      <c r="AJ275" s="71">
        <v>21418809.29334994</v>
      </c>
      <c r="AK275" s="71">
        <v>0</v>
      </c>
      <c r="AL275" s="71">
        <v>0</v>
      </c>
      <c r="AM275" s="71">
        <v>1518842.3555923339</v>
      </c>
      <c r="AN275" s="71">
        <v>0</v>
      </c>
      <c r="AO275" s="71">
        <v>0</v>
      </c>
      <c r="AP275" s="71">
        <v>95930948.142875135</v>
      </c>
      <c r="AQ275" s="72"/>
      <c r="AR275" s="71">
        <v>319</v>
      </c>
      <c r="AS275" s="71">
        <v>349</v>
      </c>
      <c r="AT275" s="71">
        <v>0</v>
      </c>
      <c r="AU275" s="71">
        <v>0</v>
      </c>
      <c r="AV275" s="71">
        <v>0</v>
      </c>
      <c r="AW275" s="71">
        <v>0</v>
      </c>
      <c r="AX275" s="71"/>
      <c r="AY275" s="72"/>
      <c r="AZ275" s="71">
        <v>1479.6</v>
      </c>
      <c r="BA275" s="71">
        <v>18192</v>
      </c>
      <c r="BB275" s="71">
        <v>0</v>
      </c>
      <c r="BC275" s="71">
        <v>0</v>
      </c>
      <c r="BD275" s="71">
        <v>0</v>
      </c>
      <c r="BE275" s="71">
        <v>0</v>
      </c>
      <c r="BF275" s="71"/>
      <c r="BG275" s="72"/>
      <c r="BH275" s="71">
        <v>0</v>
      </c>
      <c r="BI275" s="71">
        <v>0</v>
      </c>
      <c r="BJ275" s="71">
        <v>11.705</v>
      </c>
      <c r="BK275" s="71">
        <v>0</v>
      </c>
      <c r="BL275" s="71">
        <v>0</v>
      </c>
      <c r="BM275" s="71">
        <v>0</v>
      </c>
      <c r="BN275" s="72"/>
      <c r="BO275" s="71">
        <v>0</v>
      </c>
      <c r="BP275" s="71">
        <v>0</v>
      </c>
      <c r="BQ275" s="71">
        <v>3</v>
      </c>
      <c r="BR275" s="71">
        <v>0</v>
      </c>
      <c r="BS275" s="71">
        <v>0</v>
      </c>
      <c r="BT275" s="71">
        <v>0</v>
      </c>
      <c r="BU275"/>
      <c r="BV275" s="70">
        <v>11.705</v>
      </c>
      <c r="BW275" s="70">
        <v>0</v>
      </c>
      <c r="BX275" s="70">
        <v>0</v>
      </c>
      <c r="BY275" s="70">
        <v>0</v>
      </c>
      <c r="BZ275" s="70">
        <v>0</v>
      </c>
      <c r="CA275" s="70">
        <v>0</v>
      </c>
      <c r="CB275" s="70">
        <v>0</v>
      </c>
      <c r="CC275" s="70">
        <v>0</v>
      </c>
      <c r="CD275" s="70">
        <v>0</v>
      </c>
    </row>
    <row r="276" spans="1:82">
      <c r="A276" s="70" t="s">
        <v>2045</v>
      </c>
      <c r="B276" s="70">
        <v>169</v>
      </c>
      <c r="C276" s="70">
        <v>16</v>
      </c>
      <c r="D276" s="70">
        <v>10</v>
      </c>
      <c r="E276" s="70">
        <v>2019</v>
      </c>
      <c r="F276" s="70" t="s">
        <v>158</v>
      </c>
      <c r="G276" s="70" t="s">
        <v>2029</v>
      </c>
      <c r="H276" s="70" t="s">
        <v>2030</v>
      </c>
      <c r="I276" s="148"/>
      <c r="J276" s="71">
        <v>45.595232842435287</v>
      </c>
      <c r="K276" s="71">
        <v>0.61680987277373656</v>
      </c>
      <c r="L276" s="71">
        <v>1.4618447987339684</v>
      </c>
      <c r="M276" s="71">
        <v>8.9157560384240853</v>
      </c>
      <c r="N276" s="71">
        <v>13.348337499088412</v>
      </c>
      <c r="O276" s="71">
        <v>11.794264559372399</v>
      </c>
      <c r="P276" s="71">
        <v>12.559952644985533</v>
      </c>
      <c r="Q276" s="71">
        <v>0.671962580614337</v>
      </c>
      <c r="R276" s="71">
        <v>0</v>
      </c>
      <c r="S276" s="71">
        <v>0.95206233157422959</v>
      </c>
      <c r="T276" s="72"/>
      <c r="U276" s="71">
        <v>6011751</v>
      </c>
      <c r="V276" s="71">
        <v>298</v>
      </c>
      <c r="W276" s="71">
        <v>62</v>
      </c>
      <c r="X276" s="71">
        <v>2185</v>
      </c>
      <c r="Y276" s="71">
        <v>4325</v>
      </c>
      <c r="Z276" s="71">
        <v>7384</v>
      </c>
      <c r="AA276" s="71">
        <v>2608</v>
      </c>
      <c r="AB276" s="71">
        <v>10889</v>
      </c>
      <c r="AC276" s="71">
        <v>0</v>
      </c>
      <c r="AD276" s="71">
        <v>0.95206233157422959</v>
      </c>
      <c r="AE276" s="72"/>
      <c r="AF276" s="71">
        <v>57252609.348427206</v>
      </c>
      <c r="AG276" s="71">
        <v>466713.76855197269</v>
      </c>
      <c r="AH276" s="71">
        <v>334267.58245957212</v>
      </c>
      <c r="AI276" s="71">
        <v>14912940.10806841</v>
      </c>
      <c r="AJ276" s="71">
        <v>19989803.243441209</v>
      </c>
      <c r="AK276" s="71">
        <v>0</v>
      </c>
      <c r="AL276" s="71">
        <v>0</v>
      </c>
      <c r="AM276" s="71">
        <v>1482999.8276518877</v>
      </c>
      <c r="AN276" s="71">
        <v>0</v>
      </c>
      <c r="AO276" s="71">
        <v>0</v>
      </c>
      <c r="AP276" s="71">
        <v>94439333.878600255</v>
      </c>
      <c r="AQ276" s="72"/>
      <c r="AR276" s="71">
        <v>344</v>
      </c>
      <c r="AS276" s="71">
        <v>391</v>
      </c>
      <c r="AT276" s="71">
        <v>0</v>
      </c>
      <c r="AU276" s="71">
        <v>0</v>
      </c>
      <c r="AV276" s="71">
        <v>0</v>
      </c>
      <c r="AW276" s="71">
        <v>0</v>
      </c>
      <c r="AX276" s="71"/>
      <c r="AY276" s="72"/>
      <c r="AZ276" s="71">
        <v>1634.3</v>
      </c>
      <c r="BA276" s="71">
        <v>19882.399999999991</v>
      </c>
      <c r="BB276" s="71">
        <v>0</v>
      </c>
      <c r="BC276" s="71">
        <v>0</v>
      </c>
      <c r="BD276" s="71">
        <v>0</v>
      </c>
      <c r="BE276" s="71">
        <v>0</v>
      </c>
      <c r="BF276" s="71"/>
      <c r="BG276" s="72"/>
      <c r="BH276" s="71">
        <v>0</v>
      </c>
      <c r="BI276" s="71">
        <v>0</v>
      </c>
      <c r="BJ276" s="71">
        <v>11.175000000000001</v>
      </c>
      <c r="BK276" s="71">
        <v>0</v>
      </c>
      <c r="BL276" s="71">
        <v>0</v>
      </c>
      <c r="BM276" s="71">
        <v>0</v>
      </c>
      <c r="BN276" s="72"/>
      <c r="BO276" s="71">
        <v>0</v>
      </c>
      <c r="BP276" s="71">
        <v>0</v>
      </c>
      <c r="BQ276" s="71">
        <v>3</v>
      </c>
      <c r="BR276" s="71">
        <v>0</v>
      </c>
      <c r="BS276" s="71">
        <v>0</v>
      </c>
      <c r="BT276" s="71">
        <v>0</v>
      </c>
      <c r="BU276"/>
      <c r="BV276" s="70">
        <v>11.175000000000001</v>
      </c>
      <c r="BW276" s="70">
        <v>0</v>
      </c>
      <c r="BX276" s="70">
        <v>0</v>
      </c>
      <c r="BY276" s="70">
        <v>0</v>
      </c>
      <c r="BZ276" s="70">
        <v>0</v>
      </c>
      <c r="CA276" s="70">
        <v>0</v>
      </c>
      <c r="CB276" s="70">
        <v>0</v>
      </c>
      <c r="CC276" s="70">
        <v>0</v>
      </c>
      <c r="CD276" s="70">
        <v>0</v>
      </c>
    </row>
    <row r="277" spans="1:82">
      <c r="A277" s="70" t="s">
        <v>2046</v>
      </c>
      <c r="B277" s="70">
        <v>170</v>
      </c>
      <c r="C277" s="70">
        <v>17</v>
      </c>
      <c r="D277" s="70">
        <v>10</v>
      </c>
      <c r="E277" s="70">
        <v>2020</v>
      </c>
      <c r="F277" s="70" t="s">
        <v>159</v>
      </c>
      <c r="G277" s="70" t="s">
        <v>2029</v>
      </c>
      <c r="H277" s="70" t="s">
        <v>2030</v>
      </c>
      <c r="I277" s="148"/>
      <c r="J277" s="71">
        <v>39.903739931842459</v>
      </c>
      <c r="K277" s="71">
        <v>0.54764601841455263</v>
      </c>
      <c r="L277" s="71">
        <v>3.617086570356296</v>
      </c>
      <c r="M277" s="71">
        <v>8.1899425730458191</v>
      </c>
      <c r="N277" s="71">
        <v>12.953187417906078</v>
      </c>
      <c r="O277" s="71">
        <v>10.211692238000936</v>
      </c>
      <c r="P277" s="71">
        <v>11.803149654928045</v>
      </c>
      <c r="Q277" s="71">
        <v>0.62869819360268298</v>
      </c>
      <c r="R277" s="71">
        <v>0</v>
      </c>
      <c r="S277" s="71">
        <v>0.94994270237637068</v>
      </c>
      <c r="T277" s="72"/>
      <c r="U277" s="71">
        <v>5050965</v>
      </c>
      <c r="V277" s="71">
        <v>240</v>
      </c>
      <c r="W277" s="71">
        <v>181</v>
      </c>
      <c r="X277" s="71">
        <v>2284</v>
      </c>
      <c r="Y277" s="71">
        <v>4325</v>
      </c>
      <c r="Z277" s="71">
        <v>7297</v>
      </c>
      <c r="AA277" s="71">
        <v>2605</v>
      </c>
      <c r="AB277" s="71">
        <v>10663</v>
      </c>
      <c r="AC277" s="71">
        <v>0</v>
      </c>
      <c r="AD277" s="71">
        <v>0.94994270237637068</v>
      </c>
      <c r="AE277" s="72"/>
      <c r="AF277" s="71">
        <v>50101549.971379787</v>
      </c>
      <c r="AG277" s="71">
        <v>404112.47057979653</v>
      </c>
      <c r="AH277" s="71">
        <v>877998.93768056959</v>
      </c>
      <c r="AI277" s="71">
        <v>14458721.389091434</v>
      </c>
      <c r="AJ277" s="71">
        <v>23394561.75320876</v>
      </c>
      <c r="AK277" s="71"/>
      <c r="AL277" s="71"/>
      <c r="AM277" s="71">
        <v>1391639.968400901</v>
      </c>
      <c r="AN277" s="71"/>
      <c r="AO277" s="71"/>
      <c r="AP277" s="71">
        <v>90628584.490341246</v>
      </c>
      <c r="AQ277" s="72"/>
      <c r="AR277" s="71">
        <v>361</v>
      </c>
      <c r="AS277" s="71">
        <v>409</v>
      </c>
      <c r="AT277" s="71">
        <v>0</v>
      </c>
      <c r="AU277" s="71">
        <v>0</v>
      </c>
      <c r="AV277" s="71">
        <v>0</v>
      </c>
      <c r="AW277" s="71">
        <v>0</v>
      </c>
      <c r="AX277" s="71"/>
      <c r="AY277" s="72"/>
      <c r="AZ277" s="71">
        <v>1743.1</v>
      </c>
      <c r="BA277" s="71">
        <v>20899.500000000011</v>
      </c>
      <c r="BB277" s="71">
        <v>0</v>
      </c>
      <c r="BC277" s="71">
        <v>0</v>
      </c>
      <c r="BD277" s="71">
        <v>0</v>
      </c>
      <c r="BE277" s="71">
        <v>0</v>
      </c>
      <c r="BF277" s="71"/>
      <c r="BG277" s="72"/>
      <c r="BH277" s="71">
        <v>0</v>
      </c>
      <c r="BI277" s="71">
        <v>0</v>
      </c>
      <c r="BJ277" s="71">
        <v>10.378</v>
      </c>
      <c r="BK277" s="71">
        <v>0</v>
      </c>
      <c r="BL277" s="71">
        <v>0</v>
      </c>
      <c r="BM277" s="71">
        <v>0</v>
      </c>
      <c r="BN277" s="72"/>
      <c r="BO277" s="71">
        <v>0</v>
      </c>
      <c r="BP277" s="71">
        <v>0</v>
      </c>
      <c r="BQ277" s="71">
        <v>3</v>
      </c>
      <c r="BR277" s="71">
        <v>0</v>
      </c>
      <c r="BS277" s="71">
        <v>0</v>
      </c>
      <c r="BT277" s="71">
        <v>0</v>
      </c>
      <c r="BU277"/>
      <c r="BV277" s="70">
        <v>10.378</v>
      </c>
      <c r="BW277" s="70">
        <v>0</v>
      </c>
      <c r="BX277" s="70">
        <v>0</v>
      </c>
      <c r="BY277" s="70">
        <v>0</v>
      </c>
      <c r="BZ277" s="70">
        <v>0</v>
      </c>
      <c r="CA277" s="70">
        <v>0</v>
      </c>
      <c r="CB277" s="70">
        <v>0</v>
      </c>
      <c r="CC277" s="70">
        <v>0</v>
      </c>
      <c r="CD277" s="70">
        <v>0</v>
      </c>
    </row>
    <row r="278" spans="1:82">
      <c r="A278" s="70" t="s">
        <v>2047</v>
      </c>
      <c r="B278" s="70">
        <v>170</v>
      </c>
      <c r="C278" s="70">
        <v>18</v>
      </c>
      <c r="D278" s="70">
        <v>10</v>
      </c>
      <c r="E278" s="70">
        <v>2021</v>
      </c>
      <c r="F278" s="70" t="s">
        <v>160</v>
      </c>
      <c r="G278" s="70" t="s">
        <v>2029</v>
      </c>
      <c r="H278" s="70" t="s">
        <v>2030</v>
      </c>
      <c r="I278" s="148"/>
      <c r="J278" s="71">
        <v>41.639865879983688</v>
      </c>
      <c r="K278" s="71">
        <v>0.59708854099954356</v>
      </c>
      <c r="L278" s="71">
        <v>4.0728470412287114</v>
      </c>
      <c r="M278" s="71">
        <v>9.352684503303669</v>
      </c>
      <c r="N278" s="71">
        <v>13.329902006010348</v>
      </c>
      <c r="O278" s="71">
        <v>9.8469379092092097</v>
      </c>
      <c r="P278" s="71">
        <v>12.178764552166847</v>
      </c>
      <c r="Q278" s="71">
        <v>0.60991172387361703</v>
      </c>
      <c r="R278" s="71">
        <v>0</v>
      </c>
      <c r="S278" s="71">
        <v>1.127222206475273</v>
      </c>
      <c r="T278" s="72"/>
      <c r="U278" s="71">
        <v>5660565</v>
      </c>
      <c r="V278" s="71">
        <v>240</v>
      </c>
      <c r="W278" s="71">
        <v>181</v>
      </c>
      <c r="X278" s="71">
        <v>2284</v>
      </c>
      <c r="Y278" s="71">
        <v>4288</v>
      </c>
      <c r="Z278" s="71">
        <v>7245</v>
      </c>
      <c r="AA278" s="71">
        <v>2621</v>
      </c>
      <c r="AB278" s="71">
        <v>10446</v>
      </c>
      <c r="AC278" s="71">
        <v>0</v>
      </c>
      <c r="AD278" s="71">
        <v>1.127222206475273</v>
      </c>
      <c r="AE278" s="72"/>
      <c r="AF278" s="71">
        <v>50769171.105210379</v>
      </c>
      <c r="AG278" s="71">
        <v>412001.05459683196</v>
      </c>
      <c r="AH278" s="71">
        <v>944657.62541890948</v>
      </c>
      <c r="AI278" s="71">
        <v>14354867.752991108</v>
      </c>
      <c r="AJ278" s="71">
        <v>22445782.775998291</v>
      </c>
      <c r="AK278" s="71">
        <v>0</v>
      </c>
      <c r="AL278" s="71">
        <v>0</v>
      </c>
      <c r="AM278" s="71">
        <v>1371182.5720403092</v>
      </c>
      <c r="AN278" s="71">
        <v>0</v>
      </c>
      <c r="AO278" s="71">
        <v>0</v>
      </c>
      <c r="AP278" s="71">
        <v>90297662.886255831</v>
      </c>
      <c r="AQ278" s="72"/>
      <c r="AR278" s="71">
        <v>371</v>
      </c>
      <c r="AS278" s="71">
        <v>433</v>
      </c>
      <c r="AT278" s="71">
        <v>0</v>
      </c>
      <c r="AU278" s="71">
        <v>0</v>
      </c>
      <c r="AV278" s="71">
        <v>0</v>
      </c>
      <c r="AW278" s="71">
        <v>0</v>
      </c>
      <c r="AX278" s="71"/>
      <c r="AY278" s="72"/>
      <c r="AZ278" s="71">
        <v>1810.2</v>
      </c>
      <c r="BA278" s="71">
        <v>23867.500000000011</v>
      </c>
      <c r="BB278" s="71">
        <v>0</v>
      </c>
      <c r="BC278" s="71">
        <v>0</v>
      </c>
      <c r="BD278" s="71">
        <v>0</v>
      </c>
      <c r="BE278" s="71">
        <v>0</v>
      </c>
      <c r="BF278" s="71"/>
      <c r="BG278" s="72"/>
      <c r="BH278" s="71">
        <v>0</v>
      </c>
      <c r="BI278" s="71">
        <v>0</v>
      </c>
      <c r="BJ278" s="71">
        <v>9.3659999999999997</v>
      </c>
      <c r="BK278" s="71">
        <v>0</v>
      </c>
      <c r="BL278" s="71">
        <v>0</v>
      </c>
      <c r="BM278" s="71">
        <v>0</v>
      </c>
      <c r="BN278" s="72"/>
      <c r="BO278" s="71">
        <v>0</v>
      </c>
      <c r="BP278" s="71">
        <v>0</v>
      </c>
      <c r="BQ278" s="71">
        <v>3</v>
      </c>
      <c r="BR278" s="71">
        <v>0</v>
      </c>
      <c r="BS278" s="71">
        <v>0</v>
      </c>
      <c r="BT278" s="71">
        <v>0</v>
      </c>
      <c r="BU278"/>
      <c r="BV278" s="70">
        <v>9.3659999999999997</v>
      </c>
      <c r="BW278" s="70">
        <v>0</v>
      </c>
      <c r="BX278" s="70">
        <v>0</v>
      </c>
      <c r="BY278" s="70">
        <v>0</v>
      </c>
      <c r="BZ278" s="70">
        <v>0</v>
      </c>
      <c r="CA278" s="70">
        <v>0</v>
      </c>
      <c r="CB278" s="70">
        <v>0</v>
      </c>
      <c r="CC278" s="70">
        <v>0</v>
      </c>
      <c r="CD278" s="70">
        <v>0</v>
      </c>
    </row>
    <row r="279" spans="1:82">
      <c r="A279" s="70" t="s">
        <v>2048</v>
      </c>
      <c r="B279" s="70">
        <v>170</v>
      </c>
      <c r="C279" s="70">
        <v>19</v>
      </c>
      <c r="D279" s="70">
        <v>10</v>
      </c>
      <c r="E279" s="70">
        <v>2022</v>
      </c>
      <c r="F279" s="70" t="s">
        <v>161</v>
      </c>
      <c r="G279" s="70" t="s">
        <v>2029</v>
      </c>
      <c r="H279" s="70" t="s">
        <v>2030</v>
      </c>
      <c r="I279" s="148"/>
      <c r="J279" s="71">
        <v>37.912374531480225</v>
      </c>
      <c r="K279" s="71">
        <v>0.56933710156371653</v>
      </c>
      <c r="L279" s="71">
        <v>3.456304578468262</v>
      </c>
      <c r="M279" s="71">
        <v>8.4518908536123316</v>
      </c>
      <c r="N279" s="71">
        <v>14.193915440451958</v>
      </c>
      <c r="O279" s="71">
        <v>10.321105881870164</v>
      </c>
      <c r="P279" s="71">
        <v>11.977586734977679</v>
      </c>
      <c r="Q279" s="71">
        <v>0.60482876191778379</v>
      </c>
      <c r="R279" s="71">
        <v>0</v>
      </c>
      <c r="S279" s="71">
        <v>1.0633223277604129</v>
      </c>
      <c r="T279" s="72"/>
      <c r="U279" s="71">
        <v>5814147</v>
      </c>
      <c r="V279" s="71">
        <v>240</v>
      </c>
      <c r="W279" s="71">
        <v>181</v>
      </c>
      <c r="X279" s="71">
        <v>2284</v>
      </c>
      <c r="Y279" s="71">
        <v>4302</v>
      </c>
      <c r="Z279" s="71">
        <v>7215</v>
      </c>
      <c r="AA279" s="71">
        <v>2617</v>
      </c>
      <c r="AB279" s="71">
        <v>10274</v>
      </c>
      <c r="AC279" s="71">
        <v>0</v>
      </c>
      <c r="AD279" s="71">
        <v>1.0633223277604129</v>
      </c>
      <c r="AE279" s="72"/>
      <c r="AF279" s="71">
        <v>46267411.826161727</v>
      </c>
      <c r="AG279" s="71">
        <v>417825.75522334274</v>
      </c>
      <c r="AH279" s="71">
        <v>998396.12003272353</v>
      </c>
      <c r="AI279" s="71">
        <v>13840080.163561244</v>
      </c>
      <c r="AJ279" s="71">
        <v>24140169.860435788</v>
      </c>
      <c r="AK279" s="71">
        <v>0</v>
      </c>
      <c r="AL279" s="71">
        <v>0</v>
      </c>
      <c r="AM279" s="71">
        <v>1326653.8227387052</v>
      </c>
      <c r="AN279" s="71">
        <v>0</v>
      </c>
      <c r="AO279" s="71">
        <v>0</v>
      </c>
      <c r="AP279" s="71">
        <v>86990537.548153535</v>
      </c>
      <c r="AQ279" s="72"/>
      <c r="AR279" s="71">
        <v>382</v>
      </c>
      <c r="AS279" s="71">
        <v>442</v>
      </c>
      <c r="AT279" s="71">
        <v>0</v>
      </c>
      <c r="AU279" s="71">
        <v>0</v>
      </c>
      <c r="AV279" s="71">
        <v>0</v>
      </c>
      <c r="AW279" s="71">
        <v>0</v>
      </c>
      <c r="AX279" s="71"/>
      <c r="AY279" s="72"/>
      <c r="AZ279" s="71">
        <v>1872.9999999999995</v>
      </c>
      <c r="BA279" s="71">
        <v>24714.000000000007</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2049</v>
      </c>
      <c r="B280" s="70">
        <v>170</v>
      </c>
      <c r="C280" s="70">
        <v>20</v>
      </c>
      <c r="D280" s="70">
        <v>10</v>
      </c>
      <c r="E280" s="70">
        <v>2023</v>
      </c>
      <c r="F280" s="70" t="s">
        <v>1539</v>
      </c>
      <c r="G280" s="70" t="s">
        <v>2029</v>
      </c>
      <c r="H280" s="70" t="s">
        <v>2030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398</v>
      </c>
      <c r="AS280" s="71">
        <v>447</v>
      </c>
      <c r="AT280" s="71">
        <v>0</v>
      </c>
      <c r="AU280" s="71">
        <v>0</v>
      </c>
      <c r="AV280" s="71">
        <v>0</v>
      </c>
      <c r="AW280" s="71">
        <v>0</v>
      </c>
      <c r="AX280" s="71"/>
      <c r="AY280" s="72"/>
      <c r="AZ280" s="71">
        <v>1989.1000000000004</v>
      </c>
      <c r="BA280" s="71">
        <v>24946.300000000007</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2050</v>
      </c>
      <c r="B281" s="70">
        <v>170</v>
      </c>
      <c r="C281" s="70">
        <v>21</v>
      </c>
      <c r="D281" s="70">
        <v>10</v>
      </c>
      <c r="E281" s="70">
        <v>2024</v>
      </c>
      <c r="F281" s="70" t="s">
        <v>1554</v>
      </c>
      <c r="G281" s="70" t="s">
        <v>2029</v>
      </c>
      <c r="H281" s="70" t="s">
        <v>2030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2051</v>
      </c>
      <c r="B282" s="70">
        <v>324</v>
      </c>
      <c r="C282" s="70">
        <v>1</v>
      </c>
      <c r="D282" s="70">
        <v>20</v>
      </c>
      <c r="E282" s="70">
        <v>1990</v>
      </c>
      <c r="F282" s="70" t="s">
        <v>787</v>
      </c>
      <c r="G282" s="70" t="s">
        <v>2052</v>
      </c>
      <c r="H282" s="70" t="s">
        <v>2053</v>
      </c>
      <c r="I282" s="148"/>
      <c r="J282" s="71">
        <v>26.732810770170008</v>
      </c>
      <c r="K282" s="71">
        <v>3.4698624935681761</v>
      </c>
      <c r="L282" s="71">
        <v>4.5823724794057439</v>
      </c>
      <c r="M282" s="71">
        <v>6.8794001165735237</v>
      </c>
      <c r="N282" s="71">
        <v>11.57230106580923</v>
      </c>
      <c r="O282" s="71">
        <v>13.527453959262029</v>
      </c>
      <c r="P282" s="71">
        <v>15.95890840687674</v>
      </c>
      <c r="Q282" s="71">
        <v>0.91755617812762502</v>
      </c>
      <c r="R282" s="71">
        <v>0</v>
      </c>
      <c r="S282" s="71">
        <v>1.066153445127245</v>
      </c>
      <c r="T282" s="72"/>
      <c r="U282" s="71">
        <v>3674244</v>
      </c>
      <c r="V282" s="71">
        <v>775</v>
      </c>
      <c r="W282" s="71">
        <v>53</v>
      </c>
      <c r="X282" s="71">
        <v>2233</v>
      </c>
      <c r="Y282" s="71">
        <v>3594</v>
      </c>
      <c r="Z282" s="71">
        <v>5564</v>
      </c>
      <c r="AA282" s="71">
        <v>3875</v>
      </c>
      <c r="AB282" s="71">
        <v>14898</v>
      </c>
      <c r="AC282" s="71">
        <v>0</v>
      </c>
      <c r="AD282" s="71">
        <v>1.066153445127245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2054</v>
      </c>
      <c r="B283" s="70">
        <v>325</v>
      </c>
      <c r="C283" s="70">
        <v>2</v>
      </c>
      <c r="D283" s="70">
        <v>20</v>
      </c>
      <c r="E283" s="70">
        <v>2005</v>
      </c>
      <c r="F283" s="70" t="s">
        <v>789</v>
      </c>
      <c r="G283" s="70" t="s">
        <v>2052</v>
      </c>
      <c r="H283" s="70" t="s">
        <v>2053</v>
      </c>
      <c r="I283" s="148"/>
      <c r="J283" s="71">
        <v>29.17756842170747</v>
      </c>
      <c r="K283" s="71">
        <v>1.789498135054985</v>
      </c>
      <c r="L283" s="71">
        <v>8.6659301063839784</v>
      </c>
      <c r="M283" s="71">
        <v>8.0697206059884525</v>
      </c>
      <c r="N283" s="71">
        <v>15.568807445159649</v>
      </c>
      <c r="O283" s="71">
        <v>18.221887710714981</v>
      </c>
      <c r="P283" s="71">
        <v>16.705220173689678</v>
      </c>
      <c r="Q283" s="71">
        <v>0.815256317822319</v>
      </c>
      <c r="R283" s="71">
        <v>0</v>
      </c>
      <c r="S283" s="71">
        <v>0.94042165450553794</v>
      </c>
      <c r="T283" s="72"/>
      <c r="U283" s="71">
        <v>4301533</v>
      </c>
      <c r="V283" s="71">
        <v>549</v>
      </c>
      <c r="W283" s="71">
        <v>115</v>
      </c>
      <c r="X283" s="71">
        <v>1510</v>
      </c>
      <c r="Y283" s="71">
        <v>3996</v>
      </c>
      <c r="Z283" s="71">
        <v>8673</v>
      </c>
      <c r="AA283" s="71">
        <v>3322</v>
      </c>
      <c r="AB283" s="71">
        <v>13838</v>
      </c>
      <c r="AC283" s="71">
        <v>0</v>
      </c>
      <c r="AD283" s="71">
        <v>0.94042165450553794</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2055</v>
      </c>
      <c r="B284" s="70">
        <v>326</v>
      </c>
      <c r="C284" s="70">
        <v>3</v>
      </c>
      <c r="D284" s="70">
        <v>20</v>
      </c>
      <c r="E284" s="70">
        <v>2006</v>
      </c>
      <c r="F284" s="70" t="s">
        <v>790</v>
      </c>
      <c r="G284" s="70" t="s">
        <v>2052</v>
      </c>
      <c r="H284" s="70" t="s">
        <v>2053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2056</v>
      </c>
      <c r="B285" s="70">
        <v>327</v>
      </c>
      <c r="C285" s="70">
        <v>4</v>
      </c>
      <c r="D285" s="70">
        <v>20</v>
      </c>
      <c r="E285" s="70">
        <v>2007</v>
      </c>
      <c r="F285" s="70" t="s">
        <v>791</v>
      </c>
      <c r="G285" s="70" t="s">
        <v>2052</v>
      </c>
      <c r="H285" s="70" t="s">
        <v>2053</v>
      </c>
      <c r="I285" s="148"/>
      <c r="J285" s="71">
        <v>28.762053713326392</v>
      </c>
      <c r="K285" s="71">
        <v>1.534151948862523</v>
      </c>
      <c r="L285" s="71">
        <v>7.1160378651566534</v>
      </c>
      <c r="M285" s="71">
        <v>8.2570637008520489</v>
      </c>
      <c r="N285" s="71">
        <v>16.56714345218457</v>
      </c>
      <c r="O285" s="71">
        <v>17.62763483086432</v>
      </c>
      <c r="P285" s="71">
        <v>16.3867630259344</v>
      </c>
      <c r="Q285" s="71">
        <v>0.84229929474476695</v>
      </c>
      <c r="R285" s="71">
        <v>0</v>
      </c>
      <c r="S285" s="71">
        <v>0.99984326435985704</v>
      </c>
      <c r="T285" s="72"/>
      <c r="U285" s="71">
        <v>4646157</v>
      </c>
      <c r="V285" s="71">
        <v>493</v>
      </c>
      <c r="W285" s="71">
        <v>111</v>
      </c>
      <c r="X285" s="71">
        <v>1943</v>
      </c>
      <c r="Y285" s="71">
        <v>4018</v>
      </c>
      <c r="Z285" s="71">
        <v>8722</v>
      </c>
      <c r="AA285" s="71">
        <v>3209</v>
      </c>
      <c r="AB285" s="71">
        <v>13541</v>
      </c>
      <c r="AC285" s="71">
        <v>0</v>
      </c>
      <c r="AD285" s="71">
        <v>0.99984326435985704</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2057</v>
      </c>
      <c r="B286" s="70">
        <v>328</v>
      </c>
      <c r="C286" s="70">
        <v>5</v>
      </c>
      <c r="D286" s="70">
        <v>20</v>
      </c>
      <c r="E286" s="70">
        <v>2008</v>
      </c>
      <c r="F286" s="70" t="s">
        <v>792</v>
      </c>
      <c r="G286" s="70" t="s">
        <v>2052</v>
      </c>
      <c r="H286" s="70" t="s">
        <v>2053</v>
      </c>
      <c r="I286" s="148"/>
      <c r="J286" s="71">
        <v>25.230644570252728</v>
      </c>
      <c r="K286" s="71">
        <v>1.0997199463738461</v>
      </c>
      <c r="L286" s="71">
        <v>6.3575418276010334</v>
      </c>
      <c r="M286" s="71">
        <v>9.1626357338925217</v>
      </c>
      <c r="N286" s="71">
        <v>15.075663419597619</v>
      </c>
      <c r="O286" s="71">
        <v>17.065060103262319</v>
      </c>
      <c r="P286" s="71">
        <v>16.169161293832261</v>
      </c>
      <c r="Q286" s="71">
        <v>0.81777637200986497</v>
      </c>
      <c r="R286" s="71">
        <v>0</v>
      </c>
      <c r="S286" s="71">
        <v>1.485835417368089</v>
      </c>
      <c r="T286" s="72"/>
      <c r="U286" s="71">
        <v>4284803</v>
      </c>
      <c r="V286" s="71">
        <v>493</v>
      </c>
      <c r="W286" s="71">
        <v>111</v>
      </c>
      <c r="X286" s="71">
        <v>1943</v>
      </c>
      <c r="Y286" s="71">
        <v>4034</v>
      </c>
      <c r="Z286" s="71">
        <v>8740</v>
      </c>
      <c r="AA286" s="71">
        <v>3170</v>
      </c>
      <c r="AB286" s="71">
        <v>13363</v>
      </c>
      <c r="AC286" s="71">
        <v>0</v>
      </c>
      <c r="AD286" s="71">
        <v>1.485835417368089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2058</v>
      </c>
      <c r="B287" s="70">
        <v>329</v>
      </c>
      <c r="C287" s="70">
        <v>6</v>
      </c>
      <c r="D287" s="70">
        <v>20</v>
      </c>
      <c r="E287" s="70">
        <v>2009</v>
      </c>
      <c r="F287" s="70" t="s">
        <v>176</v>
      </c>
      <c r="G287" s="70" t="s">
        <v>2052</v>
      </c>
      <c r="H287" s="70" t="s">
        <v>2053</v>
      </c>
      <c r="I287" s="148"/>
      <c r="J287" s="71">
        <v>16.20459158051689</v>
      </c>
      <c r="K287" s="71">
        <v>1.115303470907264</v>
      </c>
      <c r="L287" s="71">
        <v>4.4946449247691573</v>
      </c>
      <c r="M287" s="71">
        <v>8.6113824184941468</v>
      </c>
      <c r="N287" s="71">
        <v>13.06099522090309</v>
      </c>
      <c r="O287" s="71">
        <v>17.312714446568261</v>
      </c>
      <c r="P287" s="71">
        <v>15.531396201812671</v>
      </c>
      <c r="Q287" s="71">
        <v>0.77051618539910904</v>
      </c>
      <c r="R287" s="71">
        <v>0</v>
      </c>
      <c r="S287" s="71">
        <v>0.93054116424677635</v>
      </c>
      <c r="T287" s="72"/>
      <c r="U287" s="71">
        <v>2663921</v>
      </c>
      <c r="V287" s="71">
        <v>475</v>
      </c>
      <c r="W287" s="71">
        <v>92</v>
      </c>
      <c r="X287" s="71">
        <v>1993</v>
      </c>
      <c r="Y287" s="71">
        <v>4033</v>
      </c>
      <c r="Z287" s="71">
        <v>8752</v>
      </c>
      <c r="AA287" s="71">
        <v>3126</v>
      </c>
      <c r="AB287" s="71">
        <v>13217</v>
      </c>
      <c r="AC287" s="71">
        <v>0</v>
      </c>
      <c r="AD287" s="71">
        <v>0.93054116424677635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4.8959999999999999</v>
      </c>
      <c r="BK287" s="71">
        <v>0</v>
      </c>
      <c r="BL287" s="71">
        <v>0</v>
      </c>
      <c r="BM287" s="71">
        <v>0</v>
      </c>
      <c r="BN287" s="72"/>
      <c r="BO287" s="71">
        <v>0</v>
      </c>
      <c r="BP287" s="71">
        <v>0</v>
      </c>
      <c r="BQ287" s="71">
        <v>1</v>
      </c>
      <c r="BR287" s="71">
        <v>0</v>
      </c>
      <c r="BS287" s="71">
        <v>0</v>
      </c>
      <c r="BT287" s="71">
        <v>0</v>
      </c>
      <c r="BU287"/>
      <c r="BV287" s="70">
        <v>4.8959999999999999</v>
      </c>
      <c r="BW287" s="70">
        <v>0</v>
      </c>
      <c r="BX287" s="70">
        <v>0</v>
      </c>
      <c r="BY287" s="70">
        <v>0</v>
      </c>
      <c r="BZ287" s="70">
        <v>0</v>
      </c>
      <c r="CA287" s="70">
        <v>0</v>
      </c>
      <c r="CB287" s="70">
        <v>0</v>
      </c>
      <c r="CC287" s="70">
        <v>0</v>
      </c>
      <c r="CD287" s="70">
        <v>0</v>
      </c>
    </row>
    <row r="288" spans="1:82">
      <c r="A288" s="70" t="s">
        <v>2059</v>
      </c>
      <c r="B288" s="70">
        <v>330</v>
      </c>
      <c r="C288" s="70">
        <v>7</v>
      </c>
      <c r="D288" s="70">
        <v>20</v>
      </c>
      <c r="E288" s="70">
        <v>2010</v>
      </c>
      <c r="F288" s="70" t="s">
        <v>177</v>
      </c>
      <c r="G288" s="70" t="s">
        <v>2052</v>
      </c>
      <c r="H288" s="70" t="s">
        <v>2053</v>
      </c>
      <c r="I288" s="148"/>
      <c r="J288" s="71">
        <v>15.000044590946329</v>
      </c>
      <c r="K288" s="71">
        <v>1.0856203602543499</v>
      </c>
      <c r="L288" s="71">
        <v>3.97682402843036</v>
      </c>
      <c r="M288" s="71">
        <v>8.6449542141147528</v>
      </c>
      <c r="N288" s="71">
        <v>15.29975455253166</v>
      </c>
      <c r="O288" s="71">
        <v>17.25429677008119</v>
      </c>
      <c r="P288" s="71">
        <v>15.72537865045509</v>
      </c>
      <c r="Q288" s="71">
        <v>0.791089077512108</v>
      </c>
      <c r="R288" s="71">
        <v>0</v>
      </c>
      <c r="S288" s="71">
        <v>1.1522710511293479</v>
      </c>
      <c r="T288" s="72"/>
      <c r="U288" s="71">
        <v>2763618</v>
      </c>
      <c r="V288" s="71">
        <v>475</v>
      </c>
      <c r="W288" s="71">
        <v>92</v>
      </c>
      <c r="X288" s="71">
        <v>1993</v>
      </c>
      <c r="Y288" s="71">
        <v>4025</v>
      </c>
      <c r="Z288" s="71">
        <v>8763</v>
      </c>
      <c r="AA288" s="71">
        <v>3086</v>
      </c>
      <c r="AB288" s="71">
        <v>13003</v>
      </c>
      <c r="AC288" s="71">
        <v>0</v>
      </c>
      <c r="AD288" s="71">
        <v>1.1522710511293479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4.17</v>
      </c>
      <c r="BK288" s="71">
        <v>0</v>
      </c>
      <c r="BL288" s="71">
        <v>0</v>
      </c>
      <c r="BM288" s="71">
        <v>0</v>
      </c>
      <c r="BN288" s="72"/>
      <c r="BO288" s="71">
        <v>0</v>
      </c>
      <c r="BP288" s="71">
        <v>0</v>
      </c>
      <c r="BQ288" s="71">
        <v>1</v>
      </c>
      <c r="BR288" s="71">
        <v>0</v>
      </c>
      <c r="BS288" s="71">
        <v>0</v>
      </c>
      <c r="BT288" s="71">
        <v>0</v>
      </c>
      <c r="BU288"/>
      <c r="BV288" s="70">
        <v>4.17</v>
      </c>
      <c r="BW288" s="70">
        <v>0</v>
      </c>
      <c r="BX288" s="70">
        <v>0</v>
      </c>
      <c r="BY288" s="70">
        <v>0</v>
      </c>
      <c r="BZ288" s="70">
        <v>0</v>
      </c>
      <c r="CA288" s="70">
        <v>0</v>
      </c>
      <c r="CB288" s="70">
        <v>0</v>
      </c>
      <c r="CC288" s="70">
        <v>0</v>
      </c>
      <c r="CD288" s="70">
        <v>0</v>
      </c>
    </row>
    <row r="289" spans="1:82">
      <c r="A289" s="70" t="s">
        <v>2060</v>
      </c>
      <c r="B289" s="70">
        <v>331</v>
      </c>
      <c r="C289" s="70">
        <v>8</v>
      </c>
      <c r="D289" s="70">
        <v>20</v>
      </c>
      <c r="E289" s="70">
        <v>2011</v>
      </c>
      <c r="F289" s="70" t="s">
        <v>178</v>
      </c>
      <c r="G289" s="70" t="s">
        <v>2052</v>
      </c>
      <c r="H289" s="70" t="s">
        <v>2053</v>
      </c>
      <c r="I289" s="148"/>
      <c r="J289" s="71">
        <v>15.77631763169099</v>
      </c>
      <c r="K289" s="71">
        <v>1.460933357019593</v>
      </c>
      <c r="L289" s="71">
        <v>3.8203213480223832</v>
      </c>
      <c r="M289" s="71">
        <v>11.08428446102074</v>
      </c>
      <c r="N289" s="71">
        <v>15.18296861910221</v>
      </c>
      <c r="O289" s="71">
        <v>17.035806459569418</v>
      </c>
      <c r="P289" s="71">
        <v>15.325373615184304</v>
      </c>
      <c r="Q289" s="71">
        <v>0.89707312537599804</v>
      </c>
      <c r="R289" s="71">
        <v>0</v>
      </c>
      <c r="S289" s="71">
        <v>0.89857939494265204</v>
      </c>
      <c r="T289" s="72"/>
      <c r="U289" s="71">
        <v>2468840</v>
      </c>
      <c r="V289" s="71">
        <v>475</v>
      </c>
      <c r="W289" s="71">
        <v>92</v>
      </c>
      <c r="X289" s="71">
        <v>1993</v>
      </c>
      <c r="Y289" s="71">
        <v>4009</v>
      </c>
      <c r="Z289" s="71">
        <v>8840</v>
      </c>
      <c r="AA289" s="71">
        <v>3097</v>
      </c>
      <c r="AB289" s="71">
        <v>12783</v>
      </c>
      <c r="AC289" s="71">
        <v>0</v>
      </c>
      <c r="AD289" s="71">
        <v>0.89857939494265204</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3.8370000000000002</v>
      </c>
      <c r="BK289" s="71">
        <v>0</v>
      </c>
      <c r="BL289" s="71">
        <v>0</v>
      </c>
      <c r="BM289" s="71">
        <v>0</v>
      </c>
      <c r="BN289" s="72"/>
      <c r="BO289" s="71">
        <v>0</v>
      </c>
      <c r="BP289" s="71">
        <v>0</v>
      </c>
      <c r="BQ289" s="71">
        <v>1</v>
      </c>
      <c r="BR289" s="71">
        <v>0</v>
      </c>
      <c r="BS289" s="71">
        <v>0</v>
      </c>
      <c r="BT289" s="71">
        <v>0</v>
      </c>
      <c r="BU289"/>
      <c r="BV289" s="70">
        <v>3.8370000000000002</v>
      </c>
      <c r="BW289" s="70">
        <v>0</v>
      </c>
      <c r="BX289" s="70">
        <v>0</v>
      </c>
      <c r="BY289" s="70">
        <v>0</v>
      </c>
      <c r="BZ289" s="70">
        <v>0</v>
      </c>
      <c r="CA289" s="70">
        <v>0</v>
      </c>
      <c r="CB289" s="70">
        <v>0</v>
      </c>
      <c r="CC289" s="70">
        <v>0</v>
      </c>
      <c r="CD289" s="70">
        <v>0</v>
      </c>
    </row>
    <row r="290" spans="1:82">
      <c r="A290" s="70" t="s">
        <v>2061</v>
      </c>
      <c r="B290" s="70">
        <v>332</v>
      </c>
      <c r="C290" s="70">
        <v>9</v>
      </c>
      <c r="D290" s="70">
        <v>20</v>
      </c>
      <c r="E290" s="70">
        <v>2012</v>
      </c>
      <c r="F290" s="70" t="s">
        <v>179</v>
      </c>
      <c r="G290" s="70" t="s">
        <v>2052</v>
      </c>
      <c r="H290" s="70" t="s">
        <v>2053</v>
      </c>
      <c r="I290" s="148"/>
      <c r="J290" s="71">
        <v>16.433215617909951</v>
      </c>
      <c r="K290" s="71">
        <v>1.2978573773279809</v>
      </c>
      <c r="L290" s="71">
        <v>3.7889614120694741</v>
      </c>
      <c r="M290" s="71">
        <v>10.51762506712941</v>
      </c>
      <c r="N290" s="71">
        <v>14.66476427702804</v>
      </c>
      <c r="O290" s="71">
        <v>17.058530019221845</v>
      </c>
      <c r="P290" s="71">
        <v>15.178666629720039</v>
      </c>
      <c r="Q290" s="71">
        <v>0.96138508082459595</v>
      </c>
      <c r="R290" s="71">
        <v>0</v>
      </c>
      <c r="S290" s="71">
        <v>1.478037002695179</v>
      </c>
      <c r="T290" s="72"/>
      <c r="U290" s="71">
        <v>2175045</v>
      </c>
      <c r="V290" s="71">
        <v>475</v>
      </c>
      <c r="W290" s="71">
        <v>92</v>
      </c>
      <c r="X290" s="71">
        <v>1993</v>
      </c>
      <c r="Y290" s="71">
        <v>4032</v>
      </c>
      <c r="Z290" s="71">
        <v>8922</v>
      </c>
      <c r="AA290" s="71">
        <v>3050</v>
      </c>
      <c r="AB290" s="71">
        <v>12609</v>
      </c>
      <c r="AC290" s="71">
        <v>0</v>
      </c>
      <c r="AD290" s="71">
        <v>1.478037002695179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4.6020000000000003</v>
      </c>
      <c r="BK290" s="71">
        <v>0</v>
      </c>
      <c r="BL290" s="71">
        <v>0</v>
      </c>
      <c r="BM290" s="71">
        <v>0</v>
      </c>
      <c r="BN290" s="72"/>
      <c r="BO290" s="71">
        <v>0</v>
      </c>
      <c r="BP290" s="71">
        <v>0</v>
      </c>
      <c r="BQ290" s="71">
        <v>1</v>
      </c>
      <c r="BR290" s="71">
        <v>0</v>
      </c>
      <c r="BS290" s="71">
        <v>0</v>
      </c>
      <c r="BT290" s="71">
        <v>0</v>
      </c>
      <c r="BU290"/>
      <c r="BV290" s="70">
        <v>4.6020000000000003</v>
      </c>
      <c r="BW290" s="70">
        <v>0</v>
      </c>
      <c r="BX290" s="70">
        <v>0</v>
      </c>
      <c r="BY290" s="70">
        <v>0</v>
      </c>
      <c r="BZ290" s="70">
        <v>0</v>
      </c>
      <c r="CA290" s="70">
        <v>0</v>
      </c>
      <c r="CB290" s="70">
        <v>0</v>
      </c>
      <c r="CC290" s="70">
        <v>0</v>
      </c>
      <c r="CD290" s="70">
        <v>0</v>
      </c>
    </row>
    <row r="291" spans="1:82">
      <c r="A291" s="70" t="s">
        <v>2062</v>
      </c>
      <c r="B291" s="70">
        <v>333</v>
      </c>
      <c r="C291" s="70">
        <v>10</v>
      </c>
      <c r="D291" s="70">
        <v>20</v>
      </c>
      <c r="E291" s="70">
        <v>2013</v>
      </c>
      <c r="F291" s="70" t="s">
        <v>180</v>
      </c>
      <c r="G291" s="70" t="s">
        <v>2052</v>
      </c>
      <c r="H291" s="70" t="s">
        <v>2053</v>
      </c>
      <c r="I291" s="148"/>
      <c r="J291" s="71">
        <v>19.352739491248229</v>
      </c>
      <c r="K291" s="71">
        <v>1.100969655975125</v>
      </c>
      <c r="L291" s="71">
        <v>3.596505291007047</v>
      </c>
      <c r="M291" s="71">
        <v>10.471712668878681</v>
      </c>
      <c r="N291" s="71">
        <v>16.745970308777711</v>
      </c>
      <c r="O291" s="71">
        <v>16.258070591287556</v>
      </c>
      <c r="P291" s="71">
        <v>15.12096658549895</v>
      </c>
      <c r="Q291" s="71">
        <v>0.96059307118358195</v>
      </c>
      <c r="R291" s="71">
        <v>0</v>
      </c>
      <c r="S291" s="71">
        <v>1.5151635212150381</v>
      </c>
      <c r="T291" s="72"/>
      <c r="U291" s="71">
        <v>2854120</v>
      </c>
      <c r="V291" s="71">
        <v>475</v>
      </c>
      <c r="W291" s="71">
        <v>92</v>
      </c>
      <c r="X291" s="71">
        <v>1993</v>
      </c>
      <c r="Y291" s="71">
        <v>4022</v>
      </c>
      <c r="Z291" s="71">
        <v>8883</v>
      </c>
      <c r="AA291" s="71">
        <v>3027</v>
      </c>
      <c r="AB291" s="71">
        <v>12418</v>
      </c>
      <c r="AC291" s="71">
        <v>0</v>
      </c>
      <c r="AD291" s="71">
        <v>1.5151635212150381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5.266</v>
      </c>
      <c r="BK291" s="71">
        <v>0</v>
      </c>
      <c r="BL291" s="71">
        <v>0</v>
      </c>
      <c r="BM291" s="71">
        <v>0</v>
      </c>
      <c r="BN291" s="72"/>
      <c r="BO291" s="71">
        <v>0</v>
      </c>
      <c r="BP291" s="71">
        <v>0</v>
      </c>
      <c r="BQ291" s="71">
        <v>1</v>
      </c>
      <c r="BR291" s="71">
        <v>0</v>
      </c>
      <c r="BS291" s="71">
        <v>0</v>
      </c>
      <c r="BT291" s="71">
        <v>0</v>
      </c>
      <c r="BU291"/>
      <c r="BV291" s="70">
        <v>5.266</v>
      </c>
      <c r="BW291" s="70">
        <v>0</v>
      </c>
      <c r="BX291" s="70">
        <v>0</v>
      </c>
      <c r="BY291" s="70">
        <v>0</v>
      </c>
      <c r="BZ291" s="70">
        <v>0</v>
      </c>
      <c r="CA291" s="70">
        <v>0</v>
      </c>
      <c r="CB291" s="70">
        <v>0</v>
      </c>
      <c r="CC291" s="70">
        <v>0</v>
      </c>
      <c r="CD291" s="70">
        <v>0</v>
      </c>
    </row>
    <row r="292" spans="1:82">
      <c r="A292" s="70" t="s">
        <v>2063</v>
      </c>
      <c r="B292" s="70">
        <v>334</v>
      </c>
      <c r="C292" s="70">
        <v>11</v>
      </c>
      <c r="D292" s="70">
        <v>20</v>
      </c>
      <c r="E292" s="70">
        <v>2014</v>
      </c>
      <c r="F292" s="70" t="s">
        <v>181</v>
      </c>
      <c r="G292" s="1064" t="s">
        <v>2052</v>
      </c>
      <c r="H292" s="70" t="s">
        <v>2053</v>
      </c>
      <c r="I292" s="148"/>
      <c r="J292" s="71">
        <v>19.19135385000784</v>
      </c>
      <c r="K292" s="71">
        <v>1.0991503869399479</v>
      </c>
      <c r="L292" s="71">
        <v>2.0560387071420041</v>
      </c>
      <c r="M292" s="71">
        <v>10.327376289448109</v>
      </c>
      <c r="N292" s="71">
        <v>15.38225889687595</v>
      </c>
      <c r="O292" s="71">
        <v>15.462567062133999</v>
      </c>
      <c r="P292" s="71">
        <v>14.963560594645019</v>
      </c>
      <c r="Q292" s="71">
        <v>0.90938596254384196</v>
      </c>
      <c r="R292" s="71">
        <v>0</v>
      </c>
      <c r="S292" s="71">
        <v>1.3740427643655799</v>
      </c>
      <c r="T292" s="72"/>
      <c r="U292" s="71">
        <v>3019425</v>
      </c>
      <c r="V292" s="71">
        <v>433</v>
      </c>
      <c r="W292" s="71">
        <v>50</v>
      </c>
      <c r="X292" s="71">
        <v>2035</v>
      </c>
      <c r="Y292" s="71">
        <v>4058</v>
      </c>
      <c r="Z292" s="71">
        <v>8898</v>
      </c>
      <c r="AA292" s="71">
        <v>2980</v>
      </c>
      <c r="AB292" s="71">
        <v>12253</v>
      </c>
      <c r="AC292" s="71">
        <v>0</v>
      </c>
      <c r="AD292" s="71">
        <v>1.3740427643655799</v>
      </c>
      <c r="AE292" s="72"/>
      <c r="AF292" s="71"/>
      <c r="AG292" s="71"/>
      <c r="AH292" s="71"/>
      <c r="AI292" s="71"/>
      <c r="AJ292" s="71"/>
      <c r="AK292" s="71"/>
      <c r="AL292" s="71"/>
      <c r="AM292" s="71"/>
      <c r="AN292" s="71"/>
      <c r="AO292" s="71"/>
      <c r="AP292" s="71"/>
      <c r="AQ292" s="72"/>
      <c r="AR292" s="71">
        <v>99</v>
      </c>
      <c r="AS292" s="71">
        <v>50</v>
      </c>
      <c r="AT292" s="71">
        <v>0</v>
      </c>
      <c r="AU292" s="71">
        <v>0</v>
      </c>
      <c r="AV292" s="71">
        <v>0</v>
      </c>
      <c r="AW292" s="71">
        <v>0</v>
      </c>
      <c r="AX292" s="71"/>
      <c r="AY292" s="72"/>
      <c r="AZ292" s="71">
        <v>530.1</v>
      </c>
      <c r="BA292" s="71">
        <v>8434.2000000000007</v>
      </c>
      <c r="BB292" s="71">
        <v>0</v>
      </c>
      <c r="BC292" s="71">
        <v>0</v>
      </c>
      <c r="BD292" s="71">
        <v>0</v>
      </c>
      <c r="BE292" s="71">
        <v>0</v>
      </c>
      <c r="BF292" s="71"/>
      <c r="BG292" s="72"/>
      <c r="BH292" s="71">
        <v>0</v>
      </c>
      <c r="BI292" s="71">
        <v>0</v>
      </c>
      <c r="BJ292" s="71">
        <v>5.0359999999999996</v>
      </c>
      <c r="BK292" s="71">
        <v>0</v>
      </c>
      <c r="BL292" s="71">
        <v>0</v>
      </c>
      <c r="BM292" s="71">
        <v>0</v>
      </c>
      <c r="BN292" s="72"/>
      <c r="BO292" s="71">
        <v>0</v>
      </c>
      <c r="BP292" s="71">
        <v>0</v>
      </c>
      <c r="BQ292" s="71">
        <v>1</v>
      </c>
      <c r="BR292" s="71">
        <v>0</v>
      </c>
      <c r="BS292" s="71">
        <v>0</v>
      </c>
      <c r="BT292" s="71">
        <v>0</v>
      </c>
      <c r="BU292"/>
      <c r="BV292" s="70">
        <v>5.0359999999999996</v>
      </c>
      <c r="BW292" s="70">
        <v>0</v>
      </c>
      <c r="BX292" s="70">
        <v>0</v>
      </c>
      <c r="BY292" s="70">
        <v>0</v>
      </c>
      <c r="BZ292" s="70">
        <v>0</v>
      </c>
      <c r="CA292" s="70">
        <v>0</v>
      </c>
      <c r="CB292" s="70">
        <v>0</v>
      </c>
      <c r="CC292" s="70">
        <v>0</v>
      </c>
      <c r="CD292" s="70">
        <v>0</v>
      </c>
    </row>
    <row r="293" spans="1:82">
      <c r="A293" s="70" t="s">
        <v>2064</v>
      </c>
      <c r="B293" s="70">
        <v>335</v>
      </c>
      <c r="C293" s="70">
        <v>12</v>
      </c>
      <c r="D293" s="70">
        <v>20</v>
      </c>
      <c r="E293" s="70">
        <v>2015</v>
      </c>
      <c r="F293" s="70" t="s">
        <v>182</v>
      </c>
      <c r="G293" s="1064" t="s">
        <v>2052</v>
      </c>
      <c r="H293" s="70" t="s">
        <v>2053</v>
      </c>
      <c r="I293" s="148"/>
      <c r="J293" s="71">
        <v>18.035428643349899</v>
      </c>
      <c r="K293" s="71">
        <v>1.0920538308160901</v>
      </c>
      <c r="L293" s="71">
        <v>1.9174516273082349</v>
      </c>
      <c r="M293" s="71">
        <v>9.2443459811221285</v>
      </c>
      <c r="N293" s="71">
        <v>13.879114135512239</v>
      </c>
      <c r="O293" s="71">
        <v>15.191249202332106</v>
      </c>
      <c r="P293" s="71">
        <v>14.734168464232608</v>
      </c>
      <c r="Q293" s="71">
        <v>0.87555412750772699</v>
      </c>
      <c r="R293" s="71">
        <v>0</v>
      </c>
      <c r="S293" s="71">
        <v>0.96597588122235123</v>
      </c>
      <c r="T293" s="72"/>
      <c r="U293" s="71">
        <v>3240577</v>
      </c>
      <c r="V293" s="71">
        <v>433</v>
      </c>
      <c r="W293" s="71">
        <v>50</v>
      </c>
      <c r="X293" s="71">
        <v>2035</v>
      </c>
      <c r="Y293" s="71">
        <v>4065</v>
      </c>
      <c r="Z293" s="71">
        <v>8826</v>
      </c>
      <c r="AA293" s="71">
        <v>2932</v>
      </c>
      <c r="AB293" s="71">
        <v>12051</v>
      </c>
      <c r="AC293" s="71">
        <v>0</v>
      </c>
      <c r="AD293" s="71">
        <v>0.96597588122235123</v>
      </c>
      <c r="AE293" s="72"/>
      <c r="AF293" s="71">
        <v>22305217.092447881</v>
      </c>
      <c r="AG293" s="71">
        <v>834358.54338075779</v>
      </c>
      <c r="AH293" s="71">
        <v>407437.17938394018</v>
      </c>
      <c r="AI293" s="71">
        <v>12816538.106946129</v>
      </c>
      <c r="AJ293" s="71">
        <v>20638958.709351711</v>
      </c>
      <c r="AK293" s="71">
        <v>0</v>
      </c>
      <c r="AL293" s="71">
        <v>0</v>
      </c>
      <c r="AM293" s="71">
        <v>1651538.997956299</v>
      </c>
      <c r="AN293" s="71">
        <v>0</v>
      </c>
      <c r="AO293" s="71">
        <v>0</v>
      </c>
      <c r="AP293" s="71">
        <v>58654048.629466712</v>
      </c>
      <c r="AQ293" s="72"/>
      <c r="AR293" s="71">
        <v>114</v>
      </c>
      <c r="AS293" s="71">
        <v>93</v>
      </c>
      <c r="AT293" s="71">
        <v>0</v>
      </c>
      <c r="AU293" s="71">
        <v>0</v>
      </c>
      <c r="AV293" s="71">
        <v>0</v>
      </c>
      <c r="AW293" s="71">
        <v>0</v>
      </c>
      <c r="AX293" s="71"/>
      <c r="AY293" s="72"/>
      <c r="AZ293" s="71">
        <v>598</v>
      </c>
      <c r="BA293" s="71">
        <v>13801.3</v>
      </c>
      <c r="BB293" s="71">
        <v>0</v>
      </c>
      <c r="BC293" s="71">
        <v>0</v>
      </c>
      <c r="BD293" s="71">
        <v>0</v>
      </c>
      <c r="BE293" s="71">
        <v>0</v>
      </c>
      <c r="BF293" s="71"/>
      <c r="BG293" s="72"/>
      <c r="BH293" s="71">
        <v>0</v>
      </c>
      <c r="BI293" s="71">
        <v>0</v>
      </c>
      <c r="BJ293" s="71">
        <v>4.1520000000000001</v>
      </c>
      <c r="BK293" s="71">
        <v>0</v>
      </c>
      <c r="BL293" s="71">
        <v>0</v>
      </c>
      <c r="BM293" s="71">
        <v>0</v>
      </c>
      <c r="BN293" s="72"/>
      <c r="BO293" s="71">
        <v>0</v>
      </c>
      <c r="BP293" s="71">
        <v>0</v>
      </c>
      <c r="BQ293" s="71">
        <v>1</v>
      </c>
      <c r="BR293" s="71">
        <v>0</v>
      </c>
      <c r="BS293" s="71">
        <v>0</v>
      </c>
      <c r="BT293" s="71">
        <v>0</v>
      </c>
      <c r="BU293"/>
      <c r="BV293" s="70">
        <v>4.1520000000000001</v>
      </c>
      <c r="BW293" s="70">
        <v>0</v>
      </c>
      <c r="BX293" s="70">
        <v>0</v>
      </c>
      <c r="BY293" s="70">
        <v>0</v>
      </c>
      <c r="BZ293" s="70">
        <v>0</v>
      </c>
      <c r="CA293" s="70">
        <v>0</v>
      </c>
      <c r="CB293" s="70">
        <v>0</v>
      </c>
      <c r="CC293" s="70">
        <v>0</v>
      </c>
      <c r="CD293" s="70">
        <v>0</v>
      </c>
    </row>
    <row r="294" spans="1:82">
      <c r="A294" s="70" t="s">
        <v>2065</v>
      </c>
      <c r="B294" s="70">
        <v>336</v>
      </c>
      <c r="C294" s="70">
        <v>13</v>
      </c>
      <c r="D294" s="70">
        <v>20</v>
      </c>
      <c r="E294" s="70">
        <v>2016</v>
      </c>
      <c r="F294" s="70" t="s">
        <v>155</v>
      </c>
      <c r="G294" s="70" t="s">
        <v>2052</v>
      </c>
      <c r="H294" s="70" t="s">
        <v>2053</v>
      </c>
      <c r="I294" s="148"/>
      <c r="J294" s="71">
        <v>16.035694091356845</v>
      </c>
      <c r="K294" s="71">
        <v>1.199556181027738</v>
      </c>
      <c r="L294" s="71">
        <v>1.971651424726599</v>
      </c>
      <c r="M294" s="71">
        <v>8.5127475056047111</v>
      </c>
      <c r="N294" s="71">
        <v>14.599753012420853</v>
      </c>
      <c r="O294" s="71">
        <v>14.999973387263763</v>
      </c>
      <c r="P294" s="71">
        <v>14.216620379061663</v>
      </c>
      <c r="Q294" s="71">
        <v>0.83310476850615511</v>
      </c>
      <c r="R294" s="71">
        <v>0</v>
      </c>
      <c r="S294" s="71">
        <v>1.265401464141475</v>
      </c>
      <c r="T294" s="72"/>
      <c r="U294" s="71">
        <v>3012453</v>
      </c>
      <c r="V294" s="71">
        <v>433</v>
      </c>
      <c r="W294" s="71">
        <v>50</v>
      </c>
      <c r="X294" s="71">
        <v>2035</v>
      </c>
      <c r="Y294" s="71">
        <v>4069</v>
      </c>
      <c r="Z294" s="71">
        <v>8822</v>
      </c>
      <c r="AA294" s="71">
        <v>2926</v>
      </c>
      <c r="AB294" s="71">
        <v>11795</v>
      </c>
      <c r="AC294" s="71">
        <v>0</v>
      </c>
      <c r="AD294" s="71">
        <v>1.265401464141475</v>
      </c>
      <c r="AE294" s="72"/>
      <c r="AF294" s="71">
        <v>20738491.466505919</v>
      </c>
      <c r="AG294" s="71">
        <v>917373.51213969383</v>
      </c>
      <c r="AH294" s="71">
        <v>325435.53861023241</v>
      </c>
      <c r="AI294" s="71">
        <v>12968035.426256331</v>
      </c>
      <c r="AJ294" s="71">
        <v>20187728.936412219</v>
      </c>
      <c r="AK294" s="71">
        <v>0</v>
      </c>
      <c r="AL294" s="71">
        <v>0</v>
      </c>
      <c r="AM294" s="71">
        <v>1617711.098976956</v>
      </c>
      <c r="AN294" s="71">
        <v>0</v>
      </c>
      <c r="AO294" s="71">
        <v>0</v>
      </c>
      <c r="AP294" s="71">
        <v>56754775.978901356</v>
      </c>
      <c r="AQ294" s="72"/>
      <c r="AR294" s="71">
        <v>125</v>
      </c>
      <c r="AS294" s="71">
        <v>110</v>
      </c>
      <c r="AT294" s="71">
        <v>0</v>
      </c>
      <c r="AU294" s="71">
        <v>0</v>
      </c>
      <c r="AV294" s="71">
        <v>0</v>
      </c>
      <c r="AW294" s="71">
        <v>0</v>
      </c>
      <c r="AX294" s="71"/>
      <c r="AY294" s="72"/>
      <c r="AZ294" s="71">
        <v>665.6</v>
      </c>
      <c r="BA294" s="71">
        <v>15270.5</v>
      </c>
      <c r="BB294" s="71">
        <v>0</v>
      </c>
      <c r="BC294" s="71">
        <v>0</v>
      </c>
      <c r="BD294" s="71">
        <v>0</v>
      </c>
      <c r="BE294" s="71">
        <v>0</v>
      </c>
      <c r="BF294" s="71"/>
      <c r="BG294" s="72"/>
      <c r="BH294" s="71">
        <v>0</v>
      </c>
      <c r="BI294" s="71">
        <v>0</v>
      </c>
      <c r="BJ294" s="71">
        <v>7.17</v>
      </c>
      <c r="BK294" s="71">
        <v>0</v>
      </c>
      <c r="BL294" s="71">
        <v>0</v>
      </c>
      <c r="BM294" s="71">
        <v>0</v>
      </c>
      <c r="BN294" s="72"/>
      <c r="BO294" s="71">
        <v>0</v>
      </c>
      <c r="BP294" s="71">
        <v>0</v>
      </c>
      <c r="BQ294" s="71">
        <v>2</v>
      </c>
      <c r="BR294" s="71">
        <v>0</v>
      </c>
      <c r="BS294" s="71">
        <v>0</v>
      </c>
      <c r="BT294" s="71">
        <v>0</v>
      </c>
      <c r="BU294"/>
      <c r="BV294" s="70">
        <v>7.17</v>
      </c>
      <c r="BW294" s="70">
        <v>0</v>
      </c>
      <c r="BX294" s="70">
        <v>0</v>
      </c>
      <c r="BY294" s="70">
        <v>0</v>
      </c>
      <c r="BZ294" s="70">
        <v>0</v>
      </c>
      <c r="CA294" s="70">
        <v>0</v>
      </c>
      <c r="CB294" s="70">
        <v>0</v>
      </c>
      <c r="CC294" s="70">
        <v>0</v>
      </c>
      <c r="CD294" s="70">
        <v>0</v>
      </c>
    </row>
    <row r="295" spans="1:82">
      <c r="A295" s="70" t="s">
        <v>2066</v>
      </c>
      <c r="B295" s="70">
        <v>337</v>
      </c>
      <c r="C295" s="70">
        <v>14</v>
      </c>
      <c r="D295" s="70">
        <v>20</v>
      </c>
      <c r="E295" s="70">
        <v>2017</v>
      </c>
      <c r="F295" s="70" t="s">
        <v>156</v>
      </c>
      <c r="G295" s="70" t="s">
        <v>2052</v>
      </c>
      <c r="H295" s="70" t="s">
        <v>2053</v>
      </c>
      <c r="I295" s="148"/>
      <c r="J295" s="71">
        <v>16.044953849220843</v>
      </c>
      <c r="K295" s="71">
        <v>1.1877259514440022</v>
      </c>
      <c r="L295" s="71">
        <v>2.265521328065458</v>
      </c>
      <c r="M295" s="71">
        <v>8.3747856837962544</v>
      </c>
      <c r="N295" s="71">
        <v>14.210112721735737</v>
      </c>
      <c r="O295" s="71">
        <v>14.616388162348571</v>
      </c>
      <c r="P295" s="71">
        <v>13.976896911898526</v>
      </c>
      <c r="Q295" s="71">
        <v>0.788008747493392</v>
      </c>
      <c r="R295" s="71">
        <v>0</v>
      </c>
      <c r="S295" s="71">
        <v>1.4395964556365508</v>
      </c>
      <c r="T295" s="72"/>
      <c r="U295" s="71">
        <v>2984645</v>
      </c>
      <c r="V295" s="71">
        <v>433</v>
      </c>
      <c r="W295" s="71">
        <v>50</v>
      </c>
      <c r="X295" s="71">
        <v>2035</v>
      </c>
      <c r="Y295" s="71">
        <v>4029</v>
      </c>
      <c r="Z295" s="71">
        <v>8739</v>
      </c>
      <c r="AA295" s="71">
        <v>2895</v>
      </c>
      <c r="AB295" s="71">
        <v>11537</v>
      </c>
      <c r="AC295" s="71">
        <v>0</v>
      </c>
      <c r="AD295" s="71">
        <v>1.439596455636551</v>
      </c>
      <c r="AE295" s="72"/>
      <c r="AF295" s="71">
        <v>21487746.952691469</v>
      </c>
      <c r="AG295" s="71">
        <v>933808.72356356308</v>
      </c>
      <c r="AH295" s="71">
        <v>491224.73126089171</v>
      </c>
      <c r="AI295" s="71">
        <v>13569058.50425734</v>
      </c>
      <c r="AJ295" s="71">
        <v>19747737.837615181</v>
      </c>
      <c r="AK295" s="71">
        <v>0</v>
      </c>
      <c r="AL295" s="71">
        <v>0</v>
      </c>
      <c r="AM295" s="71">
        <v>1584801.719657925</v>
      </c>
      <c r="AN295" s="71">
        <v>0</v>
      </c>
      <c r="AO295" s="71">
        <v>0</v>
      </c>
      <c r="AP295" s="71">
        <v>57814378.469046369</v>
      </c>
      <c r="AQ295" s="72"/>
      <c r="AR295" s="71">
        <v>138</v>
      </c>
      <c r="AS295" s="71">
        <v>124</v>
      </c>
      <c r="AT295" s="71">
        <v>0</v>
      </c>
      <c r="AU295" s="71">
        <v>0</v>
      </c>
      <c r="AV295" s="71">
        <v>0</v>
      </c>
      <c r="AW295" s="71">
        <v>0</v>
      </c>
      <c r="AX295" s="71"/>
      <c r="AY295" s="72"/>
      <c r="AZ295" s="71">
        <v>732.4</v>
      </c>
      <c r="BA295" s="71">
        <v>16500.099999999999</v>
      </c>
      <c r="BB295" s="71">
        <v>0</v>
      </c>
      <c r="BC295" s="71">
        <v>0</v>
      </c>
      <c r="BD295" s="71">
        <v>0</v>
      </c>
      <c r="BE295" s="71">
        <v>0</v>
      </c>
      <c r="BF295" s="71"/>
      <c r="BG295" s="72"/>
      <c r="BH295" s="71">
        <v>0</v>
      </c>
      <c r="BI295" s="71">
        <v>0</v>
      </c>
      <c r="BJ295" s="71">
        <v>8.1530000000000005</v>
      </c>
      <c r="BK295" s="71">
        <v>0</v>
      </c>
      <c r="BL295" s="71">
        <v>0</v>
      </c>
      <c r="BM295" s="71">
        <v>0</v>
      </c>
      <c r="BN295" s="72"/>
      <c r="BO295" s="71">
        <v>0</v>
      </c>
      <c r="BP295" s="71">
        <v>0</v>
      </c>
      <c r="BQ295" s="71">
        <v>2</v>
      </c>
      <c r="BR295" s="71">
        <v>0</v>
      </c>
      <c r="BS295" s="71">
        <v>0</v>
      </c>
      <c r="BT295" s="71">
        <v>0</v>
      </c>
      <c r="BU295"/>
      <c r="BV295" s="70">
        <v>8.1530000000000005</v>
      </c>
      <c r="BW295" s="70">
        <v>0</v>
      </c>
      <c r="BX295" s="70">
        <v>0</v>
      </c>
      <c r="BY295" s="70">
        <v>0</v>
      </c>
      <c r="BZ295" s="70">
        <v>0</v>
      </c>
      <c r="CA295" s="70">
        <v>0</v>
      </c>
      <c r="CB295" s="70">
        <v>0</v>
      </c>
      <c r="CC295" s="70">
        <v>0</v>
      </c>
      <c r="CD295" s="70">
        <v>0</v>
      </c>
    </row>
    <row r="296" spans="1:82">
      <c r="A296" s="70" t="s">
        <v>2067</v>
      </c>
      <c r="B296" s="70">
        <v>338</v>
      </c>
      <c r="C296" s="70">
        <v>15</v>
      </c>
      <c r="D296" s="70">
        <v>20</v>
      </c>
      <c r="E296" s="70">
        <v>2018</v>
      </c>
      <c r="F296" s="70" t="s">
        <v>183</v>
      </c>
      <c r="G296" s="70" t="s">
        <v>2052</v>
      </c>
      <c r="H296" s="70" t="s">
        <v>2053</v>
      </c>
      <c r="I296" s="148"/>
      <c r="J296" s="71">
        <v>16.133723436651938</v>
      </c>
      <c r="K296" s="71">
        <v>1.071308870491559</v>
      </c>
      <c r="L296" s="71">
        <v>2.0991403038137628</v>
      </c>
      <c r="M296" s="71">
        <v>8.2617366252442004</v>
      </c>
      <c r="N296" s="71">
        <v>12.448767651505108</v>
      </c>
      <c r="O296" s="71">
        <v>14.269568694915105</v>
      </c>
      <c r="P296" s="71">
        <v>13.861666988366617</v>
      </c>
      <c r="Q296" s="71">
        <v>0.71854850803131798</v>
      </c>
      <c r="R296" s="71">
        <v>0</v>
      </c>
      <c r="S296" s="71">
        <v>1.187447194612083</v>
      </c>
      <c r="T296" s="72"/>
      <c r="U296" s="71">
        <v>2988677</v>
      </c>
      <c r="V296" s="71">
        <v>433</v>
      </c>
      <c r="W296" s="71">
        <v>50</v>
      </c>
      <c r="X296" s="71">
        <v>2035</v>
      </c>
      <c r="Y296" s="71">
        <v>4035</v>
      </c>
      <c r="Z296" s="71">
        <v>8695</v>
      </c>
      <c r="AA296" s="71">
        <v>2900</v>
      </c>
      <c r="AB296" s="71">
        <v>11337</v>
      </c>
      <c r="AC296" s="71">
        <v>0</v>
      </c>
      <c r="AD296" s="71">
        <v>1.187447194612083</v>
      </c>
      <c r="AE296" s="72"/>
      <c r="AF296" s="71">
        <v>21925597.802269749</v>
      </c>
      <c r="AG296" s="71">
        <v>806175.74964047514</v>
      </c>
      <c r="AH296" s="71">
        <v>465094.16993296269</v>
      </c>
      <c r="AI296" s="71">
        <v>13110326.353858391</v>
      </c>
      <c r="AJ296" s="71">
        <v>18410360.20436823</v>
      </c>
      <c r="AK296" s="71">
        <v>0</v>
      </c>
      <c r="AL296" s="71">
        <v>0</v>
      </c>
      <c r="AM296" s="71">
        <v>1560550.6421379631</v>
      </c>
      <c r="AN296" s="71">
        <v>0</v>
      </c>
      <c r="AO296" s="71">
        <v>0</v>
      </c>
      <c r="AP296" s="71">
        <v>56278104.922207773</v>
      </c>
      <c r="AQ296" s="72"/>
      <c r="AR296" s="71">
        <v>150</v>
      </c>
      <c r="AS296" s="71">
        <v>135</v>
      </c>
      <c r="AT296" s="71">
        <v>0</v>
      </c>
      <c r="AU296" s="71">
        <v>0</v>
      </c>
      <c r="AV296" s="71">
        <v>0</v>
      </c>
      <c r="AW296" s="71">
        <v>0</v>
      </c>
      <c r="AX296" s="71"/>
      <c r="AY296" s="72"/>
      <c r="AZ296" s="71">
        <v>797</v>
      </c>
      <c r="BA296" s="71">
        <v>53806</v>
      </c>
      <c r="BB296" s="71">
        <v>0</v>
      </c>
      <c r="BC296" s="71">
        <v>0</v>
      </c>
      <c r="BD296" s="71">
        <v>0</v>
      </c>
      <c r="BE296" s="71">
        <v>0</v>
      </c>
      <c r="BF296" s="71"/>
      <c r="BG296" s="72"/>
      <c r="BH296" s="71">
        <v>0</v>
      </c>
      <c r="BI296" s="71">
        <v>0</v>
      </c>
      <c r="BJ296" s="71">
        <v>11.679</v>
      </c>
      <c r="BK296" s="71">
        <v>0</v>
      </c>
      <c r="BL296" s="71">
        <v>0</v>
      </c>
      <c r="BM296" s="71">
        <v>0</v>
      </c>
      <c r="BN296" s="72"/>
      <c r="BO296" s="71">
        <v>0</v>
      </c>
      <c r="BP296" s="71">
        <v>0</v>
      </c>
      <c r="BQ296" s="71">
        <v>3</v>
      </c>
      <c r="BR296" s="71">
        <v>0</v>
      </c>
      <c r="BS296" s="71">
        <v>0</v>
      </c>
      <c r="BT296" s="71">
        <v>0</v>
      </c>
      <c r="BU296"/>
      <c r="BV296" s="70">
        <v>11.679</v>
      </c>
      <c r="BW296" s="70">
        <v>0</v>
      </c>
      <c r="BX296" s="70">
        <v>0</v>
      </c>
      <c r="BY296" s="70">
        <v>0</v>
      </c>
      <c r="BZ296" s="70">
        <v>0</v>
      </c>
      <c r="CA296" s="70">
        <v>0</v>
      </c>
      <c r="CB296" s="70">
        <v>0</v>
      </c>
      <c r="CC296" s="70">
        <v>0</v>
      </c>
      <c r="CD296" s="70">
        <v>0</v>
      </c>
    </row>
    <row r="297" spans="1:82">
      <c r="A297" s="70" t="s">
        <v>2068</v>
      </c>
      <c r="B297" s="70">
        <v>339</v>
      </c>
      <c r="C297" s="70">
        <v>16</v>
      </c>
      <c r="D297" s="70">
        <v>20</v>
      </c>
      <c r="E297" s="70">
        <v>2019</v>
      </c>
      <c r="F297" s="70" t="s">
        <v>158</v>
      </c>
      <c r="G297" s="70" t="s">
        <v>2052</v>
      </c>
      <c r="H297" s="70" t="s">
        <v>2053</v>
      </c>
      <c r="I297" s="148"/>
      <c r="J297" s="71">
        <v>16.488406487254327</v>
      </c>
      <c r="K297" s="71">
        <v>0.98948924306366082</v>
      </c>
      <c r="L297" s="71">
        <v>2.116924578140833</v>
      </c>
      <c r="M297" s="71">
        <v>8.0105078766283153</v>
      </c>
      <c r="N297" s="71">
        <v>12.753441662483221</v>
      </c>
      <c r="O297" s="71">
        <v>13.709395004481758</v>
      </c>
      <c r="P297" s="71">
        <v>13.600194121717465</v>
      </c>
      <c r="Q297" s="71">
        <v>0.68319384057134003</v>
      </c>
      <c r="R297" s="71">
        <v>0</v>
      </c>
      <c r="S297" s="71">
        <v>1.2800410626903675</v>
      </c>
      <c r="T297" s="72"/>
      <c r="U297" s="71">
        <v>3230850</v>
      </c>
      <c r="V297" s="71">
        <v>433</v>
      </c>
      <c r="W297" s="71">
        <v>50</v>
      </c>
      <c r="X297" s="71">
        <v>2035</v>
      </c>
      <c r="Y297" s="71">
        <v>4037</v>
      </c>
      <c r="Z297" s="71">
        <v>8583</v>
      </c>
      <c r="AA297" s="71">
        <v>2824</v>
      </c>
      <c r="AB297" s="71">
        <v>11071</v>
      </c>
      <c r="AC297" s="71">
        <v>0</v>
      </c>
      <c r="AD297" s="71">
        <v>1.280041062690368</v>
      </c>
      <c r="AE297" s="72"/>
      <c r="AF297" s="71">
        <v>22923496.296302259</v>
      </c>
      <c r="AG297" s="71">
        <v>778168.00047613808</v>
      </c>
      <c r="AH297" s="71">
        <v>496564.31562387338</v>
      </c>
      <c r="AI297" s="71">
        <v>13240720.79009157</v>
      </c>
      <c r="AJ297" s="71">
        <v>18457166.191151321</v>
      </c>
      <c r="AK297" s="71">
        <v>0</v>
      </c>
      <c r="AL297" s="71">
        <v>0</v>
      </c>
      <c r="AM297" s="71">
        <v>1507786.8575566213</v>
      </c>
      <c r="AN297" s="71">
        <v>0</v>
      </c>
      <c r="AO297" s="71">
        <v>0</v>
      </c>
      <c r="AP297" s="71">
        <v>57403902.451201782</v>
      </c>
      <c r="AQ297" s="72"/>
      <c r="AR297" s="71">
        <v>172</v>
      </c>
      <c r="AS297" s="71">
        <v>156</v>
      </c>
      <c r="AT297" s="71">
        <v>0</v>
      </c>
      <c r="AU297" s="71">
        <v>0</v>
      </c>
      <c r="AV297" s="71">
        <v>0</v>
      </c>
      <c r="AW297" s="71">
        <v>0</v>
      </c>
      <c r="AX297" s="71"/>
      <c r="AY297" s="72"/>
      <c r="AZ297" s="71">
        <v>901.19999999999948</v>
      </c>
      <c r="BA297" s="71">
        <v>54729.599999999999</v>
      </c>
      <c r="BB297" s="71">
        <v>0</v>
      </c>
      <c r="BC297" s="71">
        <v>0</v>
      </c>
      <c r="BD297" s="71">
        <v>0</v>
      </c>
      <c r="BE297" s="71">
        <v>0</v>
      </c>
      <c r="BF297" s="71"/>
      <c r="BG297" s="72"/>
      <c r="BH297" s="71">
        <v>0</v>
      </c>
      <c r="BI297" s="71">
        <v>0</v>
      </c>
      <c r="BJ297" s="71">
        <v>11.757999999999999</v>
      </c>
      <c r="BK297" s="71">
        <v>0</v>
      </c>
      <c r="BL297" s="71">
        <v>0</v>
      </c>
      <c r="BM297" s="71">
        <v>0</v>
      </c>
      <c r="BN297" s="72"/>
      <c r="BO297" s="71">
        <v>0</v>
      </c>
      <c r="BP297" s="71">
        <v>0</v>
      </c>
      <c r="BQ297" s="71">
        <v>3</v>
      </c>
      <c r="BR297" s="71">
        <v>0</v>
      </c>
      <c r="BS297" s="71">
        <v>0</v>
      </c>
      <c r="BT297" s="71">
        <v>0</v>
      </c>
      <c r="BU297"/>
      <c r="BV297" s="70">
        <v>11.757999999999999</v>
      </c>
      <c r="BW297" s="70">
        <v>0</v>
      </c>
      <c r="BX297" s="70">
        <v>0</v>
      </c>
      <c r="BY297" s="70">
        <v>0</v>
      </c>
      <c r="BZ297" s="70">
        <v>0</v>
      </c>
      <c r="CA297" s="70">
        <v>0</v>
      </c>
      <c r="CB297" s="70">
        <v>0</v>
      </c>
      <c r="CC297" s="70">
        <v>0</v>
      </c>
      <c r="CD297" s="70">
        <v>0</v>
      </c>
    </row>
    <row r="298" spans="1:82">
      <c r="A298" s="70" t="s">
        <v>2069</v>
      </c>
      <c r="B298" s="70">
        <v>340</v>
      </c>
      <c r="C298" s="70">
        <v>17</v>
      </c>
      <c r="D298" s="70">
        <v>20</v>
      </c>
      <c r="E298" s="70">
        <v>2020</v>
      </c>
      <c r="F298" s="70" t="s">
        <v>159</v>
      </c>
      <c r="G298" s="70" t="s">
        <v>2052</v>
      </c>
      <c r="H298" s="70" t="s">
        <v>2053</v>
      </c>
      <c r="I298" s="148"/>
      <c r="J298" s="71">
        <v>17.479541454258928</v>
      </c>
      <c r="K298" s="71">
        <v>0.96984523711711323</v>
      </c>
      <c r="L298" s="71">
        <v>2.9398126902609318</v>
      </c>
      <c r="M298" s="71">
        <v>7.2002756878726899</v>
      </c>
      <c r="N298" s="71">
        <v>12.007898484633513</v>
      </c>
      <c r="O298" s="71">
        <v>11.857430222362879</v>
      </c>
      <c r="P298" s="71">
        <v>12.863394192069373</v>
      </c>
      <c r="Q298" s="71">
        <v>0.63701165560192996</v>
      </c>
      <c r="R298" s="71">
        <v>0</v>
      </c>
      <c r="S298" s="71">
        <v>1.0155330915869929</v>
      </c>
      <c r="T298" s="72"/>
      <c r="U298" s="71">
        <v>3177499</v>
      </c>
      <c r="V298" s="71">
        <v>363</v>
      </c>
      <c r="W298" s="71">
        <v>84</v>
      </c>
      <c r="X298" s="71">
        <v>1914</v>
      </c>
      <c r="Y298" s="71">
        <v>4034</v>
      </c>
      <c r="Z298" s="71">
        <v>8473</v>
      </c>
      <c r="AA298" s="71">
        <v>2839</v>
      </c>
      <c r="AB298" s="71">
        <v>10804</v>
      </c>
      <c r="AC298" s="71">
        <v>0</v>
      </c>
      <c r="AD298" s="71">
        <v>1.0155330915869929</v>
      </c>
      <c r="AE298" s="72"/>
      <c r="AF298" s="71">
        <v>24719759.126304299</v>
      </c>
      <c r="AG298" s="71">
        <v>737346.75092647329</v>
      </c>
      <c r="AH298" s="71">
        <v>723996.61625035596</v>
      </c>
      <c r="AI298" s="71">
        <v>11766711.395112075</v>
      </c>
      <c r="AJ298" s="71">
        <v>16749697.662076021</v>
      </c>
      <c r="AK298" s="71"/>
      <c r="AL298" s="71"/>
      <c r="AM298" s="71">
        <v>1410042.0349435743</v>
      </c>
      <c r="AN298" s="71"/>
      <c r="AO298" s="71"/>
      <c r="AP298" s="71">
        <v>56107553.585612796</v>
      </c>
      <c r="AQ298" s="72"/>
      <c r="AR298" s="71">
        <v>187</v>
      </c>
      <c r="AS298" s="71">
        <v>170</v>
      </c>
      <c r="AT298" s="71">
        <v>0</v>
      </c>
      <c r="AU298" s="71">
        <v>0</v>
      </c>
      <c r="AV298" s="71">
        <v>0</v>
      </c>
      <c r="AW298" s="71">
        <v>0</v>
      </c>
      <c r="AX298" s="71"/>
      <c r="AY298" s="72"/>
      <c r="AZ298" s="71">
        <v>980.89999999999975</v>
      </c>
      <c r="BA298" s="71">
        <v>55548.100000000013</v>
      </c>
      <c r="BB298" s="71">
        <v>0</v>
      </c>
      <c r="BC298" s="71">
        <v>0</v>
      </c>
      <c r="BD298" s="71">
        <v>0</v>
      </c>
      <c r="BE298" s="71">
        <v>0</v>
      </c>
      <c r="BF298" s="71"/>
      <c r="BG298" s="72"/>
      <c r="BH298" s="71">
        <v>0</v>
      </c>
      <c r="BI298" s="71">
        <v>0</v>
      </c>
      <c r="BJ298" s="71">
        <v>8.7579999999999991</v>
      </c>
      <c r="BK298" s="71">
        <v>0</v>
      </c>
      <c r="BL298" s="71">
        <v>0</v>
      </c>
      <c r="BM298" s="71">
        <v>0</v>
      </c>
      <c r="BN298" s="72"/>
      <c r="BO298" s="71">
        <v>0</v>
      </c>
      <c r="BP298" s="71">
        <v>0</v>
      </c>
      <c r="BQ298" s="71">
        <v>3</v>
      </c>
      <c r="BR298" s="71">
        <v>0</v>
      </c>
      <c r="BS298" s="71">
        <v>0</v>
      </c>
      <c r="BT298" s="71">
        <v>0</v>
      </c>
      <c r="BU298"/>
      <c r="BV298" s="70">
        <v>8.7579999999999991</v>
      </c>
      <c r="BW298" s="70">
        <v>0</v>
      </c>
      <c r="BX298" s="70">
        <v>0</v>
      </c>
      <c r="BY298" s="70">
        <v>0</v>
      </c>
      <c r="BZ298" s="70">
        <v>0</v>
      </c>
      <c r="CA298" s="70">
        <v>0</v>
      </c>
      <c r="CB298" s="70">
        <v>0</v>
      </c>
      <c r="CC298" s="70">
        <v>0</v>
      </c>
      <c r="CD298" s="70">
        <v>0</v>
      </c>
    </row>
    <row r="299" spans="1:82">
      <c r="A299" s="70" t="s">
        <v>2070</v>
      </c>
      <c r="B299" s="70">
        <v>340</v>
      </c>
      <c r="C299" s="70">
        <v>18</v>
      </c>
      <c r="D299" s="70">
        <v>20</v>
      </c>
      <c r="E299" s="70">
        <v>2021</v>
      </c>
      <c r="F299" s="70" t="s">
        <v>160</v>
      </c>
      <c r="G299" s="70" t="s">
        <v>2052</v>
      </c>
      <c r="H299" s="70" t="s">
        <v>2053</v>
      </c>
      <c r="I299" s="148"/>
      <c r="J299" s="71">
        <v>19.787718259071902</v>
      </c>
      <c r="K299" s="71">
        <v>1.1110787168445149</v>
      </c>
      <c r="L299" s="71">
        <v>2.4655257042517813</v>
      </c>
      <c r="M299" s="71">
        <v>8.0194761226865854</v>
      </c>
      <c r="N299" s="71">
        <v>11.48111598028478</v>
      </c>
      <c r="O299" s="71">
        <v>11.393634298537032</v>
      </c>
      <c r="P299" s="71">
        <v>13.163845851311972</v>
      </c>
      <c r="Q299" s="71">
        <v>0.61639269279473197</v>
      </c>
      <c r="R299" s="71">
        <v>0</v>
      </c>
      <c r="S299" s="71">
        <v>1.198590193414971</v>
      </c>
      <c r="T299" s="72"/>
      <c r="U299" s="71">
        <v>3686201</v>
      </c>
      <c r="V299" s="71">
        <v>363</v>
      </c>
      <c r="W299" s="71">
        <v>84</v>
      </c>
      <c r="X299" s="71">
        <v>1914</v>
      </c>
      <c r="Y299" s="71">
        <v>4032</v>
      </c>
      <c r="Z299" s="71">
        <v>8383</v>
      </c>
      <c r="AA299" s="71">
        <v>2833</v>
      </c>
      <c r="AB299" s="71">
        <v>10557</v>
      </c>
      <c r="AC299" s="71">
        <v>0</v>
      </c>
      <c r="AD299" s="71">
        <v>1.198590193414971</v>
      </c>
      <c r="AE299" s="72"/>
      <c r="AF299" s="71">
        <v>27622397.340062525</v>
      </c>
      <c r="AG299" s="71">
        <v>961550.44106564717</v>
      </c>
      <c r="AH299" s="71">
        <v>582423.13402074319</v>
      </c>
      <c r="AI299" s="71">
        <v>13150413.368295107</v>
      </c>
      <c r="AJ299" s="71">
        <v>17214149.916525751</v>
      </c>
      <c r="AK299" s="71">
        <v>0</v>
      </c>
      <c r="AL299" s="71">
        <v>0</v>
      </c>
      <c r="AM299" s="71">
        <v>1385752.8635869753</v>
      </c>
      <c r="AN299" s="71">
        <v>0</v>
      </c>
      <c r="AO299" s="71">
        <v>0</v>
      </c>
      <c r="AP299" s="71">
        <v>60916687.063556746</v>
      </c>
      <c r="AQ299" s="72"/>
      <c r="AR299" s="71">
        <v>195</v>
      </c>
      <c r="AS299" s="71">
        <v>181</v>
      </c>
      <c r="AT299" s="71">
        <v>0</v>
      </c>
      <c r="AU299" s="71">
        <v>0</v>
      </c>
      <c r="AV299" s="71">
        <v>0</v>
      </c>
      <c r="AW299" s="71">
        <v>0</v>
      </c>
      <c r="AX299" s="71"/>
      <c r="AY299" s="72"/>
      <c r="AZ299" s="71">
        <v>1030.7</v>
      </c>
      <c r="BA299" s="71">
        <v>56065.100000000013</v>
      </c>
      <c r="BB299" s="71">
        <v>0</v>
      </c>
      <c r="BC299" s="71">
        <v>0</v>
      </c>
      <c r="BD299" s="71">
        <v>0</v>
      </c>
      <c r="BE299" s="71">
        <v>0</v>
      </c>
      <c r="BF299" s="71"/>
      <c r="BG299" s="72"/>
      <c r="BH299" s="71">
        <v>0</v>
      </c>
      <c r="BI299" s="71">
        <v>0</v>
      </c>
      <c r="BJ299" s="71">
        <v>8.9079999999999995</v>
      </c>
      <c r="BK299" s="71">
        <v>0</v>
      </c>
      <c r="BL299" s="71">
        <v>0</v>
      </c>
      <c r="BM299" s="71">
        <v>0</v>
      </c>
      <c r="BN299" s="72"/>
      <c r="BO299" s="71">
        <v>0</v>
      </c>
      <c r="BP299" s="71">
        <v>0</v>
      </c>
      <c r="BQ299" s="71">
        <v>3</v>
      </c>
      <c r="BR299" s="71">
        <v>0</v>
      </c>
      <c r="BS299" s="71">
        <v>0</v>
      </c>
      <c r="BT299" s="71">
        <v>0</v>
      </c>
      <c r="BU299"/>
      <c r="BV299" s="70">
        <v>8.9079999999999995</v>
      </c>
      <c r="BW299" s="70">
        <v>0</v>
      </c>
      <c r="BX299" s="70">
        <v>0</v>
      </c>
      <c r="BY299" s="70">
        <v>0</v>
      </c>
      <c r="BZ299" s="70">
        <v>0</v>
      </c>
      <c r="CA299" s="70">
        <v>0</v>
      </c>
      <c r="CB299" s="70">
        <v>0</v>
      </c>
      <c r="CC299" s="70">
        <v>0</v>
      </c>
      <c r="CD299" s="70">
        <v>0</v>
      </c>
    </row>
    <row r="300" spans="1:82">
      <c r="A300" s="70" t="s">
        <v>2071</v>
      </c>
      <c r="B300" s="70">
        <v>340</v>
      </c>
      <c r="C300" s="70">
        <v>19</v>
      </c>
      <c r="D300" s="70">
        <v>20</v>
      </c>
      <c r="E300" s="70">
        <v>2022</v>
      </c>
      <c r="F300" s="70" t="s">
        <v>161</v>
      </c>
      <c r="G300" s="70" t="s">
        <v>2052</v>
      </c>
      <c r="H300" s="70" t="s">
        <v>2053</v>
      </c>
      <c r="I300" s="148"/>
      <c r="J300" s="71">
        <v>16.831236740331427</v>
      </c>
      <c r="K300" s="71">
        <v>0.90970084986417499</v>
      </c>
      <c r="L300" s="71">
        <v>2.7839855019410136</v>
      </c>
      <c r="M300" s="71">
        <v>7.6189767543325786</v>
      </c>
      <c r="N300" s="71">
        <v>12.914869249964177</v>
      </c>
      <c r="O300" s="71">
        <v>11.800249815599027</v>
      </c>
      <c r="P300" s="71">
        <v>12.934146011863554</v>
      </c>
      <c r="Q300" s="71">
        <v>0.60765451435812379</v>
      </c>
      <c r="R300" s="71">
        <v>0</v>
      </c>
      <c r="S300" s="71">
        <v>1.0576734509831249</v>
      </c>
      <c r="T300" s="72"/>
      <c r="U300" s="71">
        <v>3588090</v>
      </c>
      <c r="V300" s="71">
        <v>363</v>
      </c>
      <c r="W300" s="71">
        <v>84</v>
      </c>
      <c r="X300" s="71">
        <v>1914</v>
      </c>
      <c r="Y300" s="71">
        <v>4032</v>
      </c>
      <c r="Z300" s="71">
        <v>8249</v>
      </c>
      <c r="AA300" s="71">
        <v>2826</v>
      </c>
      <c r="AB300" s="71">
        <v>10322</v>
      </c>
      <c r="AC300" s="71">
        <v>0</v>
      </c>
      <c r="AD300" s="71">
        <v>1.0576734509831249</v>
      </c>
      <c r="AE300" s="72"/>
      <c r="AF300" s="71">
        <v>23258790.921491198</v>
      </c>
      <c r="AG300" s="71">
        <v>684886.27390902129</v>
      </c>
      <c r="AH300" s="71">
        <v>774226.37936422939</v>
      </c>
      <c r="AI300" s="71">
        <v>12225488.564026782</v>
      </c>
      <c r="AJ300" s="71">
        <v>20321234.046993263</v>
      </c>
      <c r="AK300" s="71">
        <v>0</v>
      </c>
      <c r="AL300" s="71">
        <v>0</v>
      </c>
      <c r="AM300" s="71">
        <v>1332851.9328702469</v>
      </c>
      <c r="AN300" s="71">
        <v>0</v>
      </c>
      <c r="AO300" s="71">
        <v>0</v>
      </c>
      <c r="AP300" s="71">
        <v>58597478.118654743</v>
      </c>
      <c r="AQ300" s="72"/>
      <c r="AR300" s="71">
        <v>212</v>
      </c>
      <c r="AS300" s="71">
        <v>196</v>
      </c>
      <c r="AT300" s="71">
        <v>0</v>
      </c>
      <c r="AU300" s="71">
        <v>0</v>
      </c>
      <c r="AV300" s="71">
        <v>0</v>
      </c>
      <c r="AW300" s="71">
        <v>0</v>
      </c>
      <c r="AX300" s="71"/>
      <c r="AY300" s="72"/>
      <c r="AZ300" s="71">
        <v>1147.1999999999996</v>
      </c>
      <c r="BA300" s="71">
        <v>56958.100000000013</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2072</v>
      </c>
      <c r="B301" s="70">
        <v>340</v>
      </c>
      <c r="C301" s="70">
        <v>20</v>
      </c>
      <c r="D301" s="70">
        <v>20</v>
      </c>
      <c r="E301" s="70">
        <v>2023</v>
      </c>
      <c r="F301" s="70" t="s">
        <v>1539</v>
      </c>
      <c r="G301" s="70" t="s">
        <v>2052</v>
      </c>
      <c r="H301" s="70" t="s">
        <v>2053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218</v>
      </c>
      <c r="AS301" s="71">
        <v>205</v>
      </c>
      <c r="AT301" s="71">
        <v>0</v>
      </c>
      <c r="AU301" s="71">
        <v>0</v>
      </c>
      <c r="AV301" s="71">
        <v>0</v>
      </c>
      <c r="AW301" s="71">
        <v>0</v>
      </c>
      <c r="AX301" s="71"/>
      <c r="AY301" s="72"/>
      <c r="AZ301" s="71">
        <v>1175.7999999999993</v>
      </c>
      <c r="BA301" s="71">
        <v>58690.000000000007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2073</v>
      </c>
      <c r="B302" s="70">
        <v>340</v>
      </c>
      <c r="C302" s="70">
        <v>21</v>
      </c>
      <c r="D302" s="70">
        <v>20</v>
      </c>
      <c r="E302" s="70">
        <v>2024</v>
      </c>
      <c r="F302" s="70" t="s">
        <v>1554</v>
      </c>
      <c r="G302" s="70" t="s">
        <v>2052</v>
      </c>
      <c r="H302" s="70" t="s">
        <v>2053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2074</v>
      </c>
      <c r="B303" s="70">
        <v>256</v>
      </c>
      <c r="C303" s="70">
        <v>1</v>
      </c>
      <c r="D303" s="70">
        <v>16</v>
      </c>
      <c r="E303" s="70">
        <v>1990</v>
      </c>
      <c r="F303" s="70" t="s">
        <v>787</v>
      </c>
      <c r="G303" s="70" t="s">
        <v>2075</v>
      </c>
      <c r="H303" s="70" t="s">
        <v>2076</v>
      </c>
      <c r="I303" s="148"/>
      <c r="J303" s="71">
        <v>6.2400672198101352</v>
      </c>
      <c r="K303" s="71">
        <v>2.560331423422852</v>
      </c>
      <c r="L303" s="71">
        <v>7.70575865106502</v>
      </c>
      <c r="M303" s="71">
        <v>9.5668127323547267</v>
      </c>
      <c r="N303" s="71">
        <v>11.18025949966116</v>
      </c>
      <c r="O303" s="71">
        <v>5.5359476393313543</v>
      </c>
      <c r="P303" s="71">
        <v>16.527251467560351</v>
      </c>
      <c r="Q303" s="71">
        <v>0.89526088100840095</v>
      </c>
      <c r="R303" s="71">
        <v>25.645847806668161</v>
      </c>
      <c r="S303" s="71">
        <v>0.71515283983304256</v>
      </c>
      <c r="T303" s="72"/>
      <c r="U303" s="71">
        <v>652135</v>
      </c>
      <c r="V303" s="71">
        <v>637</v>
      </c>
      <c r="W303" s="71">
        <v>85</v>
      </c>
      <c r="X303" s="71">
        <v>3573</v>
      </c>
      <c r="Y303" s="71">
        <v>5298</v>
      </c>
      <c r="Z303" s="71">
        <v>2277</v>
      </c>
      <c r="AA303" s="71">
        <v>4013</v>
      </c>
      <c r="AB303" s="71">
        <v>14536</v>
      </c>
      <c r="AC303" s="71">
        <v>4441907</v>
      </c>
      <c r="AD303" s="71">
        <v>0.71515283983304256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2077</v>
      </c>
      <c r="B304" s="70">
        <v>257</v>
      </c>
      <c r="C304" s="70">
        <v>2</v>
      </c>
      <c r="D304" s="70">
        <v>16</v>
      </c>
      <c r="E304" s="70">
        <v>2005</v>
      </c>
      <c r="F304" s="70" t="s">
        <v>789</v>
      </c>
      <c r="G304" s="70" t="s">
        <v>2075</v>
      </c>
      <c r="H304" s="70" t="s">
        <v>2076</v>
      </c>
      <c r="I304" s="148"/>
      <c r="J304" s="71">
        <v>5.5387878772273034</v>
      </c>
      <c r="K304" s="71">
        <v>1.4829250459666641</v>
      </c>
      <c r="L304" s="71">
        <v>2.0684820425023398</v>
      </c>
      <c r="M304" s="71">
        <v>16.727936206891489</v>
      </c>
      <c r="N304" s="71">
        <v>14.602476632290269</v>
      </c>
      <c r="O304" s="71">
        <v>9.244356730905789</v>
      </c>
      <c r="P304" s="71">
        <v>22.055718146238089</v>
      </c>
      <c r="Q304" s="71">
        <v>0.74838856809487797</v>
      </c>
      <c r="R304" s="71">
        <v>33.166840536061898</v>
      </c>
      <c r="S304" s="71">
        <v>0.72593076447253457</v>
      </c>
      <c r="T304" s="72"/>
      <c r="U304" s="71">
        <v>598088</v>
      </c>
      <c r="V304" s="71">
        <v>551</v>
      </c>
      <c r="W304" s="71">
        <v>22</v>
      </c>
      <c r="X304" s="71">
        <v>3586</v>
      </c>
      <c r="Y304" s="71">
        <v>5849</v>
      </c>
      <c r="Z304" s="71">
        <v>4400</v>
      </c>
      <c r="AA304" s="71">
        <v>4386</v>
      </c>
      <c r="AB304" s="71">
        <v>12703</v>
      </c>
      <c r="AC304" s="71">
        <v>5864869</v>
      </c>
      <c r="AD304" s="71">
        <v>0.72593076447253457</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2078</v>
      </c>
      <c r="B305" s="70">
        <v>258</v>
      </c>
      <c r="C305" s="70">
        <v>3</v>
      </c>
      <c r="D305" s="70">
        <v>16</v>
      </c>
      <c r="E305" s="70">
        <v>2006</v>
      </c>
      <c r="F305" s="70" t="s">
        <v>790</v>
      </c>
      <c r="G305" s="70" t="s">
        <v>2075</v>
      </c>
      <c r="H305" s="70" t="s">
        <v>2076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2079</v>
      </c>
      <c r="B306" s="70">
        <v>259</v>
      </c>
      <c r="C306" s="70">
        <v>4</v>
      </c>
      <c r="D306" s="70">
        <v>16</v>
      </c>
      <c r="E306" s="70">
        <v>2007</v>
      </c>
      <c r="F306" s="70" t="s">
        <v>791</v>
      </c>
      <c r="G306" s="70" t="s">
        <v>2075</v>
      </c>
      <c r="H306" s="70" t="s">
        <v>2076</v>
      </c>
      <c r="I306" s="148"/>
      <c r="J306" s="71">
        <v>4.9118083527847816</v>
      </c>
      <c r="K306" s="71">
        <v>1.423849762127732</v>
      </c>
      <c r="L306" s="71">
        <v>1.6791183354250081</v>
      </c>
      <c r="M306" s="71">
        <v>18.21986963057174</v>
      </c>
      <c r="N306" s="71">
        <v>14.74670135387894</v>
      </c>
      <c r="O306" s="71">
        <v>8.854238499657944</v>
      </c>
      <c r="P306" s="71">
        <v>22.13668361403105</v>
      </c>
      <c r="Q306" s="71">
        <v>0.77723430232891699</v>
      </c>
      <c r="R306" s="71">
        <v>40.864288980068793</v>
      </c>
      <c r="S306" s="71">
        <v>1.430886146727506</v>
      </c>
      <c r="T306" s="72"/>
      <c r="U306" s="71">
        <v>662595</v>
      </c>
      <c r="V306" s="71">
        <v>546</v>
      </c>
      <c r="W306" s="71">
        <v>24</v>
      </c>
      <c r="X306" s="71">
        <v>4573</v>
      </c>
      <c r="Y306" s="71">
        <v>5945</v>
      </c>
      <c r="Z306" s="71">
        <v>4381</v>
      </c>
      <c r="AA306" s="71">
        <v>4335</v>
      </c>
      <c r="AB306" s="71">
        <v>12495</v>
      </c>
      <c r="AC306" s="71">
        <v>7433336</v>
      </c>
      <c r="AD306" s="71">
        <v>1.430886146727506</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2080</v>
      </c>
      <c r="B307" s="70">
        <v>260</v>
      </c>
      <c r="C307" s="70">
        <v>5</v>
      </c>
      <c r="D307" s="70">
        <v>16</v>
      </c>
      <c r="E307" s="70">
        <v>2008</v>
      </c>
      <c r="F307" s="70" t="s">
        <v>792</v>
      </c>
      <c r="G307" s="70" t="s">
        <v>2075</v>
      </c>
      <c r="H307" s="70" t="s">
        <v>2076</v>
      </c>
      <c r="I307" s="148"/>
      <c r="J307" s="71">
        <v>3.4028428948386562</v>
      </c>
      <c r="K307" s="71">
        <v>1.110668310829324</v>
      </c>
      <c r="L307" s="71">
        <v>1.4514075028081259</v>
      </c>
      <c r="M307" s="71">
        <v>19.39552169451601</v>
      </c>
      <c r="N307" s="71">
        <v>13.26087295759435</v>
      </c>
      <c r="O307" s="71">
        <v>8.5110522871991368</v>
      </c>
      <c r="P307" s="71">
        <v>21.841119451163951</v>
      </c>
      <c r="Q307" s="71">
        <v>0.74911326571673698</v>
      </c>
      <c r="R307" s="71">
        <v>39.399783503570298</v>
      </c>
      <c r="S307" s="71">
        <v>1.1554148671409801</v>
      </c>
      <c r="T307" s="72"/>
      <c r="U307" s="71">
        <v>496472</v>
      </c>
      <c r="V307" s="71">
        <v>546</v>
      </c>
      <c r="W307" s="71">
        <v>24</v>
      </c>
      <c r="X307" s="71">
        <v>4573</v>
      </c>
      <c r="Y307" s="71">
        <v>5938</v>
      </c>
      <c r="Z307" s="71">
        <v>4359</v>
      </c>
      <c r="AA307" s="71">
        <v>4282</v>
      </c>
      <c r="AB307" s="71">
        <v>12241</v>
      </c>
      <c r="AC307" s="71">
        <v>7442077</v>
      </c>
      <c r="AD307" s="71">
        <v>1.1554148671409801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2081</v>
      </c>
      <c r="B308" s="70">
        <v>261</v>
      </c>
      <c r="C308" s="70">
        <v>6</v>
      </c>
      <c r="D308" s="70">
        <v>16</v>
      </c>
      <c r="E308" s="70">
        <v>2009</v>
      </c>
      <c r="F308" s="70" t="s">
        <v>176</v>
      </c>
      <c r="G308" s="70" t="s">
        <v>2075</v>
      </c>
      <c r="H308" s="70" t="s">
        <v>2076</v>
      </c>
      <c r="I308" s="148"/>
      <c r="J308" s="71">
        <v>3.5023384978116749</v>
      </c>
      <c r="K308" s="71">
        <v>1.0739414784106609</v>
      </c>
      <c r="L308" s="71">
        <v>2.7815165614729871</v>
      </c>
      <c r="M308" s="71">
        <v>18.95885543306731</v>
      </c>
      <c r="N308" s="71">
        <v>12.60561606857712</v>
      </c>
      <c r="O308" s="71">
        <v>8.7453736938160755</v>
      </c>
      <c r="P308" s="71">
        <v>21.264995439462009</v>
      </c>
      <c r="Q308" s="71">
        <v>0.70668057799863804</v>
      </c>
      <c r="R308" s="71">
        <v>38.086385691151598</v>
      </c>
      <c r="S308" s="71">
        <v>0.86878218688412012</v>
      </c>
      <c r="T308" s="72"/>
      <c r="U308" s="71">
        <v>485739</v>
      </c>
      <c r="V308" s="71">
        <v>498</v>
      </c>
      <c r="W308" s="71">
        <v>68</v>
      </c>
      <c r="X308" s="71">
        <v>4982</v>
      </c>
      <c r="Y308" s="71">
        <v>6010</v>
      </c>
      <c r="Z308" s="71">
        <v>4421</v>
      </c>
      <c r="AA308" s="71">
        <v>4280</v>
      </c>
      <c r="AB308" s="71">
        <v>12122</v>
      </c>
      <c r="AC308" s="71">
        <v>7018318</v>
      </c>
      <c r="AD308" s="71">
        <v>0.86878218688412012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0.25</v>
      </c>
      <c r="BL308" s="71">
        <v>0</v>
      </c>
      <c r="BM308" s="71">
        <v>0</v>
      </c>
      <c r="BN308" s="72"/>
      <c r="BO308" s="71">
        <v>0</v>
      </c>
      <c r="BP308" s="71">
        <v>0</v>
      </c>
      <c r="BQ308" s="71">
        <v>0</v>
      </c>
      <c r="BR308" s="71">
        <v>1</v>
      </c>
      <c r="BS308" s="71">
        <v>0</v>
      </c>
      <c r="BT308" s="71">
        <v>0</v>
      </c>
      <c r="BU308"/>
      <c r="BV308" s="70">
        <v>0.25</v>
      </c>
      <c r="BW308" s="70">
        <v>0</v>
      </c>
      <c r="BX308" s="70">
        <v>0</v>
      </c>
      <c r="BY308" s="70">
        <v>0</v>
      </c>
      <c r="BZ308" s="70">
        <v>0</v>
      </c>
      <c r="CA308" s="70">
        <v>0</v>
      </c>
      <c r="CB308" s="70">
        <v>0</v>
      </c>
      <c r="CC308" s="70">
        <v>0</v>
      </c>
      <c r="CD308" s="70">
        <v>0</v>
      </c>
    </row>
    <row r="309" spans="1:82">
      <c r="A309" s="70" t="s">
        <v>2082</v>
      </c>
      <c r="B309" s="70">
        <v>262</v>
      </c>
      <c r="C309" s="70">
        <v>7</v>
      </c>
      <c r="D309" s="70">
        <v>16</v>
      </c>
      <c r="E309" s="70">
        <v>2010</v>
      </c>
      <c r="F309" s="70" t="s">
        <v>177</v>
      </c>
      <c r="G309" s="70" t="s">
        <v>2075</v>
      </c>
      <c r="H309" s="70" t="s">
        <v>2076</v>
      </c>
      <c r="I309" s="148"/>
      <c r="J309" s="71">
        <v>2.8031714556855389</v>
      </c>
      <c r="K309" s="71">
        <v>1.141150784878127</v>
      </c>
      <c r="L309" s="71">
        <v>2.5607513815827612</v>
      </c>
      <c r="M309" s="71">
        <v>20.43367201331613</v>
      </c>
      <c r="N309" s="71">
        <v>14.93295359690835</v>
      </c>
      <c r="O309" s="71">
        <v>8.7915594064147538</v>
      </c>
      <c r="P309" s="71">
        <v>21.590547421250228</v>
      </c>
      <c r="Q309" s="71">
        <v>0.72982423854766199</v>
      </c>
      <c r="R309" s="71">
        <v>43.926524625588939</v>
      </c>
      <c r="S309" s="71">
        <v>1.271954718791982</v>
      </c>
      <c r="T309" s="72"/>
      <c r="U309" s="71">
        <v>409172</v>
      </c>
      <c r="V309" s="71">
        <v>498</v>
      </c>
      <c r="W309" s="71">
        <v>68</v>
      </c>
      <c r="X309" s="71">
        <v>4982</v>
      </c>
      <c r="Y309" s="71">
        <v>6041</v>
      </c>
      <c r="Z309" s="71">
        <v>4465</v>
      </c>
      <c r="AA309" s="71">
        <v>4237</v>
      </c>
      <c r="AB309" s="71">
        <v>11996</v>
      </c>
      <c r="AC309" s="71">
        <v>7670826</v>
      </c>
      <c r="AD309" s="71">
        <v>1.271954718791982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0.192</v>
      </c>
      <c r="BL309" s="71">
        <v>0</v>
      </c>
      <c r="BM309" s="71">
        <v>0</v>
      </c>
      <c r="BN309" s="72"/>
      <c r="BO309" s="71">
        <v>0</v>
      </c>
      <c r="BP309" s="71">
        <v>0</v>
      </c>
      <c r="BQ309" s="71">
        <v>0</v>
      </c>
      <c r="BR309" s="71">
        <v>1</v>
      </c>
      <c r="BS309" s="71">
        <v>0</v>
      </c>
      <c r="BT309" s="71">
        <v>0</v>
      </c>
      <c r="BU309"/>
      <c r="BV309" s="70">
        <v>0.192</v>
      </c>
      <c r="BW309" s="70">
        <v>0</v>
      </c>
      <c r="BX309" s="70">
        <v>0</v>
      </c>
      <c r="BY309" s="70">
        <v>0</v>
      </c>
      <c r="BZ309" s="70">
        <v>0</v>
      </c>
      <c r="CA309" s="70">
        <v>0</v>
      </c>
      <c r="CB309" s="70">
        <v>0</v>
      </c>
      <c r="CC309" s="70">
        <v>0</v>
      </c>
      <c r="CD309" s="70">
        <v>0</v>
      </c>
    </row>
    <row r="310" spans="1:82">
      <c r="A310" s="70" t="s">
        <v>2083</v>
      </c>
      <c r="B310" s="70">
        <v>263</v>
      </c>
      <c r="C310" s="70">
        <v>8</v>
      </c>
      <c r="D310" s="70">
        <v>16</v>
      </c>
      <c r="E310" s="70">
        <v>2011</v>
      </c>
      <c r="F310" s="70" t="s">
        <v>178</v>
      </c>
      <c r="G310" s="70" t="s">
        <v>2075</v>
      </c>
      <c r="H310" s="70" t="s">
        <v>2076</v>
      </c>
      <c r="I310" s="148"/>
      <c r="J310" s="71">
        <v>3.143190022389339</v>
      </c>
      <c r="K310" s="71">
        <v>1.5096415803549701</v>
      </c>
      <c r="L310" s="71">
        <v>3.4455179666237221</v>
      </c>
      <c r="M310" s="71">
        <v>24.32195884986681</v>
      </c>
      <c r="N310" s="71">
        <v>18.445131211534498</v>
      </c>
      <c r="O310" s="71">
        <v>8.8686404215993733</v>
      </c>
      <c r="P310" s="71">
        <v>20.961666978986347</v>
      </c>
      <c r="Q310" s="71">
        <v>0.83033475862073103</v>
      </c>
      <c r="R310" s="71">
        <v>42.01957911923639</v>
      </c>
      <c r="S310" s="71">
        <v>1.8061236397552409</v>
      </c>
      <c r="T310" s="72"/>
      <c r="U310" s="71">
        <v>386661</v>
      </c>
      <c r="V310" s="71">
        <v>498</v>
      </c>
      <c r="W310" s="71">
        <v>68</v>
      </c>
      <c r="X310" s="71">
        <v>4982</v>
      </c>
      <c r="Y310" s="71">
        <v>6060</v>
      </c>
      <c r="Z310" s="71">
        <v>4602</v>
      </c>
      <c r="AA310" s="71">
        <v>4236</v>
      </c>
      <c r="AB310" s="71">
        <v>11832</v>
      </c>
      <c r="AC310" s="71">
        <v>7325683</v>
      </c>
      <c r="AD310" s="71">
        <v>1.8061236397552409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0.17399999999999999</v>
      </c>
      <c r="BL310" s="71">
        <v>0</v>
      </c>
      <c r="BM310" s="71">
        <v>0</v>
      </c>
      <c r="BN310" s="72"/>
      <c r="BO310" s="71">
        <v>0</v>
      </c>
      <c r="BP310" s="71">
        <v>0</v>
      </c>
      <c r="BQ310" s="71">
        <v>0</v>
      </c>
      <c r="BR310" s="71">
        <v>1</v>
      </c>
      <c r="BS310" s="71">
        <v>0</v>
      </c>
      <c r="BT310" s="71">
        <v>0</v>
      </c>
      <c r="BU310"/>
      <c r="BV310" s="70">
        <v>0.17399999999999999</v>
      </c>
      <c r="BW310" s="70">
        <v>0</v>
      </c>
      <c r="BX310" s="70">
        <v>0</v>
      </c>
      <c r="BY310" s="70">
        <v>0</v>
      </c>
      <c r="BZ310" s="70">
        <v>0</v>
      </c>
      <c r="CA310" s="70">
        <v>0</v>
      </c>
      <c r="CB310" s="70">
        <v>0</v>
      </c>
      <c r="CC310" s="70">
        <v>0</v>
      </c>
      <c r="CD310" s="70">
        <v>0</v>
      </c>
    </row>
    <row r="311" spans="1:82">
      <c r="A311" s="70" t="s">
        <v>2084</v>
      </c>
      <c r="B311" s="70">
        <v>264</v>
      </c>
      <c r="C311" s="70">
        <v>9</v>
      </c>
      <c r="D311" s="70">
        <v>16</v>
      </c>
      <c r="E311" s="70">
        <v>2012</v>
      </c>
      <c r="F311" s="70" t="s">
        <v>179</v>
      </c>
      <c r="G311" s="1064" t="s">
        <v>2075</v>
      </c>
      <c r="H311" s="70" t="s">
        <v>2076</v>
      </c>
      <c r="I311" s="148"/>
      <c r="J311" s="71">
        <v>2.6124394008073222</v>
      </c>
      <c r="K311" s="71">
        <v>1.5460791394441891</v>
      </c>
      <c r="L311" s="71">
        <v>3.4916978988682978</v>
      </c>
      <c r="M311" s="71">
        <v>27.205722695452721</v>
      </c>
      <c r="N311" s="71">
        <v>18.961889001024101</v>
      </c>
      <c r="O311" s="71">
        <v>9.0665264908260443</v>
      </c>
      <c r="P311" s="71">
        <v>20.951536561023399</v>
      </c>
      <c r="Q311" s="71">
        <v>0.89070509272685705</v>
      </c>
      <c r="R311" s="71">
        <v>45.252505163492593</v>
      </c>
      <c r="S311" s="71">
        <v>1.311722613523872</v>
      </c>
      <c r="T311" s="72"/>
      <c r="U311" s="71">
        <v>311971</v>
      </c>
      <c r="V311" s="71">
        <v>498</v>
      </c>
      <c r="W311" s="71">
        <v>68</v>
      </c>
      <c r="X311" s="71">
        <v>4982</v>
      </c>
      <c r="Y311" s="71">
        <v>6044</v>
      </c>
      <c r="Z311" s="71">
        <v>4742</v>
      </c>
      <c r="AA311" s="71">
        <v>4210</v>
      </c>
      <c r="AB311" s="71">
        <v>11682</v>
      </c>
      <c r="AC311" s="71">
        <v>7684971</v>
      </c>
      <c r="AD311" s="71">
        <v>1.311722613523872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0.153</v>
      </c>
      <c r="BL311" s="71">
        <v>0</v>
      </c>
      <c r="BM311" s="71">
        <v>0</v>
      </c>
      <c r="BN311" s="72"/>
      <c r="BO311" s="71">
        <v>0</v>
      </c>
      <c r="BP311" s="71">
        <v>0</v>
      </c>
      <c r="BQ311" s="71">
        <v>0</v>
      </c>
      <c r="BR311" s="71">
        <v>1</v>
      </c>
      <c r="BS311" s="71">
        <v>0</v>
      </c>
      <c r="BT311" s="71">
        <v>0</v>
      </c>
      <c r="BU311"/>
      <c r="BV311" s="70">
        <v>0.153</v>
      </c>
      <c r="BW311" s="70">
        <v>0</v>
      </c>
      <c r="BX311" s="70">
        <v>0</v>
      </c>
      <c r="BY311" s="70">
        <v>0</v>
      </c>
      <c r="BZ311" s="70">
        <v>0</v>
      </c>
      <c r="CA311" s="70">
        <v>0</v>
      </c>
      <c r="CB311" s="70">
        <v>0</v>
      </c>
      <c r="CC311" s="70">
        <v>0</v>
      </c>
      <c r="CD311" s="70">
        <v>0</v>
      </c>
    </row>
    <row r="312" spans="1:82">
      <c r="A312" s="70" t="s">
        <v>2085</v>
      </c>
      <c r="B312" s="70">
        <v>265</v>
      </c>
      <c r="C312" s="70">
        <v>10</v>
      </c>
      <c r="D312" s="70">
        <v>16</v>
      </c>
      <c r="E312" s="70">
        <v>2013</v>
      </c>
      <c r="F312" s="70" t="s">
        <v>180</v>
      </c>
      <c r="G312" s="1064" t="s">
        <v>2075</v>
      </c>
      <c r="H312" s="70" t="s">
        <v>2076</v>
      </c>
      <c r="I312" s="148"/>
      <c r="J312" s="71">
        <v>3.273776111484787</v>
      </c>
      <c r="K312" s="71">
        <v>1.361409642793818</v>
      </c>
      <c r="L312" s="71">
        <v>3.1958927885745081</v>
      </c>
      <c r="M312" s="71">
        <v>27.249858340936601</v>
      </c>
      <c r="N312" s="71">
        <v>20.554308654287262</v>
      </c>
      <c r="O312" s="71">
        <v>8.9206164653760602</v>
      </c>
      <c r="P312" s="71">
        <v>20.855644365529606</v>
      </c>
      <c r="Q312" s="71">
        <v>0.91008032553348694</v>
      </c>
      <c r="R312" s="71">
        <v>49.779579613458758</v>
      </c>
      <c r="S312" s="71">
        <v>0.96680901854464518</v>
      </c>
      <c r="T312" s="72"/>
      <c r="U312" s="71">
        <v>351329</v>
      </c>
      <c r="V312" s="71">
        <v>498</v>
      </c>
      <c r="W312" s="71">
        <v>68</v>
      </c>
      <c r="X312" s="71">
        <v>4982</v>
      </c>
      <c r="Y312" s="71">
        <v>6105</v>
      </c>
      <c r="Z312" s="71">
        <v>4874</v>
      </c>
      <c r="AA312" s="71">
        <v>4175</v>
      </c>
      <c r="AB312" s="71">
        <v>11765</v>
      </c>
      <c r="AC312" s="71">
        <v>8252051</v>
      </c>
      <c r="AD312" s="71">
        <v>0.96680901854464518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0.20200000000000001</v>
      </c>
      <c r="BL312" s="71">
        <v>0</v>
      </c>
      <c r="BM312" s="71">
        <v>0</v>
      </c>
      <c r="BN312" s="72"/>
      <c r="BO312" s="71">
        <v>0</v>
      </c>
      <c r="BP312" s="71">
        <v>0</v>
      </c>
      <c r="BQ312" s="71">
        <v>0</v>
      </c>
      <c r="BR312" s="71">
        <v>1</v>
      </c>
      <c r="BS312" s="71">
        <v>0</v>
      </c>
      <c r="BT312" s="71">
        <v>0</v>
      </c>
      <c r="BU312"/>
      <c r="BV312" s="70">
        <v>0.20200000000000001</v>
      </c>
      <c r="BW312" s="70">
        <v>0</v>
      </c>
      <c r="BX312" s="70">
        <v>0</v>
      </c>
      <c r="BY312" s="70">
        <v>0</v>
      </c>
      <c r="BZ312" s="70">
        <v>0</v>
      </c>
      <c r="CA312" s="70">
        <v>0</v>
      </c>
      <c r="CB312" s="70">
        <v>0</v>
      </c>
      <c r="CC312" s="70">
        <v>0</v>
      </c>
      <c r="CD312" s="70">
        <v>0</v>
      </c>
    </row>
    <row r="313" spans="1:82">
      <c r="A313" s="70" t="s">
        <v>2086</v>
      </c>
      <c r="B313" s="70">
        <v>266</v>
      </c>
      <c r="C313" s="70">
        <v>11</v>
      </c>
      <c r="D313" s="70">
        <v>16</v>
      </c>
      <c r="E313" s="70">
        <v>2014</v>
      </c>
      <c r="F313" s="70" t="s">
        <v>181</v>
      </c>
      <c r="G313" s="70" t="s">
        <v>2075</v>
      </c>
      <c r="H313" s="70" t="s">
        <v>2076</v>
      </c>
      <c r="I313" s="148"/>
      <c r="J313" s="71">
        <v>2.5654441702559181</v>
      </c>
      <c r="K313" s="71">
        <v>1.4497421908255941</v>
      </c>
      <c r="L313" s="71">
        <v>4.4848124587815557</v>
      </c>
      <c r="M313" s="71">
        <v>23.26776967017544</v>
      </c>
      <c r="N313" s="71">
        <v>19.545140369036311</v>
      </c>
      <c r="O313" s="71">
        <v>8.6540328129273227</v>
      </c>
      <c r="P313" s="71">
        <v>20.522171862521542</v>
      </c>
      <c r="Q313" s="71">
        <v>0.862332122647262</v>
      </c>
      <c r="R313" s="71">
        <v>49.476238377955632</v>
      </c>
      <c r="S313" s="71">
        <v>1.093969009324792</v>
      </c>
      <c r="T313" s="72"/>
      <c r="U313" s="71">
        <v>319653</v>
      </c>
      <c r="V313" s="71">
        <v>463</v>
      </c>
      <c r="W313" s="71">
        <v>96</v>
      </c>
      <c r="X313" s="71">
        <v>4583</v>
      </c>
      <c r="Y313" s="71">
        <v>6057</v>
      </c>
      <c r="Z313" s="71">
        <v>4980</v>
      </c>
      <c r="AA313" s="71">
        <v>4087</v>
      </c>
      <c r="AB313" s="71">
        <v>11619</v>
      </c>
      <c r="AC313" s="71">
        <v>8227555</v>
      </c>
      <c r="AD313" s="71">
        <v>1.093969009324792</v>
      </c>
      <c r="AE313" s="72"/>
      <c r="AF313" s="71"/>
      <c r="AG313" s="71"/>
      <c r="AH313" s="71"/>
      <c r="AI313" s="71"/>
      <c r="AJ313" s="71"/>
      <c r="AK313" s="71"/>
      <c r="AL313" s="71"/>
      <c r="AM313" s="71"/>
      <c r="AN313" s="71"/>
      <c r="AO313" s="71"/>
      <c r="AP313" s="71"/>
      <c r="AQ313" s="72"/>
      <c r="AR313" s="71">
        <v>72</v>
      </c>
      <c r="AS313" s="71">
        <v>18</v>
      </c>
      <c r="AT313" s="71">
        <v>0</v>
      </c>
      <c r="AU313" s="71">
        <v>0</v>
      </c>
      <c r="AV313" s="71">
        <v>0</v>
      </c>
      <c r="AW313" s="71">
        <v>0</v>
      </c>
      <c r="AX313" s="71"/>
      <c r="AY313" s="72"/>
      <c r="AZ313" s="71">
        <v>332.45</v>
      </c>
      <c r="BA313" s="71">
        <v>1911.2</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2087</v>
      </c>
      <c r="B314" s="70">
        <v>267</v>
      </c>
      <c r="C314" s="70">
        <v>12</v>
      </c>
      <c r="D314" s="70">
        <v>16</v>
      </c>
      <c r="E314" s="70">
        <v>2015</v>
      </c>
      <c r="F314" s="70" t="s">
        <v>182</v>
      </c>
      <c r="G314" s="70" t="s">
        <v>2075</v>
      </c>
      <c r="H314" s="70" t="s">
        <v>2076</v>
      </c>
      <c r="I314" s="148"/>
      <c r="J314" s="71">
        <v>2.0636174142121591</v>
      </c>
      <c r="K314" s="71">
        <v>1.212213295841623</v>
      </c>
      <c r="L314" s="71">
        <v>4.8159901171181216</v>
      </c>
      <c r="M314" s="71">
        <v>23.289342529862129</v>
      </c>
      <c r="N314" s="71">
        <v>16.880078522491289</v>
      </c>
      <c r="O314" s="71">
        <v>8.5629350534332911</v>
      </c>
      <c r="P314" s="71">
        <v>20.41275317248051</v>
      </c>
      <c r="Q314" s="71">
        <v>0.83297884589462201</v>
      </c>
      <c r="R314" s="71">
        <v>46.464358889659245</v>
      </c>
      <c r="S314" s="71">
        <v>1.1790909622015471</v>
      </c>
      <c r="T314" s="72"/>
      <c r="U314" s="71">
        <v>295476</v>
      </c>
      <c r="V314" s="71">
        <v>463</v>
      </c>
      <c r="W314" s="71">
        <v>96</v>
      </c>
      <c r="X314" s="71">
        <v>4583</v>
      </c>
      <c r="Y314" s="71">
        <v>5995</v>
      </c>
      <c r="Z314" s="71">
        <v>4975</v>
      </c>
      <c r="AA314" s="71">
        <v>4062</v>
      </c>
      <c r="AB314" s="71">
        <v>11465</v>
      </c>
      <c r="AC314" s="71">
        <v>7942324</v>
      </c>
      <c r="AD314" s="71">
        <v>1.1790909622015471</v>
      </c>
      <c r="AE314" s="72"/>
      <c r="AF314" s="71">
        <v>2792997.3509062701</v>
      </c>
      <c r="AG314" s="71">
        <v>1040506.625211358</v>
      </c>
      <c r="AH314" s="71">
        <v>805418.2904991766</v>
      </c>
      <c r="AI314" s="71">
        <v>28151083.272734299</v>
      </c>
      <c r="AJ314" s="71">
        <v>27110552.72431004</v>
      </c>
      <c r="AK314" s="71">
        <v>0</v>
      </c>
      <c r="AL314" s="71">
        <v>0</v>
      </c>
      <c r="AM314" s="71">
        <v>1571230.156133845</v>
      </c>
      <c r="AN314" s="71">
        <v>0</v>
      </c>
      <c r="AO314" s="71">
        <v>0</v>
      </c>
      <c r="AP314" s="71">
        <v>61471788.419794992</v>
      </c>
      <c r="AQ314" s="72"/>
      <c r="AR314" s="71">
        <v>72</v>
      </c>
      <c r="AS314" s="71">
        <v>20</v>
      </c>
      <c r="AT314" s="71">
        <v>0</v>
      </c>
      <c r="AU314" s="71">
        <v>0</v>
      </c>
      <c r="AV314" s="71">
        <v>0</v>
      </c>
      <c r="AW314" s="71">
        <v>0</v>
      </c>
      <c r="AX314" s="71"/>
      <c r="AY314" s="72"/>
      <c r="AZ314" s="71">
        <v>332.45</v>
      </c>
      <c r="BA314" s="71">
        <v>1987.7</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2088</v>
      </c>
      <c r="B315" s="70">
        <v>268</v>
      </c>
      <c r="C315" s="70">
        <v>13</v>
      </c>
      <c r="D315" s="70">
        <v>16</v>
      </c>
      <c r="E315" s="70">
        <v>2016</v>
      </c>
      <c r="F315" s="70" t="s">
        <v>155</v>
      </c>
      <c r="G315" s="70" t="s">
        <v>2075</v>
      </c>
      <c r="H315" s="70" t="s">
        <v>2076</v>
      </c>
      <c r="I315" s="148"/>
      <c r="J315" s="71">
        <v>2.2333497885667293</v>
      </c>
      <c r="K315" s="71">
        <v>1.1726676298254557</v>
      </c>
      <c r="L315" s="71">
        <v>4.2517265646410936</v>
      </c>
      <c r="M315" s="71">
        <v>18.099405132024685</v>
      </c>
      <c r="N315" s="71">
        <v>15.429242982812177</v>
      </c>
      <c r="O315" s="71">
        <v>8.5388649230150335</v>
      </c>
      <c r="P315" s="71">
        <v>20.362903625648471</v>
      </c>
      <c r="Q315" s="71">
        <v>0.79694117024628641</v>
      </c>
      <c r="R315" s="71">
        <v>56.348100906379877</v>
      </c>
      <c r="S315" s="71">
        <v>1.5488972433819539</v>
      </c>
      <c r="T315" s="72"/>
      <c r="U315" s="71">
        <v>342768</v>
      </c>
      <c r="V315" s="71">
        <v>463</v>
      </c>
      <c r="W315" s="71">
        <v>96</v>
      </c>
      <c r="X315" s="71">
        <v>4583</v>
      </c>
      <c r="Y315" s="71">
        <v>5961</v>
      </c>
      <c r="Z315" s="71">
        <v>5022</v>
      </c>
      <c r="AA315" s="71">
        <v>4191</v>
      </c>
      <c r="AB315" s="71">
        <v>11283</v>
      </c>
      <c r="AC315" s="71">
        <v>9623700.9734027013</v>
      </c>
      <c r="AD315" s="71">
        <v>1.5488972433819539</v>
      </c>
      <c r="AE315" s="72"/>
      <c r="AF315" s="71">
        <v>3116913.682834669</v>
      </c>
      <c r="AG315" s="71">
        <v>1002706.354547396</v>
      </c>
      <c r="AH315" s="71">
        <v>678754.76522567682</v>
      </c>
      <c r="AI315" s="71">
        <v>28333832.265247539</v>
      </c>
      <c r="AJ315" s="71">
        <v>25433749.965379879</v>
      </c>
      <c r="AK315" s="71">
        <v>0</v>
      </c>
      <c r="AL315" s="71">
        <v>0</v>
      </c>
      <c r="AM315" s="71">
        <v>1547489.1335105549</v>
      </c>
      <c r="AN315" s="71">
        <v>0</v>
      </c>
      <c r="AO315" s="71">
        <v>0</v>
      </c>
      <c r="AP315" s="71">
        <v>60113446.166745715</v>
      </c>
      <c r="AQ315" s="72"/>
      <c r="AR315" s="71">
        <v>72</v>
      </c>
      <c r="AS315" s="71">
        <v>23</v>
      </c>
      <c r="AT315" s="71">
        <v>0</v>
      </c>
      <c r="AU315" s="71">
        <v>0</v>
      </c>
      <c r="AV315" s="71">
        <v>0</v>
      </c>
      <c r="AW315" s="71">
        <v>0</v>
      </c>
      <c r="AX315" s="71"/>
      <c r="AY315" s="72"/>
      <c r="AZ315" s="71">
        <v>332.45</v>
      </c>
      <c r="BA315" s="71">
        <v>2086.6999999999998</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2089</v>
      </c>
      <c r="B316" s="70">
        <v>269</v>
      </c>
      <c r="C316" s="70">
        <v>14</v>
      </c>
      <c r="D316" s="70">
        <v>16</v>
      </c>
      <c r="E316" s="70">
        <v>2017</v>
      </c>
      <c r="F316" s="70" t="s">
        <v>156</v>
      </c>
      <c r="G316" s="70" t="s">
        <v>2075</v>
      </c>
      <c r="H316" s="70" t="s">
        <v>2076</v>
      </c>
      <c r="I316" s="148"/>
      <c r="J316" s="71">
        <v>2.3390828064293161</v>
      </c>
      <c r="K316" s="71">
        <v>1.2166431596734049</v>
      </c>
      <c r="L316" s="71">
        <v>3.879479255785645</v>
      </c>
      <c r="M316" s="71">
        <v>16.393366309052436</v>
      </c>
      <c r="N316" s="71">
        <v>15.778843541985104</v>
      </c>
      <c r="O316" s="71">
        <v>8.4346544802293</v>
      </c>
      <c r="P316" s="71">
        <v>20.330470775822</v>
      </c>
      <c r="Q316" s="71">
        <v>0.75440379787332201</v>
      </c>
      <c r="R316" s="71">
        <v>46.911869534549027</v>
      </c>
      <c r="S316" s="71">
        <v>1.7466022568175874</v>
      </c>
      <c r="T316" s="72"/>
      <c r="U316" s="71">
        <v>413912</v>
      </c>
      <c r="V316" s="71">
        <v>463</v>
      </c>
      <c r="W316" s="71">
        <v>96</v>
      </c>
      <c r="X316" s="71">
        <v>4583</v>
      </c>
      <c r="Y316" s="71">
        <v>5911</v>
      </c>
      <c r="Z316" s="71">
        <v>5043</v>
      </c>
      <c r="AA316" s="71">
        <v>4211</v>
      </c>
      <c r="AB316" s="71">
        <v>11045</v>
      </c>
      <c r="AC316" s="71">
        <v>8171061.9999999991</v>
      </c>
      <c r="AD316" s="71">
        <v>1.746602256817587</v>
      </c>
      <c r="AE316" s="72"/>
      <c r="AF316" s="71">
        <v>3501465.2057548049</v>
      </c>
      <c r="AG316" s="71">
        <v>1042693.144682769</v>
      </c>
      <c r="AH316" s="71">
        <v>798295.81291199895</v>
      </c>
      <c r="AI316" s="71">
        <v>27077681.200930752</v>
      </c>
      <c r="AJ316" s="71">
        <v>29001743.800051749</v>
      </c>
      <c r="AK316" s="71">
        <v>0</v>
      </c>
      <c r="AL316" s="71">
        <v>0</v>
      </c>
      <c r="AM316" s="71">
        <v>1517217.213627615</v>
      </c>
      <c r="AN316" s="71">
        <v>0</v>
      </c>
      <c r="AO316" s="71">
        <v>0</v>
      </c>
      <c r="AP316" s="71">
        <v>62939096.377959691</v>
      </c>
      <c r="AQ316" s="72"/>
      <c r="AR316" s="71">
        <v>72</v>
      </c>
      <c r="AS316" s="71">
        <v>23</v>
      </c>
      <c r="AT316" s="71">
        <v>0</v>
      </c>
      <c r="AU316" s="71">
        <v>0</v>
      </c>
      <c r="AV316" s="71">
        <v>0</v>
      </c>
      <c r="AW316" s="71">
        <v>0</v>
      </c>
      <c r="AX316" s="71"/>
      <c r="AY316" s="72"/>
      <c r="AZ316" s="71">
        <v>332.45</v>
      </c>
      <c r="BA316" s="71">
        <v>2086.6999999999998</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2090</v>
      </c>
      <c r="B317" s="70">
        <v>270</v>
      </c>
      <c r="C317" s="70">
        <v>15</v>
      </c>
      <c r="D317" s="70">
        <v>16</v>
      </c>
      <c r="E317" s="70">
        <v>2018</v>
      </c>
      <c r="F317" s="70" t="s">
        <v>183</v>
      </c>
      <c r="G317" s="70" t="s">
        <v>2075</v>
      </c>
      <c r="H317" s="70" t="s">
        <v>2076</v>
      </c>
      <c r="I317" s="148"/>
      <c r="J317" s="71">
        <v>1.6945641177476831</v>
      </c>
      <c r="K317" s="71">
        <v>1.0565119491086725</v>
      </c>
      <c r="L317" s="71">
        <v>3.4493795998968353</v>
      </c>
      <c r="M317" s="71">
        <v>14.654884966110941</v>
      </c>
      <c r="N317" s="71">
        <v>11.032603819987301</v>
      </c>
      <c r="O317" s="71">
        <v>8.3385484231010505</v>
      </c>
      <c r="P317" s="71">
        <v>20.061178051784374</v>
      </c>
      <c r="Q317" s="71">
        <v>0.68761866134178096</v>
      </c>
      <c r="R317" s="71">
        <v>35.230117208705934</v>
      </c>
      <c r="S317" s="71">
        <v>1.4184544090325952</v>
      </c>
      <c r="T317" s="72"/>
      <c r="U317" s="71">
        <v>349250</v>
      </c>
      <c r="V317" s="71">
        <v>463</v>
      </c>
      <c r="W317" s="71">
        <v>96</v>
      </c>
      <c r="X317" s="71">
        <v>4583</v>
      </c>
      <c r="Y317" s="71">
        <v>5850</v>
      </c>
      <c r="Z317" s="71">
        <v>5081</v>
      </c>
      <c r="AA317" s="71">
        <v>4197</v>
      </c>
      <c r="AB317" s="71">
        <v>10849</v>
      </c>
      <c r="AC317" s="71">
        <v>6112296.9999999991</v>
      </c>
      <c r="AD317" s="71">
        <v>1.418454409032595</v>
      </c>
      <c r="AE317" s="72"/>
      <c r="AF317" s="71">
        <v>3011814.3593404628</v>
      </c>
      <c r="AG317" s="71">
        <v>955899.48510003218</v>
      </c>
      <c r="AH317" s="71">
        <v>708521.66319551261</v>
      </c>
      <c r="AI317" s="71">
        <v>25916021.589909449</v>
      </c>
      <c r="AJ317" s="71">
        <v>26363415.053317029</v>
      </c>
      <c r="AK317" s="71">
        <v>0</v>
      </c>
      <c r="AL317" s="71">
        <v>0</v>
      </c>
      <c r="AM317" s="71">
        <v>1493376.900110679</v>
      </c>
      <c r="AN317" s="71">
        <v>0</v>
      </c>
      <c r="AO317" s="71">
        <v>0</v>
      </c>
      <c r="AP317" s="71">
        <v>58449049.050973162</v>
      </c>
      <c r="AQ317" s="72"/>
      <c r="AR317" s="71">
        <v>72</v>
      </c>
      <c r="AS317" s="71">
        <v>26</v>
      </c>
      <c r="AT317" s="71">
        <v>1</v>
      </c>
      <c r="AU317" s="71">
        <v>0</v>
      </c>
      <c r="AV317" s="71">
        <v>0</v>
      </c>
      <c r="AW317" s="71">
        <v>0</v>
      </c>
      <c r="AX317" s="71"/>
      <c r="AY317" s="72"/>
      <c r="AZ317" s="71">
        <v>332.25</v>
      </c>
      <c r="BA317" s="71">
        <v>2167</v>
      </c>
      <c r="BB317" s="71">
        <v>19</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2091</v>
      </c>
      <c r="B318" s="70">
        <v>271</v>
      </c>
      <c r="C318" s="70">
        <v>16</v>
      </c>
      <c r="D318" s="70">
        <v>16</v>
      </c>
      <c r="E318" s="70">
        <v>2019</v>
      </c>
      <c r="F318" s="70" t="s">
        <v>158</v>
      </c>
      <c r="G318" s="70" t="s">
        <v>2075</v>
      </c>
      <c r="H318" s="70" t="s">
        <v>2076</v>
      </c>
      <c r="I318" s="148"/>
      <c r="J318" s="71">
        <v>1.8171100218265066</v>
      </c>
      <c r="K318" s="71">
        <v>1.0095649476579236</v>
      </c>
      <c r="L318" s="71">
        <v>3.5231646915266777</v>
      </c>
      <c r="M318" s="71">
        <v>15.82378695472755</v>
      </c>
      <c r="N318" s="71">
        <v>12.134417894583061</v>
      </c>
      <c r="O318" s="71">
        <v>8.1460928023834285</v>
      </c>
      <c r="P318" s="71">
        <v>19.28781071440455</v>
      </c>
      <c r="Q318" s="71">
        <v>0.66134842285277295</v>
      </c>
      <c r="R318" s="71">
        <v>44.106636658640873</v>
      </c>
      <c r="S318" s="71">
        <v>1.1966030633569511</v>
      </c>
      <c r="T318" s="72"/>
      <c r="U318" s="71">
        <v>351845</v>
      </c>
      <c r="V318" s="71">
        <v>463</v>
      </c>
      <c r="W318" s="71">
        <v>96</v>
      </c>
      <c r="X318" s="71">
        <v>4583</v>
      </c>
      <c r="Y318" s="71">
        <v>5845</v>
      </c>
      <c r="Z318" s="71">
        <v>5100</v>
      </c>
      <c r="AA318" s="71">
        <v>4005</v>
      </c>
      <c r="AB318" s="71">
        <v>10717</v>
      </c>
      <c r="AC318" s="71">
        <v>7777677</v>
      </c>
      <c r="AD318" s="71">
        <v>1.1966030633569511</v>
      </c>
      <c r="AE318" s="72"/>
      <c r="AF318" s="71">
        <v>3152381.5899816132</v>
      </c>
      <c r="AG318" s="71">
        <v>932046.36236354173</v>
      </c>
      <c r="AH318" s="71">
        <v>819542.38878598146</v>
      </c>
      <c r="AI318" s="71">
        <v>26182976.35585786</v>
      </c>
      <c r="AJ318" s="71">
        <v>27909885.40042552</v>
      </c>
      <c r="AK318" s="71">
        <v>0</v>
      </c>
      <c r="AL318" s="71">
        <v>0</v>
      </c>
      <c r="AM318" s="71">
        <v>1459574.7224671945</v>
      </c>
      <c r="AN318" s="71">
        <v>0</v>
      </c>
      <c r="AO318" s="71">
        <v>0</v>
      </c>
      <c r="AP318" s="71">
        <v>60456406.819881707</v>
      </c>
      <c r="AQ318" s="72"/>
      <c r="AR318" s="71">
        <v>72</v>
      </c>
      <c r="AS318" s="71">
        <v>26</v>
      </c>
      <c r="AT318" s="71">
        <v>2</v>
      </c>
      <c r="AU318" s="71">
        <v>0</v>
      </c>
      <c r="AV318" s="71">
        <v>0</v>
      </c>
      <c r="AW318" s="71">
        <v>0</v>
      </c>
      <c r="AX318" s="71"/>
      <c r="AY318" s="72"/>
      <c r="AZ318" s="71">
        <v>332.45</v>
      </c>
      <c r="BA318" s="71">
        <v>2166.6999999999998</v>
      </c>
      <c r="BB318" s="71">
        <v>38</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2092</v>
      </c>
      <c r="B319" s="70">
        <v>272</v>
      </c>
      <c r="C319" s="70">
        <v>17</v>
      </c>
      <c r="D319" s="70">
        <v>16</v>
      </c>
      <c r="E319" s="70">
        <v>2020</v>
      </c>
      <c r="F319" s="70" t="s">
        <v>159</v>
      </c>
      <c r="G319" s="70" t="s">
        <v>2075</v>
      </c>
      <c r="H319" s="70" t="s">
        <v>2076</v>
      </c>
      <c r="I319" s="148"/>
      <c r="J319" s="71">
        <v>1.925131737731536</v>
      </c>
      <c r="K319" s="71">
        <v>0.95387956317735778</v>
      </c>
      <c r="L319" s="71">
        <v>3.1112019249646239</v>
      </c>
      <c r="M319" s="71">
        <v>15.002961580629506</v>
      </c>
      <c r="N319" s="71">
        <v>11.728221309164429</v>
      </c>
      <c r="O319" s="71">
        <v>7.1049419613993079</v>
      </c>
      <c r="P319" s="71">
        <v>18.137431120413424</v>
      </c>
      <c r="Q319" s="71">
        <v>0.62315588560318402</v>
      </c>
      <c r="R319" s="71">
        <v>45.463319291391905</v>
      </c>
      <c r="S319" s="71">
        <v>1.1805120370914399</v>
      </c>
      <c r="T319" s="72"/>
      <c r="U319" s="71">
        <v>382028</v>
      </c>
      <c r="V319" s="71">
        <v>388</v>
      </c>
      <c r="W319" s="71">
        <v>74</v>
      </c>
      <c r="X319" s="71">
        <v>4442</v>
      </c>
      <c r="Y319" s="71">
        <v>5790</v>
      </c>
      <c r="Z319" s="71">
        <v>5077</v>
      </c>
      <c r="AA319" s="71">
        <v>4003</v>
      </c>
      <c r="AB319" s="71">
        <v>10569</v>
      </c>
      <c r="AC319" s="71">
        <v>8059271.9999999981</v>
      </c>
      <c r="AD319" s="71">
        <v>1.1805120370914399</v>
      </c>
      <c r="AE319" s="72"/>
      <c r="AF319" s="71">
        <v>3229290.1441441649</v>
      </c>
      <c r="AG319" s="71">
        <v>818449.24046253075</v>
      </c>
      <c r="AH319" s="71">
        <v>838467.45199287822</v>
      </c>
      <c r="AI319" s="71">
        <v>23913173.712517396</v>
      </c>
      <c r="AJ319" s="71">
        <v>25463890.400148131</v>
      </c>
      <c r="AK319" s="71"/>
      <c r="AL319" s="71"/>
      <c r="AM319" s="71">
        <v>1379371.9240391187</v>
      </c>
      <c r="AN319" s="71"/>
      <c r="AO319" s="71"/>
      <c r="AP319" s="71">
        <v>55642642.873304218</v>
      </c>
      <c r="AQ319" s="72"/>
      <c r="AR319" s="71">
        <v>73</v>
      </c>
      <c r="AS319" s="71">
        <v>26</v>
      </c>
      <c r="AT319" s="71">
        <v>2</v>
      </c>
      <c r="AU319" s="71">
        <v>0</v>
      </c>
      <c r="AV319" s="71">
        <v>0</v>
      </c>
      <c r="AW319" s="71">
        <v>0</v>
      </c>
      <c r="AX319" s="71"/>
      <c r="AY319" s="72"/>
      <c r="AZ319" s="71">
        <v>338.35</v>
      </c>
      <c r="BA319" s="71">
        <v>2166.6999999999998</v>
      </c>
      <c r="BB319" s="71">
        <v>38</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2093</v>
      </c>
      <c r="B320" s="70">
        <v>272</v>
      </c>
      <c r="C320" s="70">
        <v>18</v>
      </c>
      <c r="D320" s="70">
        <v>16</v>
      </c>
      <c r="E320" s="70">
        <v>2021</v>
      </c>
      <c r="F320" s="70" t="s">
        <v>160</v>
      </c>
      <c r="G320" s="70" t="s">
        <v>2075</v>
      </c>
      <c r="H320" s="70" t="s">
        <v>2076</v>
      </c>
      <c r="I320" s="148"/>
      <c r="J320" s="71">
        <v>1.653802377630587</v>
      </c>
      <c r="K320" s="71">
        <v>0.9680139412571217</v>
      </c>
      <c r="L320" s="71">
        <v>2.7227330758630552</v>
      </c>
      <c r="M320" s="71">
        <v>14.145155968924366</v>
      </c>
      <c r="N320" s="71">
        <v>10.629148217370787</v>
      </c>
      <c r="O320" s="71">
        <v>6.9411058526337381</v>
      </c>
      <c r="P320" s="71">
        <v>18.563206557003646</v>
      </c>
      <c r="Q320" s="71">
        <v>0.60821849775909098</v>
      </c>
      <c r="R320" s="71">
        <v>50.235844479926115</v>
      </c>
      <c r="S320" s="71">
        <v>0.90428165159169316</v>
      </c>
      <c r="T320" s="72"/>
      <c r="U320" s="71">
        <v>426055</v>
      </c>
      <c r="V320" s="71">
        <v>388</v>
      </c>
      <c r="W320" s="71">
        <v>74</v>
      </c>
      <c r="X320" s="71">
        <v>4442</v>
      </c>
      <c r="Y320" s="71">
        <v>5775</v>
      </c>
      <c r="Z320" s="71">
        <v>5107</v>
      </c>
      <c r="AA320" s="71">
        <v>3995</v>
      </c>
      <c r="AB320" s="71">
        <v>10417</v>
      </c>
      <c r="AC320" s="71">
        <v>8639182</v>
      </c>
      <c r="AD320" s="71">
        <v>0.90428165159169316</v>
      </c>
      <c r="AE320" s="72"/>
      <c r="AF320" s="71">
        <v>3169828.3900129334</v>
      </c>
      <c r="AG320" s="71">
        <v>830305.37485360517</v>
      </c>
      <c r="AH320" s="71">
        <v>773684.72587339312</v>
      </c>
      <c r="AI320" s="71">
        <v>26888852.292374749</v>
      </c>
      <c r="AJ320" s="71">
        <v>27481456.262033481</v>
      </c>
      <c r="AK320" s="71">
        <v>0</v>
      </c>
      <c r="AL320" s="71">
        <v>0</v>
      </c>
      <c r="AM320" s="71">
        <v>1367375.919293883</v>
      </c>
      <c r="AN320" s="71">
        <v>0</v>
      </c>
      <c r="AO320" s="71">
        <v>0</v>
      </c>
      <c r="AP320" s="71">
        <v>60511502.964442044</v>
      </c>
      <c r="AQ320" s="72"/>
      <c r="AR320" s="71">
        <v>74</v>
      </c>
      <c r="AS320" s="71">
        <v>26</v>
      </c>
      <c r="AT320" s="71">
        <v>2</v>
      </c>
      <c r="AU320" s="71">
        <v>0</v>
      </c>
      <c r="AV320" s="71">
        <v>0</v>
      </c>
      <c r="AW320" s="71">
        <v>0</v>
      </c>
      <c r="AX320" s="71"/>
      <c r="AY320" s="72"/>
      <c r="AZ320" s="71">
        <v>348.25</v>
      </c>
      <c r="BA320" s="71">
        <v>2166.6999999999998</v>
      </c>
      <c r="BB320" s="71">
        <v>38</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2094</v>
      </c>
      <c r="B321" s="70">
        <v>272</v>
      </c>
      <c r="C321" s="70">
        <v>19</v>
      </c>
      <c r="D321" s="70">
        <v>16</v>
      </c>
      <c r="E321" s="70">
        <v>2022</v>
      </c>
      <c r="F321" s="70" t="s">
        <v>161</v>
      </c>
      <c r="G321" s="70" t="s">
        <v>2075</v>
      </c>
      <c r="H321" s="70" t="s">
        <v>2076</v>
      </c>
      <c r="I321" s="148"/>
      <c r="J321" s="71">
        <v>1.920976181701747</v>
      </c>
      <c r="K321" s="71">
        <v>0.89483103452382295</v>
      </c>
      <c r="L321" s="71">
        <v>2.6952921115914092</v>
      </c>
      <c r="M321" s="71">
        <v>15.44552048239745</v>
      </c>
      <c r="N321" s="71">
        <v>14.295625996091941</v>
      </c>
      <c r="O321" s="71">
        <v>7.328485853474823</v>
      </c>
      <c r="P321" s="71">
        <v>18.572811222980292</v>
      </c>
      <c r="Q321" s="71">
        <v>0.60577067939789708</v>
      </c>
      <c r="R321" s="71">
        <v>43.577424192186164</v>
      </c>
      <c r="S321" s="71">
        <v>0.858612770474107</v>
      </c>
      <c r="T321" s="72"/>
      <c r="U321" s="71">
        <v>435622</v>
      </c>
      <c r="V321" s="71">
        <v>388</v>
      </c>
      <c r="W321" s="71">
        <v>74</v>
      </c>
      <c r="X321" s="71">
        <v>4442</v>
      </c>
      <c r="Y321" s="71">
        <v>5736</v>
      </c>
      <c r="Z321" s="71">
        <v>5123</v>
      </c>
      <c r="AA321" s="71">
        <v>4058</v>
      </c>
      <c r="AB321" s="71">
        <v>10290</v>
      </c>
      <c r="AC321" s="71">
        <v>7588238.9999999991</v>
      </c>
      <c r="AD321" s="71">
        <v>0.858612770474107</v>
      </c>
      <c r="AE321" s="72"/>
      <c r="AF321" s="71">
        <v>2964205.2666151766</v>
      </c>
      <c r="AG321" s="71">
        <v>665867.00682290539</v>
      </c>
      <c r="AH321" s="71">
        <v>859230.11108704086</v>
      </c>
      <c r="AI321" s="71">
        <v>24481244.216332782</v>
      </c>
      <c r="AJ321" s="71">
        <v>28078823.967663668</v>
      </c>
      <c r="AK321" s="71">
        <v>0</v>
      </c>
      <c r="AL321" s="71">
        <v>0</v>
      </c>
      <c r="AM321" s="71">
        <v>1328719.8594492192</v>
      </c>
      <c r="AN321" s="71">
        <v>0</v>
      </c>
      <c r="AO321" s="71">
        <v>0</v>
      </c>
      <c r="AP321" s="71">
        <v>58378090.427970797</v>
      </c>
      <c r="AQ321" s="72"/>
      <c r="AR321" s="71">
        <v>78</v>
      </c>
      <c r="AS321" s="71">
        <v>26</v>
      </c>
      <c r="AT321" s="71">
        <v>2</v>
      </c>
      <c r="AU321" s="71">
        <v>0</v>
      </c>
      <c r="AV321" s="71">
        <v>0</v>
      </c>
      <c r="AW321" s="71">
        <v>0</v>
      </c>
      <c r="AX321" s="71"/>
      <c r="AY321" s="72"/>
      <c r="AZ321" s="71">
        <v>374.65000000000003</v>
      </c>
      <c r="BA321" s="71">
        <v>2166.6999999999998</v>
      </c>
      <c r="BB321" s="71">
        <v>38</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2095</v>
      </c>
      <c r="B322" s="70">
        <v>272</v>
      </c>
      <c r="C322" s="70">
        <v>20</v>
      </c>
      <c r="D322" s="70">
        <v>16</v>
      </c>
      <c r="E322" s="70">
        <v>2023</v>
      </c>
      <c r="F322" s="70" t="s">
        <v>1539</v>
      </c>
      <c r="G322" s="70" t="s">
        <v>2075</v>
      </c>
      <c r="H322" s="70" t="s">
        <v>2076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v>
      </c>
      <c r="AS322" s="71">
        <v>26</v>
      </c>
      <c r="AT322" s="71">
        <v>6</v>
      </c>
      <c r="AU322" s="71">
        <v>0</v>
      </c>
      <c r="AV322" s="71">
        <v>0</v>
      </c>
      <c r="AW322" s="71">
        <v>0</v>
      </c>
      <c r="AX322" s="71"/>
      <c r="AY322" s="72"/>
      <c r="AZ322" s="71">
        <v>385.95000000000005</v>
      </c>
      <c r="BA322" s="71">
        <v>2166.6999999999998</v>
      </c>
      <c r="BB322" s="71">
        <v>114</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2096</v>
      </c>
      <c r="B323" s="70">
        <v>272</v>
      </c>
      <c r="C323" s="70">
        <v>21</v>
      </c>
      <c r="D323" s="70">
        <v>16</v>
      </c>
      <c r="E323" s="70">
        <v>2024</v>
      </c>
      <c r="F323" s="70" t="s">
        <v>1554</v>
      </c>
      <c r="G323" s="70" t="s">
        <v>2075</v>
      </c>
      <c r="H323" s="70" t="s">
        <v>2076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2097</v>
      </c>
      <c r="B324" s="70">
        <v>69</v>
      </c>
      <c r="C324" s="70">
        <v>1</v>
      </c>
      <c r="D324" s="70">
        <v>5</v>
      </c>
      <c r="E324" s="70">
        <v>1990</v>
      </c>
      <c r="F324" s="70" t="s">
        <v>787</v>
      </c>
      <c r="G324" s="70" t="s">
        <v>2098</v>
      </c>
      <c r="H324" s="70" t="s">
        <v>2099</v>
      </c>
      <c r="I324" s="148"/>
      <c r="J324" s="71">
        <v>79.93960649654737</v>
      </c>
      <c r="K324" s="71">
        <v>2.32834061209125</v>
      </c>
      <c r="L324" s="71">
        <v>3.3037684497498159</v>
      </c>
      <c r="M324" s="71">
        <v>5.0176742050781069</v>
      </c>
      <c r="N324" s="71">
        <v>8.6362680710246362</v>
      </c>
      <c r="O324" s="71">
        <v>10.1091217761703</v>
      </c>
      <c r="P324" s="71">
        <v>13.34370664213694</v>
      </c>
      <c r="Q324" s="71">
        <v>0.83958422742890204</v>
      </c>
      <c r="R324" s="71">
        <v>0</v>
      </c>
      <c r="S324" s="71">
        <v>0.91005175533831029</v>
      </c>
      <c r="T324" s="72"/>
      <c r="U324" s="71">
        <v>5587888</v>
      </c>
      <c r="V324" s="71">
        <v>771</v>
      </c>
      <c r="W324" s="71">
        <v>29</v>
      </c>
      <c r="X324" s="71">
        <v>2060</v>
      </c>
      <c r="Y324" s="71">
        <v>3325</v>
      </c>
      <c r="Z324" s="71">
        <v>4158</v>
      </c>
      <c r="AA324" s="71">
        <v>3240</v>
      </c>
      <c r="AB324" s="71">
        <v>13632</v>
      </c>
      <c r="AC324" s="71">
        <v>0</v>
      </c>
      <c r="AD324" s="71">
        <v>0.91005175533831029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2100</v>
      </c>
      <c r="B325" s="70">
        <v>70</v>
      </c>
      <c r="C325" s="70">
        <v>2</v>
      </c>
      <c r="D325" s="70">
        <v>5</v>
      </c>
      <c r="E325" s="70">
        <v>2005</v>
      </c>
      <c r="F325" s="70" t="s">
        <v>789</v>
      </c>
      <c r="G325" s="70" t="s">
        <v>2098</v>
      </c>
      <c r="H325" s="70" t="s">
        <v>2099</v>
      </c>
      <c r="I325" s="148"/>
      <c r="J325" s="71">
        <v>122.6023582016111</v>
      </c>
      <c r="K325" s="71">
        <v>1.8792730744672019</v>
      </c>
      <c r="L325" s="71">
        <v>5.2225928048522894</v>
      </c>
      <c r="M325" s="71">
        <v>12.658713575381171</v>
      </c>
      <c r="N325" s="71">
        <v>14.99624050258158</v>
      </c>
      <c r="O325" s="71">
        <v>15.001069786060761</v>
      </c>
      <c r="P325" s="71">
        <v>14.65855412591975</v>
      </c>
      <c r="Q325" s="71">
        <v>0.75587068634631804</v>
      </c>
      <c r="R325" s="71">
        <v>0</v>
      </c>
      <c r="S325" s="71">
        <v>1.393733725257311</v>
      </c>
      <c r="T325" s="72"/>
      <c r="U325" s="71">
        <v>7104713</v>
      </c>
      <c r="V325" s="71">
        <v>707</v>
      </c>
      <c r="W325" s="71">
        <v>44</v>
      </c>
      <c r="X325" s="71">
        <v>2255</v>
      </c>
      <c r="Y325" s="71">
        <v>3772</v>
      </c>
      <c r="Z325" s="71">
        <v>7140</v>
      </c>
      <c r="AA325" s="71">
        <v>2915</v>
      </c>
      <c r="AB325" s="71">
        <v>12830</v>
      </c>
      <c r="AC325" s="71">
        <v>0</v>
      </c>
      <c r="AD325" s="71">
        <v>1.393733725257311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2101</v>
      </c>
      <c r="B326" s="70">
        <v>71</v>
      </c>
      <c r="C326" s="70">
        <v>3</v>
      </c>
      <c r="D326" s="70">
        <v>5</v>
      </c>
      <c r="E326" s="70">
        <v>2006</v>
      </c>
      <c r="F326" s="70" t="s">
        <v>790</v>
      </c>
      <c r="G326" s="70" t="s">
        <v>2098</v>
      </c>
      <c r="H326" s="70" t="s">
        <v>2099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2102</v>
      </c>
      <c r="B327" s="70">
        <v>72</v>
      </c>
      <c r="C327" s="70">
        <v>4</v>
      </c>
      <c r="D327" s="70">
        <v>5</v>
      </c>
      <c r="E327" s="70">
        <v>2007</v>
      </c>
      <c r="F327" s="70" t="s">
        <v>791</v>
      </c>
      <c r="G327" s="70" t="s">
        <v>2098</v>
      </c>
      <c r="H327" s="70" t="s">
        <v>2099</v>
      </c>
      <c r="I327" s="148"/>
      <c r="J327" s="71">
        <v>157.34703073621961</v>
      </c>
      <c r="K327" s="71">
        <v>1.563212164654485</v>
      </c>
      <c r="L327" s="71">
        <v>4.1176253425005314</v>
      </c>
      <c r="M327" s="71">
        <v>11.946982220432529</v>
      </c>
      <c r="N327" s="71">
        <v>14.143718399809149</v>
      </c>
      <c r="O327" s="71">
        <v>14.35352700857583</v>
      </c>
      <c r="P327" s="71">
        <v>14.625020039350609</v>
      </c>
      <c r="Q327" s="71">
        <v>0.78034448361074504</v>
      </c>
      <c r="R327" s="71">
        <v>0</v>
      </c>
      <c r="S327" s="71">
        <v>1.6503536483927059</v>
      </c>
      <c r="T327" s="72"/>
      <c r="U327" s="71">
        <v>8737078</v>
      </c>
      <c r="V327" s="71">
        <v>637</v>
      </c>
      <c r="W327" s="71">
        <v>39</v>
      </c>
      <c r="X327" s="71">
        <v>2579</v>
      </c>
      <c r="Y327" s="71">
        <v>3819</v>
      </c>
      <c r="Z327" s="71">
        <v>7102</v>
      </c>
      <c r="AA327" s="71">
        <v>2864</v>
      </c>
      <c r="AB327" s="71">
        <v>12545</v>
      </c>
      <c r="AC327" s="71">
        <v>0</v>
      </c>
      <c r="AD327" s="71">
        <v>1.6503536483927059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2103</v>
      </c>
      <c r="B328" s="70">
        <v>73</v>
      </c>
      <c r="C328" s="70">
        <v>5</v>
      </c>
      <c r="D328" s="70">
        <v>5</v>
      </c>
      <c r="E328" s="70">
        <v>2008</v>
      </c>
      <c r="F328" s="70" t="s">
        <v>792</v>
      </c>
      <c r="G328" s="70" t="s">
        <v>2098</v>
      </c>
      <c r="H328" s="70" t="s">
        <v>2099</v>
      </c>
      <c r="I328" s="148"/>
      <c r="J328" s="71">
        <v>153.55923228139531</v>
      </c>
      <c r="K328" s="71">
        <v>1.1730934872689509</v>
      </c>
      <c r="L328" s="71">
        <v>3.4491878480243718</v>
      </c>
      <c r="M328" s="71">
        <v>12.348465309520581</v>
      </c>
      <c r="N328" s="71">
        <v>12.61812545155113</v>
      </c>
      <c r="O328" s="71">
        <v>13.818012625948221</v>
      </c>
      <c r="P328" s="71">
        <v>14.455332210321959</v>
      </c>
      <c r="Q328" s="71">
        <v>0.75706888409294604</v>
      </c>
      <c r="R328" s="71">
        <v>0</v>
      </c>
      <c r="S328" s="71">
        <v>1.751881231684977</v>
      </c>
      <c r="T328" s="72"/>
      <c r="U328" s="71">
        <v>9077968</v>
      </c>
      <c r="V328" s="71">
        <v>637</v>
      </c>
      <c r="W328" s="71">
        <v>39</v>
      </c>
      <c r="X328" s="71">
        <v>2579</v>
      </c>
      <c r="Y328" s="71">
        <v>3809</v>
      </c>
      <c r="Z328" s="71">
        <v>7077</v>
      </c>
      <c r="AA328" s="71">
        <v>2834</v>
      </c>
      <c r="AB328" s="71">
        <v>12371</v>
      </c>
      <c r="AC328" s="71">
        <v>0</v>
      </c>
      <c r="AD328" s="71">
        <v>1.751881231684977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2104</v>
      </c>
      <c r="B329" s="70">
        <v>74</v>
      </c>
      <c r="C329" s="70">
        <v>6</v>
      </c>
      <c r="D329" s="70">
        <v>5</v>
      </c>
      <c r="E329" s="70">
        <v>2009</v>
      </c>
      <c r="F329" s="70" t="s">
        <v>176</v>
      </c>
      <c r="G329" s="1064" t="s">
        <v>2098</v>
      </c>
      <c r="H329" s="70" t="s">
        <v>2099</v>
      </c>
      <c r="I329" s="148"/>
      <c r="J329" s="71">
        <v>135.29972212983759</v>
      </c>
      <c r="K329" s="71">
        <v>1.0155853674524691</v>
      </c>
      <c r="L329" s="71">
        <v>2.5326555409189071</v>
      </c>
      <c r="M329" s="71">
        <v>14.094934907629019</v>
      </c>
      <c r="N329" s="71">
        <v>14.957157044470369</v>
      </c>
      <c r="O329" s="71">
        <v>13.91821970361681</v>
      </c>
      <c r="P329" s="71">
        <v>13.737783268717861</v>
      </c>
      <c r="Q329" s="71">
        <v>0.71466731609349099</v>
      </c>
      <c r="R329" s="71">
        <v>0</v>
      </c>
      <c r="S329" s="71">
        <v>1.1121679462141549</v>
      </c>
      <c r="T329" s="72"/>
      <c r="U329" s="71">
        <v>6973763</v>
      </c>
      <c r="V329" s="71">
        <v>562</v>
      </c>
      <c r="W329" s="71">
        <v>33</v>
      </c>
      <c r="X329" s="71">
        <v>2945</v>
      </c>
      <c r="Y329" s="71">
        <v>3830</v>
      </c>
      <c r="Z329" s="71">
        <v>7036</v>
      </c>
      <c r="AA329" s="71">
        <v>2765</v>
      </c>
      <c r="AB329" s="71">
        <v>12259</v>
      </c>
      <c r="AC329" s="71">
        <v>0</v>
      </c>
      <c r="AD329" s="71">
        <v>1.1121679462141549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64.236999999999995</v>
      </c>
      <c r="BK329" s="71">
        <v>0</v>
      </c>
      <c r="BL329" s="71">
        <v>0</v>
      </c>
      <c r="BM329" s="71">
        <v>0</v>
      </c>
      <c r="BN329" s="72"/>
      <c r="BO329" s="71">
        <v>0</v>
      </c>
      <c r="BP329" s="71">
        <v>0</v>
      </c>
      <c r="BQ329" s="71">
        <v>4</v>
      </c>
      <c r="BR329" s="71">
        <v>0</v>
      </c>
      <c r="BS329" s="71">
        <v>0</v>
      </c>
      <c r="BT329" s="71">
        <v>0</v>
      </c>
      <c r="BU329"/>
      <c r="BV329" s="70">
        <v>64.236999999999995</v>
      </c>
      <c r="BW329" s="70">
        <v>0</v>
      </c>
      <c r="BX329" s="70">
        <v>0</v>
      </c>
      <c r="BY329" s="70">
        <v>0</v>
      </c>
      <c r="BZ329" s="70">
        <v>0</v>
      </c>
      <c r="CA329" s="70">
        <v>0</v>
      </c>
      <c r="CB329" s="70">
        <v>0</v>
      </c>
      <c r="CC329" s="70">
        <v>0</v>
      </c>
      <c r="CD329" s="70">
        <v>0</v>
      </c>
    </row>
    <row r="330" spans="1:82">
      <c r="A330" s="70" t="s">
        <v>2105</v>
      </c>
      <c r="B330" s="70">
        <v>75</v>
      </c>
      <c r="C330" s="70">
        <v>7</v>
      </c>
      <c r="D330" s="70">
        <v>5</v>
      </c>
      <c r="E330" s="70">
        <v>2010</v>
      </c>
      <c r="F330" s="70" t="s">
        <v>177</v>
      </c>
      <c r="G330" s="1064" t="s">
        <v>2098</v>
      </c>
      <c r="H330" s="70" t="s">
        <v>2099</v>
      </c>
      <c r="I330" s="148"/>
      <c r="J330" s="71">
        <v>103.945546753529</v>
      </c>
      <c r="K330" s="71">
        <v>1.0300475371680411</v>
      </c>
      <c r="L330" s="71">
        <v>2.204715847828211</v>
      </c>
      <c r="M330" s="71">
        <v>13.71092880007369</v>
      </c>
      <c r="N330" s="71">
        <v>13.913298938092881</v>
      </c>
      <c r="O330" s="71">
        <v>13.85778165786048</v>
      </c>
      <c r="P330" s="71">
        <v>13.86034670422484</v>
      </c>
      <c r="Q330" s="71">
        <v>0.735543101370559</v>
      </c>
      <c r="R330" s="71">
        <v>0</v>
      </c>
      <c r="S330" s="71">
        <v>1.1108857164661301</v>
      </c>
      <c r="T330" s="72"/>
      <c r="U330" s="71">
        <v>6988065</v>
      </c>
      <c r="V330" s="71">
        <v>562</v>
      </c>
      <c r="W330" s="71">
        <v>33</v>
      </c>
      <c r="X330" s="71">
        <v>2945</v>
      </c>
      <c r="Y330" s="71">
        <v>3838</v>
      </c>
      <c r="Z330" s="71">
        <v>7038</v>
      </c>
      <c r="AA330" s="71">
        <v>2720</v>
      </c>
      <c r="AB330" s="71">
        <v>12090</v>
      </c>
      <c r="AC330" s="71">
        <v>0</v>
      </c>
      <c r="AD330" s="71">
        <v>1.1108857164661301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71.950999999999993</v>
      </c>
      <c r="BK330" s="71">
        <v>0</v>
      </c>
      <c r="BL330" s="71">
        <v>0</v>
      </c>
      <c r="BM330" s="71">
        <v>0</v>
      </c>
      <c r="BN330" s="72"/>
      <c r="BO330" s="71">
        <v>0</v>
      </c>
      <c r="BP330" s="71">
        <v>0</v>
      </c>
      <c r="BQ330" s="71">
        <v>4</v>
      </c>
      <c r="BR330" s="71">
        <v>0</v>
      </c>
      <c r="BS330" s="71">
        <v>0</v>
      </c>
      <c r="BT330" s="71">
        <v>0</v>
      </c>
      <c r="BU330"/>
      <c r="BV330" s="70">
        <v>71.950999999999993</v>
      </c>
      <c r="BW330" s="70">
        <v>0</v>
      </c>
      <c r="BX330" s="70">
        <v>0</v>
      </c>
      <c r="BY330" s="70">
        <v>0</v>
      </c>
      <c r="BZ330" s="70">
        <v>0</v>
      </c>
      <c r="CA330" s="70">
        <v>0</v>
      </c>
      <c r="CB330" s="70">
        <v>0</v>
      </c>
      <c r="CC330" s="70">
        <v>0</v>
      </c>
      <c r="CD330" s="70">
        <v>0</v>
      </c>
    </row>
    <row r="331" spans="1:82">
      <c r="A331" s="70" t="s">
        <v>2106</v>
      </c>
      <c r="B331" s="70">
        <v>76</v>
      </c>
      <c r="C331" s="70">
        <v>8</v>
      </c>
      <c r="D331" s="70">
        <v>5</v>
      </c>
      <c r="E331" s="70">
        <v>2011</v>
      </c>
      <c r="F331" s="70" t="s">
        <v>178</v>
      </c>
      <c r="G331" s="70" t="s">
        <v>2098</v>
      </c>
      <c r="H331" s="70" t="s">
        <v>2099</v>
      </c>
      <c r="I331" s="148"/>
      <c r="J331" s="71">
        <v>80.15259536620465</v>
      </c>
      <c r="K331" s="71">
        <v>1.430674736759</v>
      </c>
      <c r="L331" s="71">
        <v>1.8627669165151981</v>
      </c>
      <c r="M331" s="71">
        <v>14.466395756178651</v>
      </c>
      <c r="N331" s="71">
        <v>16.807245676368371</v>
      </c>
      <c r="O331" s="71">
        <v>13.665260588779041</v>
      </c>
      <c r="P331" s="71">
        <v>13.543928829434757</v>
      </c>
      <c r="Q331" s="71">
        <v>0.83672086942486301</v>
      </c>
      <c r="R331" s="71">
        <v>0</v>
      </c>
      <c r="S331" s="71">
        <v>0.97774678716568419</v>
      </c>
      <c r="T331" s="72"/>
      <c r="U331" s="71">
        <v>6155018</v>
      </c>
      <c r="V331" s="71">
        <v>562</v>
      </c>
      <c r="W331" s="71">
        <v>33</v>
      </c>
      <c r="X331" s="71">
        <v>2945</v>
      </c>
      <c r="Y331" s="71">
        <v>3861</v>
      </c>
      <c r="Z331" s="71">
        <v>7091</v>
      </c>
      <c r="AA331" s="71">
        <v>2737</v>
      </c>
      <c r="AB331" s="71">
        <v>11923</v>
      </c>
      <c r="AC331" s="71">
        <v>0</v>
      </c>
      <c r="AD331" s="71">
        <v>0.97774678716568419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65.942999999999998</v>
      </c>
      <c r="BK331" s="71">
        <v>0</v>
      </c>
      <c r="BL331" s="71">
        <v>0</v>
      </c>
      <c r="BM331" s="71">
        <v>0</v>
      </c>
      <c r="BN331" s="72"/>
      <c r="BO331" s="71">
        <v>0</v>
      </c>
      <c r="BP331" s="71">
        <v>0</v>
      </c>
      <c r="BQ331" s="71">
        <v>4</v>
      </c>
      <c r="BR331" s="71">
        <v>0</v>
      </c>
      <c r="BS331" s="71">
        <v>0</v>
      </c>
      <c r="BT331" s="71">
        <v>0</v>
      </c>
      <c r="BU331"/>
      <c r="BV331" s="70">
        <v>65.942999999999998</v>
      </c>
      <c r="BW331" s="70">
        <v>0</v>
      </c>
      <c r="BX331" s="70">
        <v>0</v>
      </c>
      <c r="BY331" s="70">
        <v>0</v>
      </c>
      <c r="BZ331" s="70">
        <v>0</v>
      </c>
      <c r="CA331" s="70">
        <v>0</v>
      </c>
      <c r="CB331" s="70">
        <v>0</v>
      </c>
      <c r="CC331" s="70">
        <v>0</v>
      </c>
      <c r="CD331" s="70">
        <v>0</v>
      </c>
    </row>
    <row r="332" spans="1:82">
      <c r="A332" s="70" t="s">
        <v>2107</v>
      </c>
      <c r="B332" s="70">
        <v>77</v>
      </c>
      <c r="C332" s="70">
        <v>9</v>
      </c>
      <c r="D332" s="70">
        <v>5</v>
      </c>
      <c r="E332" s="70">
        <v>2012</v>
      </c>
      <c r="F332" s="70" t="s">
        <v>179</v>
      </c>
      <c r="G332" s="70" t="s">
        <v>2098</v>
      </c>
      <c r="H332" s="70" t="s">
        <v>2099</v>
      </c>
      <c r="I332" s="148"/>
      <c r="J332" s="71">
        <v>74.576011023321328</v>
      </c>
      <c r="K332" s="71">
        <v>1.339768302406575</v>
      </c>
      <c r="L332" s="71">
        <v>1.857800565220683</v>
      </c>
      <c r="M332" s="71">
        <v>16.21798896920447</v>
      </c>
      <c r="N332" s="71">
        <v>17.764435481292882</v>
      </c>
      <c r="O332" s="71">
        <v>13.745098891300811</v>
      </c>
      <c r="P332" s="71">
        <v>13.680706414787013</v>
      </c>
      <c r="Q332" s="71">
        <v>0.90374314878372097</v>
      </c>
      <c r="R332" s="71">
        <v>0</v>
      </c>
      <c r="S332" s="71">
        <v>1.0141634867034981</v>
      </c>
      <c r="T332" s="72"/>
      <c r="U332" s="71">
        <v>4661277</v>
      </c>
      <c r="V332" s="71">
        <v>562</v>
      </c>
      <c r="W332" s="71">
        <v>33</v>
      </c>
      <c r="X332" s="71">
        <v>2945</v>
      </c>
      <c r="Y332" s="71">
        <v>3886</v>
      </c>
      <c r="Z332" s="71">
        <v>7189</v>
      </c>
      <c r="AA332" s="71">
        <v>2749</v>
      </c>
      <c r="AB332" s="71">
        <v>11853</v>
      </c>
      <c r="AC332" s="71">
        <v>0</v>
      </c>
      <c r="AD332" s="71">
        <v>1.0141634867034981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63.618000000000002</v>
      </c>
      <c r="BK332" s="71">
        <v>0</v>
      </c>
      <c r="BL332" s="71">
        <v>0</v>
      </c>
      <c r="BM332" s="71">
        <v>0</v>
      </c>
      <c r="BN332" s="72"/>
      <c r="BO332" s="71">
        <v>0</v>
      </c>
      <c r="BP332" s="71">
        <v>0</v>
      </c>
      <c r="BQ332" s="71">
        <v>3</v>
      </c>
      <c r="BR332" s="71">
        <v>0</v>
      </c>
      <c r="BS332" s="71">
        <v>0</v>
      </c>
      <c r="BT332" s="71">
        <v>0</v>
      </c>
      <c r="BU332"/>
      <c r="BV332" s="70">
        <v>63.618000000000002</v>
      </c>
      <c r="BW332" s="70">
        <v>0</v>
      </c>
      <c r="BX332" s="70">
        <v>0</v>
      </c>
      <c r="BY332" s="70">
        <v>0</v>
      </c>
      <c r="BZ332" s="70">
        <v>0</v>
      </c>
      <c r="CA332" s="70">
        <v>0</v>
      </c>
      <c r="CB332" s="70">
        <v>0</v>
      </c>
      <c r="CC332" s="70">
        <v>0</v>
      </c>
      <c r="CD332" s="70">
        <v>0</v>
      </c>
    </row>
    <row r="333" spans="1:82">
      <c r="A333" s="70" t="s">
        <v>2108</v>
      </c>
      <c r="B333" s="70">
        <v>78</v>
      </c>
      <c r="C333" s="70">
        <v>10</v>
      </c>
      <c r="D333" s="70">
        <v>5</v>
      </c>
      <c r="E333" s="70">
        <v>2013</v>
      </c>
      <c r="F333" s="70" t="s">
        <v>180</v>
      </c>
      <c r="G333" s="70" t="s">
        <v>2098</v>
      </c>
      <c r="H333" s="70" t="s">
        <v>2099</v>
      </c>
      <c r="I333" s="148"/>
      <c r="J333" s="71">
        <v>84.210300345251255</v>
      </c>
      <c r="K333" s="71">
        <v>1.209038780788422</v>
      </c>
      <c r="L333" s="71">
        <v>1.3140227424138571</v>
      </c>
      <c r="M333" s="71">
        <v>15.903192346194849</v>
      </c>
      <c r="N333" s="71">
        <v>17.365261298924711</v>
      </c>
      <c r="O333" s="71">
        <v>13.3077148788981</v>
      </c>
      <c r="P333" s="71">
        <v>13.682301776571398</v>
      </c>
      <c r="Q333" s="71">
        <v>0.90528432211801102</v>
      </c>
      <c r="R333" s="71">
        <v>0</v>
      </c>
      <c r="S333" s="71">
        <v>1.264594859263432</v>
      </c>
      <c r="T333" s="72"/>
      <c r="U333" s="71">
        <v>5416908</v>
      </c>
      <c r="V333" s="71">
        <v>562</v>
      </c>
      <c r="W333" s="71">
        <v>33</v>
      </c>
      <c r="X333" s="71">
        <v>2945</v>
      </c>
      <c r="Y333" s="71">
        <v>3867</v>
      </c>
      <c r="Z333" s="71">
        <v>7271</v>
      </c>
      <c r="AA333" s="71">
        <v>2739</v>
      </c>
      <c r="AB333" s="71">
        <v>11703</v>
      </c>
      <c r="AC333" s="71">
        <v>0</v>
      </c>
      <c r="AD333" s="71">
        <v>1.264594859263432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83.262</v>
      </c>
      <c r="BK333" s="71">
        <v>0</v>
      </c>
      <c r="BL333" s="71">
        <v>0</v>
      </c>
      <c r="BM333" s="71">
        <v>0</v>
      </c>
      <c r="BN333" s="72"/>
      <c r="BO333" s="71">
        <v>0</v>
      </c>
      <c r="BP333" s="71">
        <v>0</v>
      </c>
      <c r="BQ333" s="71">
        <v>4</v>
      </c>
      <c r="BR333" s="71">
        <v>0</v>
      </c>
      <c r="BS333" s="71">
        <v>0</v>
      </c>
      <c r="BT333" s="71">
        <v>0</v>
      </c>
      <c r="BU333"/>
      <c r="BV333" s="70">
        <v>83.262</v>
      </c>
      <c r="BW333" s="70">
        <v>0</v>
      </c>
      <c r="BX333" s="70">
        <v>0</v>
      </c>
      <c r="BY333" s="70">
        <v>0</v>
      </c>
      <c r="BZ333" s="70">
        <v>0</v>
      </c>
      <c r="CA333" s="70">
        <v>0</v>
      </c>
      <c r="CB333" s="70">
        <v>0</v>
      </c>
      <c r="CC333" s="70">
        <v>0</v>
      </c>
      <c r="CD333" s="70">
        <v>0</v>
      </c>
    </row>
    <row r="334" spans="1:82">
      <c r="A334" s="70" t="s">
        <v>2109</v>
      </c>
      <c r="B334" s="70">
        <v>79</v>
      </c>
      <c r="C334" s="70">
        <v>11</v>
      </c>
      <c r="D334" s="70">
        <v>5</v>
      </c>
      <c r="E334" s="70">
        <v>2014</v>
      </c>
      <c r="F334" s="70" t="s">
        <v>181</v>
      </c>
      <c r="G334" s="70" t="s">
        <v>2098</v>
      </c>
      <c r="H334" s="70" t="s">
        <v>2099</v>
      </c>
      <c r="I334" s="148"/>
      <c r="J334" s="71">
        <v>87.686049526317262</v>
      </c>
      <c r="K334" s="71">
        <v>1.092900556698303</v>
      </c>
      <c r="L334" s="71">
        <v>1.887746862721237</v>
      </c>
      <c r="M334" s="71">
        <v>14.269177826676639</v>
      </c>
      <c r="N334" s="71">
        <v>15.16612396078974</v>
      </c>
      <c r="O334" s="71">
        <v>12.736025398784006</v>
      </c>
      <c r="P334" s="71">
        <v>13.738356304345226</v>
      </c>
      <c r="Q334" s="71">
        <v>0.86366803608281095</v>
      </c>
      <c r="R334" s="71">
        <v>0</v>
      </c>
      <c r="S334" s="71">
        <v>1.5437064101972511</v>
      </c>
      <c r="T334" s="72"/>
      <c r="U334" s="71">
        <v>6231304</v>
      </c>
      <c r="V334" s="71">
        <v>514</v>
      </c>
      <c r="W334" s="71">
        <v>38</v>
      </c>
      <c r="X334" s="71">
        <v>2704</v>
      </c>
      <c r="Y334" s="71">
        <v>3909</v>
      </c>
      <c r="Z334" s="71">
        <v>7329</v>
      </c>
      <c r="AA334" s="71">
        <v>2736</v>
      </c>
      <c r="AB334" s="71">
        <v>11637</v>
      </c>
      <c r="AC334" s="71">
        <v>0</v>
      </c>
      <c r="AD334" s="71">
        <v>1.5437064101972511</v>
      </c>
      <c r="AE334" s="72"/>
      <c r="AF334" s="71"/>
      <c r="AG334" s="71"/>
      <c r="AH334" s="71"/>
      <c r="AI334" s="71"/>
      <c r="AJ334" s="71"/>
      <c r="AK334" s="71"/>
      <c r="AL334" s="71"/>
      <c r="AM334" s="71"/>
      <c r="AN334" s="71"/>
      <c r="AO334" s="71"/>
      <c r="AP334" s="71"/>
      <c r="AQ334" s="72"/>
      <c r="AR334" s="71">
        <v>180</v>
      </c>
      <c r="AS334" s="71">
        <v>39</v>
      </c>
      <c r="AT334" s="71">
        <v>0</v>
      </c>
      <c r="AU334" s="71">
        <v>0</v>
      </c>
      <c r="AV334" s="71">
        <v>0</v>
      </c>
      <c r="AW334" s="71">
        <v>0</v>
      </c>
      <c r="AX334" s="71"/>
      <c r="AY334" s="72"/>
      <c r="AZ334" s="71">
        <v>747.4</v>
      </c>
      <c r="BA334" s="71">
        <v>1103.5</v>
      </c>
      <c r="BB334" s="71">
        <v>0</v>
      </c>
      <c r="BC334" s="71">
        <v>0</v>
      </c>
      <c r="BD334" s="71">
        <v>0</v>
      </c>
      <c r="BE334" s="71">
        <v>0</v>
      </c>
      <c r="BF334" s="71"/>
      <c r="BG334" s="72"/>
      <c r="BH334" s="71">
        <v>0</v>
      </c>
      <c r="BI334" s="71">
        <v>0</v>
      </c>
      <c r="BJ334" s="71">
        <v>81.325999999999993</v>
      </c>
      <c r="BK334" s="71">
        <v>0</v>
      </c>
      <c r="BL334" s="71">
        <v>0</v>
      </c>
      <c r="BM334" s="71">
        <v>0</v>
      </c>
      <c r="BN334" s="72"/>
      <c r="BO334" s="71">
        <v>0</v>
      </c>
      <c r="BP334" s="71">
        <v>0</v>
      </c>
      <c r="BQ334" s="71">
        <v>4</v>
      </c>
      <c r="BR334" s="71">
        <v>0</v>
      </c>
      <c r="BS334" s="71">
        <v>0</v>
      </c>
      <c r="BT334" s="71">
        <v>0</v>
      </c>
      <c r="BU334"/>
      <c r="BV334" s="70">
        <v>81.325999999999993</v>
      </c>
      <c r="BW334" s="70">
        <v>0</v>
      </c>
      <c r="BX334" s="70">
        <v>0</v>
      </c>
      <c r="BY334" s="70">
        <v>0</v>
      </c>
      <c r="BZ334" s="70">
        <v>0</v>
      </c>
      <c r="CA334" s="70">
        <v>0</v>
      </c>
      <c r="CB334" s="70">
        <v>0</v>
      </c>
      <c r="CC334" s="70">
        <v>0</v>
      </c>
      <c r="CD334" s="70">
        <v>0</v>
      </c>
    </row>
    <row r="335" spans="1:82">
      <c r="A335" s="70" t="s">
        <v>2110</v>
      </c>
      <c r="B335" s="70">
        <v>80</v>
      </c>
      <c r="C335" s="70">
        <v>12</v>
      </c>
      <c r="D335" s="70">
        <v>5</v>
      </c>
      <c r="E335" s="70">
        <v>2015</v>
      </c>
      <c r="F335" s="70" t="s">
        <v>182</v>
      </c>
      <c r="G335" s="70" t="s">
        <v>2098</v>
      </c>
      <c r="H335" s="70" t="s">
        <v>2099</v>
      </c>
      <c r="I335" s="148"/>
      <c r="J335" s="71">
        <v>85.995723077659861</v>
      </c>
      <c r="K335" s="71">
        <v>1.2223857975239421</v>
      </c>
      <c r="L335" s="71">
        <v>2.4412347091072828</v>
      </c>
      <c r="M335" s="71">
        <v>13.658610590746729</v>
      </c>
      <c r="N335" s="71">
        <v>13.206696406590479</v>
      </c>
      <c r="O335" s="71">
        <v>12.738549212152721</v>
      </c>
      <c r="P335" s="71">
        <v>13.563274449169102</v>
      </c>
      <c r="Q335" s="71">
        <v>0.83661154910393098</v>
      </c>
      <c r="R335" s="71">
        <v>0</v>
      </c>
      <c r="S335" s="71">
        <v>1.8450934513449979</v>
      </c>
      <c r="T335" s="72"/>
      <c r="U335" s="71">
        <v>6632337</v>
      </c>
      <c r="V335" s="71">
        <v>514</v>
      </c>
      <c r="W335" s="71">
        <v>38</v>
      </c>
      <c r="X335" s="71">
        <v>2704</v>
      </c>
      <c r="Y335" s="71">
        <v>3960</v>
      </c>
      <c r="Z335" s="71">
        <v>7401</v>
      </c>
      <c r="AA335" s="71">
        <v>2699</v>
      </c>
      <c r="AB335" s="71">
        <v>11515</v>
      </c>
      <c r="AC335" s="71">
        <v>0</v>
      </c>
      <c r="AD335" s="71">
        <v>1.8450934513449979</v>
      </c>
      <c r="AE335" s="72"/>
      <c r="AF335" s="71">
        <v>48528321.190589651</v>
      </c>
      <c r="AG335" s="71">
        <v>927110.85781343165</v>
      </c>
      <c r="AH335" s="71">
        <v>363054.83911722212</v>
      </c>
      <c r="AI335" s="71">
        <v>16693322.385330129</v>
      </c>
      <c r="AJ335" s="71">
        <v>17132977.330667678</v>
      </c>
      <c r="AK335" s="71">
        <v>0</v>
      </c>
      <c r="AL335" s="71">
        <v>0</v>
      </c>
      <c r="AM335" s="71">
        <v>1578082.4463917341</v>
      </c>
      <c r="AN335" s="71">
        <v>0</v>
      </c>
      <c r="AO335" s="71">
        <v>0</v>
      </c>
      <c r="AP335" s="71">
        <v>85222869.049909845</v>
      </c>
      <c r="AQ335" s="72"/>
      <c r="AR335" s="71">
        <v>194</v>
      </c>
      <c r="AS335" s="71">
        <v>47</v>
      </c>
      <c r="AT335" s="71">
        <v>0</v>
      </c>
      <c r="AU335" s="71">
        <v>0</v>
      </c>
      <c r="AV335" s="71">
        <v>0</v>
      </c>
      <c r="AW335" s="71">
        <v>0</v>
      </c>
      <c r="AX335" s="71"/>
      <c r="AY335" s="72"/>
      <c r="AZ335" s="71">
        <v>806</v>
      </c>
      <c r="BA335" s="71">
        <v>2592.1999999999998</v>
      </c>
      <c r="BB335" s="71">
        <v>0</v>
      </c>
      <c r="BC335" s="71">
        <v>0</v>
      </c>
      <c r="BD335" s="71">
        <v>0</v>
      </c>
      <c r="BE335" s="71">
        <v>0</v>
      </c>
      <c r="BF335" s="71"/>
      <c r="BG335" s="72"/>
      <c r="BH335" s="71">
        <v>0</v>
      </c>
      <c r="BI335" s="71">
        <v>0</v>
      </c>
      <c r="BJ335" s="71">
        <v>75.518000000000001</v>
      </c>
      <c r="BK335" s="71">
        <v>0</v>
      </c>
      <c r="BL335" s="71">
        <v>0</v>
      </c>
      <c r="BM335" s="71">
        <v>0</v>
      </c>
      <c r="BN335" s="72"/>
      <c r="BO335" s="71">
        <v>0</v>
      </c>
      <c r="BP335" s="71">
        <v>0</v>
      </c>
      <c r="BQ335" s="71">
        <v>3</v>
      </c>
      <c r="BR335" s="71">
        <v>0</v>
      </c>
      <c r="BS335" s="71">
        <v>0</v>
      </c>
      <c r="BT335" s="71">
        <v>0</v>
      </c>
      <c r="BU335"/>
      <c r="BV335" s="70">
        <v>75.518000000000001</v>
      </c>
      <c r="BW335" s="70">
        <v>0</v>
      </c>
      <c r="BX335" s="70">
        <v>0</v>
      </c>
      <c r="BY335" s="70">
        <v>0</v>
      </c>
      <c r="BZ335" s="70">
        <v>0</v>
      </c>
      <c r="CA335" s="70">
        <v>0</v>
      </c>
      <c r="CB335" s="70">
        <v>0</v>
      </c>
      <c r="CC335" s="70">
        <v>0</v>
      </c>
      <c r="CD335" s="70">
        <v>0</v>
      </c>
    </row>
    <row r="336" spans="1:82">
      <c r="A336" s="70" t="s">
        <v>2111</v>
      </c>
      <c r="B336" s="70">
        <v>81</v>
      </c>
      <c r="C336" s="70">
        <v>13</v>
      </c>
      <c r="D336" s="70">
        <v>5</v>
      </c>
      <c r="E336" s="70">
        <v>2016</v>
      </c>
      <c r="F336" s="70" t="s">
        <v>155</v>
      </c>
      <c r="G336" s="70" t="s">
        <v>2098</v>
      </c>
      <c r="H336" s="70" t="s">
        <v>2099</v>
      </c>
      <c r="I336" s="148"/>
      <c r="J336" s="71">
        <v>83.528416985834951</v>
      </c>
      <c r="K336" s="71">
        <v>1.2353973649835062</v>
      </c>
      <c r="L336" s="71">
        <v>2.1310032114615134</v>
      </c>
      <c r="M336" s="71">
        <v>11.244340356640222</v>
      </c>
      <c r="N336" s="71">
        <v>13.208335959967117</v>
      </c>
      <c r="O336" s="71">
        <v>12.600861796986143</v>
      </c>
      <c r="P336" s="71">
        <v>13.264310879985761</v>
      </c>
      <c r="Q336" s="71">
        <v>0.80605270183910505</v>
      </c>
      <c r="R336" s="71">
        <v>0</v>
      </c>
      <c r="S336" s="71">
        <v>1.6063708891258437</v>
      </c>
      <c r="T336" s="72"/>
      <c r="U336" s="71">
        <v>6359073</v>
      </c>
      <c r="V336" s="71">
        <v>514</v>
      </c>
      <c r="W336" s="71">
        <v>38</v>
      </c>
      <c r="X336" s="71">
        <v>2704</v>
      </c>
      <c r="Y336" s="71">
        <v>3981</v>
      </c>
      <c r="Z336" s="71">
        <v>7411</v>
      </c>
      <c r="AA336" s="71">
        <v>2730</v>
      </c>
      <c r="AB336" s="71">
        <v>11412</v>
      </c>
      <c r="AC336" s="71">
        <v>0</v>
      </c>
      <c r="AD336" s="71">
        <v>1.6063708891258439</v>
      </c>
      <c r="AE336" s="72"/>
      <c r="AF336" s="71">
        <v>46922419.417852789</v>
      </c>
      <c r="AG336" s="71">
        <v>896936.04912172817</v>
      </c>
      <c r="AH336" s="71">
        <v>246629.4534634068</v>
      </c>
      <c r="AI336" s="71">
        <v>15702920.123001181</v>
      </c>
      <c r="AJ336" s="71">
        <v>15731175.458654391</v>
      </c>
      <c r="AK336" s="71">
        <v>0</v>
      </c>
      <c r="AL336" s="71">
        <v>0</v>
      </c>
      <c r="AM336" s="71">
        <v>1565181.777153457</v>
      </c>
      <c r="AN336" s="71">
        <v>0</v>
      </c>
      <c r="AO336" s="71">
        <v>0</v>
      </c>
      <c r="AP336" s="71">
        <v>81065262.279246956</v>
      </c>
      <c r="AQ336" s="72"/>
      <c r="AR336" s="71">
        <v>210</v>
      </c>
      <c r="AS336" s="71">
        <v>52</v>
      </c>
      <c r="AT336" s="71">
        <v>0</v>
      </c>
      <c r="AU336" s="71">
        <v>0</v>
      </c>
      <c r="AV336" s="71">
        <v>0</v>
      </c>
      <c r="AW336" s="71">
        <v>0</v>
      </c>
      <c r="AX336" s="71"/>
      <c r="AY336" s="72"/>
      <c r="AZ336" s="71">
        <v>885.8</v>
      </c>
      <c r="BA336" s="71">
        <v>2767.3</v>
      </c>
      <c r="BB336" s="71">
        <v>0</v>
      </c>
      <c r="BC336" s="71">
        <v>0</v>
      </c>
      <c r="BD336" s="71">
        <v>0</v>
      </c>
      <c r="BE336" s="71">
        <v>0</v>
      </c>
      <c r="BF336" s="71"/>
      <c r="BG336" s="72"/>
      <c r="BH336" s="71">
        <v>0</v>
      </c>
      <c r="BI336" s="71">
        <v>0</v>
      </c>
      <c r="BJ336" s="71">
        <v>71.95</v>
      </c>
      <c r="BK336" s="71">
        <v>0</v>
      </c>
      <c r="BL336" s="71">
        <v>0</v>
      </c>
      <c r="BM336" s="71">
        <v>0</v>
      </c>
      <c r="BN336" s="72"/>
      <c r="BO336" s="71">
        <v>0</v>
      </c>
      <c r="BP336" s="71">
        <v>0</v>
      </c>
      <c r="BQ336" s="71">
        <v>3</v>
      </c>
      <c r="BR336" s="71">
        <v>0</v>
      </c>
      <c r="BS336" s="71">
        <v>0</v>
      </c>
      <c r="BT336" s="71">
        <v>0</v>
      </c>
      <c r="BU336"/>
      <c r="BV336" s="70">
        <v>71.95</v>
      </c>
      <c r="BW336" s="70">
        <v>0</v>
      </c>
      <c r="BX336" s="70">
        <v>0</v>
      </c>
      <c r="BY336" s="70">
        <v>0</v>
      </c>
      <c r="BZ336" s="70">
        <v>0</v>
      </c>
      <c r="CA336" s="70">
        <v>0</v>
      </c>
      <c r="CB336" s="70">
        <v>0</v>
      </c>
      <c r="CC336" s="70">
        <v>0</v>
      </c>
      <c r="CD336" s="70">
        <v>0</v>
      </c>
    </row>
    <row r="337" spans="1:82">
      <c r="A337" s="70" t="s">
        <v>2112</v>
      </c>
      <c r="B337" s="70">
        <v>82</v>
      </c>
      <c r="C337" s="70">
        <v>14</v>
      </c>
      <c r="D337" s="70">
        <v>5</v>
      </c>
      <c r="E337" s="70">
        <v>2017</v>
      </c>
      <c r="F337" s="70" t="s">
        <v>156</v>
      </c>
      <c r="G337" s="70" t="s">
        <v>2098</v>
      </c>
      <c r="H337" s="70" t="s">
        <v>2099</v>
      </c>
      <c r="I337" s="148"/>
      <c r="J337" s="71">
        <v>57.167794177561859</v>
      </c>
      <c r="K337" s="71">
        <v>1.2637589713547017</v>
      </c>
      <c r="L337" s="71">
        <v>2.2695782508248925</v>
      </c>
      <c r="M337" s="71">
        <v>10.91868868753865</v>
      </c>
      <c r="N337" s="71">
        <v>14.48733023397023</v>
      </c>
      <c r="O337" s="71">
        <v>12.430369243915159</v>
      </c>
      <c r="P337" s="71">
        <v>13.078899390097794</v>
      </c>
      <c r="Q337" s="71">
        <v>0.76922549313258104</v>
      </c>
      <c r="R337" s="71">
        <v>0</v>
      </c>
      <c r="S337" s="71">
        <v>1.3695214269356191</v>
      </c>
      <c r="T337" s="72"/>
      <c r="U337" s="71">
        <v>4739732</v>
      </c>
      <c r="V337" s="71">
        <v>514</v>
      </c>
      <c r="W337" s="71">
        <v>38</v>
      </c>
      <c r="X337" s="71">
        <v>2704</v>
      </c>
      <c r="Y337" s="71">
        <v>4037</v>
      </c>
      <c r="Z337" s="71">
        <v>7432</v>
      </c>
      <c r="AA337" s="71">
        <v>2709</v>
      </c>
      <c r="AB337" s="71">
        <v>11262</v>
      </c>
      <c r="AC337" s="71">
        <v>0</v>
      </c>
      <c r="AD337" s="71">
        <v>1.3695214269356191</v>
      </c>
      <c r="AE337" s="72"/>
      <c r="AF337" s="71">
        <v>33884800.011318348</v>
      </c>
      <c r="AG337" s="71">
        <v>910506.30113495409</v>
      </c>
      <c r="AH337" s="71">
        <v>368111.39877114352</v>
      </c>
      <c r="AI337" s="71">
        <v>16042764.163052199</v>
      </c>
      <c r="AJ337" s="71">
        <v>18166986.354420509</v>
      </c>
      <c r="AK337" s="71">
        <v>0</v>
      </c>
      <c r="AL337" s="71">
        <v>0</v>
      </c>
      <c r="AM337" s="71">
        <v>1547025.827059682</v>
      </c>
      <c r="AN337" s="71">
        <v>0</v>
      </c>
      <c r="AO337" s="71">
        <v>0</v>
      </c>
      <c r="AP337" s="71">
        <v>70920194.055756837</v>
      </c>
      <c r="AQ337" s="72"/>
      <c r="AR337" s="71">
        <v>227</v>
      </c>
      <c r="AS337" s="71">
        <v>53</v>
      </c>
      <c r="AT337" s="71">
        <v>0</v>
      </c>
      <c r="AU337" s="71">
        <v>0</v>
      </c>
      <c r="AV337" s="71">
        <v>0</v>
      </c>
      <c r="AW337" s="71">
        <v>0</v>
      </c>
      <c r="AX337" s="71"/>
      <c r="AY337" s="72"/>
      <c r="AZ337" s="71">
        <v>962.6</v>
      </c>
      <c r="BA337" s="71">
        <v>2793.3</v>
      </c>
      <c r="BB337" s="71">
        <v>0</v>
      </c>
      <c r="BC337" s="71">
        <v>0</v>
      </c>
      <c r="BD337" s="71">
        <v>0</v>
      </c>
      <c r="BE337" s="71">
        <v>0</v>
      </c>
      <c r="BF337" s="71"/>
      <c r="BG337" s="72"/>
      <c r="BH337" s="71">
        <v>0</v>
      </c>
      <c r="BI337" s="71">
        <v>0</v>
      </c>
      <c r="BJ337" s="71">
        <v>51.780999999999999</v>
      </c>
      <c r="BK337" s="71">
        <v>0</v>
      </c>
      <c r="BL337" s="71">
        <v>0</v>
      </c>
      <c r="BM337" s="71">
        <v>0</v>
      </c>
      <c r="BN337" s="72"/>
      <c r="BO337" s="71">
        <v>0</v>
      </c>
      <c r="BP337" s="71">
        <v>0</v>
      </c>
      <c r="BQ337" s="71">
        <v>2</v>
      </c>
      <c r="BR337" s="71">
        <v>0</v>
      </c>
      <c r="BS337" s="71">
        <v>0</v>
      </c>
      <c r="BT337" s="71">
        <v>0</v>
      </c>
      <c r="BU337"/>
      <c r="BV337" s="70">
        <v>51.780999999999999</v>
      </c>
      <c r="BW337" s="70">
        <v>0</v>
      </c>
      <c r="BX337" s="70">
        <v>0</v>
      </c>
      <c r="BY337" s="70">
        <v>0</v>
      </c>
      <c r="BZ337" s="70">
        <v>0</v>
      </c>
      <c r="CA337" s="70">
        <v>0</v>
      </c>
      <c r="CB337" s="70">
        <v>0</v>
      </c>
      <c r="CC337" s="70">
        <v>0</v>
      </c>
      <c r="CD337" s="70">
        <v>0</v>
      </c>
    </row>
    <row r="338" spans="1:82">
      <c r="A338" s="70" t="s">
        <v>2113</v>
      </c>
      <c r="B338" s="70">
        <v>83</v>
      </c>
      <c r="C338" s="70">
        <v>15</v>
      </c>
      <c r="D338" s="70">
        <v>5</v>
      </c>
      <c r="E338" s="70">
        <v>2018</v>
      </c>
      <c r="F338" s="70" t="s">
        <v>183</v>
      </c>
      <c r="G338" s="70" t="s">
        <v>2098</v>
      </c>
      <c r="H338" s="70" t="s">
        <v>2099</v>
      </c>
      <c r="I338" s="148"/>
      <c r="J338" s="71">
        <v>53.575665190910406</v>
      </c>
      <c r="K338" s="71">
        <v>1.1724638008356107</v>
      </c>
      <c r="L338" s="71">
        <v>2.1023396646947647</v>
      </c>
      <c r="M338" s="71">
        <v>11.642594327897401</v>
      </c>
      <c r="N338" s="71">
        <v>13.56668726140861</v>
      </c>
      <c r="O338" s="71">
        <v>12.11149131322294</v>
      </c>
      <c r="P338" s="71">
        <v>12.681035351771254</v>
      </c>
      <c r="Q338" s="71">
        <v>0.70263991885288801</v>
      </c>
      <c r="R338" s="71">
        <v>0</v>
      </c>
      <c r="S338" s="71">
        <v>0.95035901485338836</v>
      </c>
      <c r="T338" s="72"/>
      <c r="U338" s="71">
        <v>4727174</v>
      </c>
      <c r="V338" s="71">
        <v>514</v>
      </c>
      <c r="W338" s="71">
        <v>38</v>
      </c>
      <c r="X338" s="71">
        <v>2704</v>
      </c>
      <c r="Y338" s="71">
        <v>4051</v>
      </c>
      <c r="Z338" s="71">
        <v>7380</v>
      </c>
      <c r="AA338" s="71">
        <v>2653</v>
      </c>
      <c r="AB338" s="71">
        <v>11086</v>
      </c>
      <c r="AC338" s="71">
        <v>0</v>
      </c>
      <c r="AD338" s="71">
        <v>0.95035901485338836</v>
      </c>
      <c r="AE338" s="72"/>
      <c r="AF338" s="71">
        <v>30413330.56239216</v>
      </c>
      <c r="AG338" s="71">
        <v>803662.62776809803</v>
      </c>
      <c r="AH338" s="71">
        <v>345789.18284530722</v>
      </c>
      <c r="AI338" s="71">
        <v>15266797.43857597</v>
      </c>
      <c r="AJ338" s="71">
        <v>17606152.58346438</v>
      </c>
      <c r="AK338" s="71">
        <v>0</v>
      </c>
      <c r="AL338" s="71">
        <v>0</v>
      </c>
      <c r="AM338" s="71">
        <v>1526000.2133493391</v>
      </c>
      <c r="AN338" s="71">
        <v>0</v>
      </c>
      <c r="AO338" s="71">
        <v>0</v>
      </c>
      <c r="AP338" s="71">
        <v>65961732.608395264</v>
      </c>
      <c r="AQ338" s="72"/>
      <c r="AR338" s="71">
        <v>252</v>
      </c>
      <c r="AS338" s="71">
        <v>57</v>
      </c>
      <c r="AT338" s="71">
        <v>0</v>
      </c>
      <c r="AU338" s="71">
        <v>0</v>
      </c>
      <c r="AV338" s="71">
        <v>0</v>
      </c>
      <c r="AW338" s="71">
        <v>0</v>
      </c>
      <c r="AX338" s="71"/>
      <c r="AY338" s="72"/>
      <c r="AZ338" s="71">
        <v>1093.5</v>
      </c>
      <c r="BA338" s="71">
        <v>3189</v>
      </c>
      <c r="BB338" s="71">
        <v>0</v>
      </c>
      <c r="BC338" s="71">
        <v>0</v>
      </c>
      <c r="BD338" s="71">
        <v>0</v>
      </c>
      <c r="BE338" s="71">
        <v>0</v>
      </c>
      <c r="BF338" s="71"/>
      <c r="BG338" s="72"/>
      <c r="BH338" s="71">
        <v>0</v>
      </c>
      <c r="BI338" s="71">
        <v>0</v>
      </c>
      <c r="BJ338" s="71">
        <v>18.117999999999999</v>
      </c>
      <c r="BK338" s="71">
        <v>0</v>
      </c>
      <c r="BL338" s="71">
        <v>0</v>
      </c>
      <c r="BM338" s="71">
        <v>0</v>
      </c>
      <c r="BN338" s="72"/>
      <c r="BO338" s="71">
        <v>0</v>
      </c>
      <c r="BP338" s="71">
        <v>0</v>
      </c>
      <c r="BQ338" s="71">
        <v>1</v>
      </c>
      <c r="BR338" s="71">
        <v>0</v>
      </c>
      <c r="BS338" s="71">
        <v>0</v>
      </c>
      <c r="BT338" s="71">
        <v>0</v>
      </c>
      <c r="BU338"/>
      <c r="BV338" s="70">
        <v>18.117999999999999</v>
      </c>
      <c r="BW338" s="70">
        <v>0</v>
      </c>
      <c r="BX338" s="70">
        <v>0</v>
      </c>
      <c r="BY338" s="70">
        <v>0</v>
      </c>
      <c r="BZ338" s="70">
        <v>0</v>
      </c>
      <c r="CA338" s="70">
        <v>0</v>
      </c>
      <c r="CB338" s="70">
        <v>0</v>
      </c>
      <c r="CC338" s="70">
        <v>0</v>
      </c>
      <c r="CD338" s="70">
        <v>0</v>
      </c>
    </row>
    <row r="339" spans="1:82">
      <c r="A339" s="70" t="s">
        <v>2114</v>
      </c>
      <c r="B339" s="70">
        <v>84</v>
      </c>
      <c r="C339" s="70">
        <v>16</v>
      </c>
      <c r="D339" s="70">
        <v>5</v>
      </c>
      <c r="E339" s="70">
        <v>2019</v>
      </c>
      <c r="F339" s="70" t="s">
        <v>158</v>
      </c>
      <c r="G339" s="70" t="s">
        <v>2098</v>
      </c>
      <c r="H339" s="70" t="s">
        <v>2099</v>
      </c>
      <c r="I339" s="148"/>
      <c r="J339" s="71">
        <v>50.892205068403236</v>
      </c>
      <c r="K339" s="71">
        <v>1.091783329141689</v>
      </c>
      <c r="L339" s="71">
        <v>2.1251904562059711</v>
      </c>
      <c r="M339" s="71">
        <v>11.132012451672065</v>
      </c>
      <c r="N339" s="71">
        <v>11.705174786515757</v>
      </c>
      <c r="O339" s="71">
        <v>11.717595450644083</v>
      </c>
      <c r="P339" s="71">
        <v>12.261364813701366</v>
      </c>
      <c r="Q339" s="71">
        <v>0.66647037107492302</v>
      </c>
      <c r="R339" s="71">
        <v>0</v>
      </c>
      <c r="S339" s="71">
        <v>1.0612232715022343</v>
      </c>
      <c r="T339" s="72"/>
      <c r="U339" s="71">
        <v>4619392</v>
      </c>
      <c r="V339" s="71">
        <v>514</v>
      </c>
      <c r="W339" s="71">
        <v>38</v>
      </c>
      <c r="X339" s="71">
        <v>2704</v>
      </c>
      <c r="Y339" s="71">
        <v>4003</v>
      </c>
      <c r="Z339" s="71">
        <v>7336</v>
      </c>
      <c r="AA339" s="71">
        <v>2546</v>
      </c>
      <c r="AB339" s="71">
        <v>10800</v>
      </c>
      <c r="AC339" s="71">
        <v>0</v>
      </c>
      <c r="AD339" s="71">
        <v>1.0612232715022341</v>
      </c>
      <c r="AE339" s="72"/>
      <c r="AF339" s="71">
        <v>30075449.235134002</v>
      </c>
      <c r="AG339" s="71">
        <v>783886.56137240713</v>
      </c>
      <c r="AH339" s="71">
        <v>375168.43685485929</v>
      </c>
      <c r="AI339" s="71">
        <v>15242795.068705309</v>
      </c>
      <c r="AJ339" s="71">
        <v>15568797.363031</v>
      </c>
      <c r="AK339" s="71">
        <v>0</v>
      </c>
      <c r="AL339" s="71">
        <v>0</v>
      </c>
      <c r="AM339" s="71">
        <v>1470878.6976435292</v>
      </c>
      <c r="AN339" s="71">
        <v>0</v>
      </c>
      <c r="AO339" s="71">
        <v>0</v>
      </c>
      <c r="AP339" s="71">
        <v>63516975.362741105</v>
      </c>
      <c r="AQ339" s="72"/>
      <c r="AR339" s="71">
        <v>268</v>
      </c>
      <c r="AS339" s="71">
        <v>61</v>
      </c>
      <c r="AT339" s="71">
        <v>0</v>
      </c>
      <c r="AU339" s="71">
        <v>0</v>
      </c>
      <c r="AV339" s="71">
        <v>0</v>
      </c>
      <c r="AW339" s="71">
        <v>0</v>
      </c>
      <c r="AX339" s="71"/>
      <c r="AY339" s="72"/>
      <c r="AZ339" s="71">
        <v>1182.7</v>
      </c>
      <c r="BA339" s="71">
        <v>3358.7</v>
      </c>
      <c r="BB339" s="71">
        <v>0</v>
      </c>
      <c r="BC339" s="71">
        <v>0</v>
      </c>
      <c r="BD339" s="71">
        <v>0</v>
      </c>
      <c r="BE339" s="71">
        <v>0</v>
      </c>
      <c r="BF339" s="71"/>
      <c r="BG339" s="72"/>
      <c r="BH339" s="71">
        <v>0</v>
      </c>
      <c r="BI339" s="71">
        <v>0</v>
      </c>
      <c r="BJ339" s="71">
        <v>47.661000000000001</v>
      </c>
      <c r="BK339" s="71">
        <v>0</v>
      </c>
      <c r="BL339" s="71">
        <v>0</v>
      </c>
      <c r="BM339" s="71">
        <v>0</v>
      </c>
      <c r="BN339" s="72"/>
      <c r="BO339" s="71">
        <v>0</v>
      </c>
      <c r="BP339" s="71">
        <v>0</v>
      </c>
      <c r="BQ339" s="71">
        <v>2</v>
      </c>
      <c r="BR339" s="71">
        <v>0</v>
      </c>
      <c r="BS339" s="71">
        <v>0</v>
      </c>
      <c r="BT339" s="71">
        <v>0</v>
      </c>
      <c r="BU339"/>
      <c r="BV339" s="70">
        <v>47.661000000000001</v>
      </c>
      <c r="BW339" s="70">
        <v>0</v>
      </c>
      <c r="BX339" s="70">
        <v>0</v>
      </c>
      <c r="BY339" s="70">
        <v>0</v>
      </c>
      <c r="BZ339" s="70">
        <v>0</v>
      </c>
      <c r="CA339" s="70">
        <v>0</v>
      </c>
      <c r="CB339" s="70">
        <v>0</v>
      </c>
      <c r="CC339" s="70">
        <v>0</v>
      </c>
      <c r="CD339" s="70">
        <v>0</v>
      </c>
    </row>
    <row r="340" spans="1:82">
      <c r="A340" s="70" t="s">
        <v>2115</v>
      </c>
      <c r="B340" s="70">
        <v>85</v>
      </c>
      <c r="C340" s="70">
        <v>17</v>
      </c>
      <c r="D340" s="70">
        <v>5</v>
      </c>
      <c r="E340" s="70">
        <v>2020</v>
      </c>
      <c r="F340" s="70" t="s">
        <v>159</v>
      </c>
      <c r="G340" s="70" t="s">
        <v>2098</v>
      </c>
      <c r="H340" s="70" t="s">
        <v>2099</v>
      </c>
      <c r="I340" s="148"/>
      <c r="J340" s="71">
        <v>36.183564090313197</v>
      </c>
      <c r="K340" s="71">
        <v>1.0352381430320334</v>
      </c>
      <c r="L340" s="71">
        <v>1.3012556340551167</v>
      </c>
      <c r="M340" s="71">
        <v>8.8042258750407889</v>
      </c>
      <c r="N340" s="71">
        <v>12.171087780173995</v>
      </c>
      <c r="O340" s="71">
        <v>10.173907437339565</v>
      </c>
      <c r="P340" s="71">
        <v>11.485982485697733</v>
      </c>
      <c r="Q340" s="71">
        <v>0.62533743236894401</v>
      </c>
      <c r="R340" s="71">
        <v>0</v>
      </c>
      <c r="S340" s="71">
        <v>1.5817009805080029</v>
      </c>
      <c r="T340" s="72"/>
      <c r="U340" s="71">
        <v>3530053</v>
      </c>
      <c r="V340" s="71">
        <v>468</v>
      </c>
      <c r="W340" s="71">
        <v>32</v>
      </c>
      <c r="X340" s="71">
        <v>2510</v>
      </c>
      <c r="Y340" s="71">
        <v>4045</v>
      </c>
      <c r="Z340" s="71">
        <v>7270</v>
      </c>
      <c r="AA340" s="71">
        <v>2535</v>
      </c>
      <c r="AB340" s="71">
        <v>10606</v>
      </c>
      <c r="AC340" s="71">
        <v>0</v>
      </c>
      <c r="AD340" s="71">
        <v>1.5817009805080029</v>
      </c>
      <c r="AE340" s="72"/>
      <c r="AF340" s="71">
        <v>22188310.749078602</v>
      </c>
      <c r="AG340" s="71">
        <v>723604.81541804457</v>
      </c>
      <c r="AH340" s="71">
        <v>247699.97128270991</v>
      </c>
      <c r="AI340" s="71">
        <v>12730259.004946148</v>
      </c>
      <c r="AJ340" s="71">
        <v>16716080.897058951</v>
      </c>
      <c r="AK340" s="71"/>
      <c r="AL340" s="71"/>
      <c r="AM340" s="71">
        <v>1384200.8351176924</v>
      </c>
      <c r="AN340" s="71"/>
      <c r="AO340" s="71"/>
      <c r="AP340" s="71">
        <v>53990156.272902146</v>
      </c>
      <c r="AQ340" s="72"/>
      <c r="AR340" s="71">
        <v>280</v>
      </c>
      <c r="AS340" s="71">
        <v>63</v>
      </c>
      <c r="AT340" s="71">
        <v>0</v>
      </c>
      <c r="AU340" s="71">
        <v>0</v>
      </c>
      <c r="AV340" s="71">
        <v>0</v>
      </c>
      <c r="AW340" s="71">
        <v>0</v>
      </c>
      <c r="AX340" s="71"/>
      <c r="AY340" s="72"/>
      <c r="AZ340" s="71">
        <v>1244.7</v>
      </c>
      <c r="BA340" s="71">
        <v>6008.7000000000007</v>
      </c>
      <c r="BB340" s="71">
        <v>0</v>
      </c>
      <c r="BC340" s="71">
        <v>0</v>
      </c>
      <c r="BD340" s="71">
        <v>0</v>
      </c>
      <c r="BE340" s="71">
        <v>0</v>
      </c>
      <c r="BF340" s="71"/>
      <c r="BG340" s="72"/>
      <c r="BH340" s="71">
        <v>0</v>
      </c>
      <c r="BI340" s="71">
        <v>0</v>
      </c>
      <c r="BJ340" s="71">
        <v>40.045999999999999</v>
      </c>
      <c r="BK340" s="71">
        <v>0</v>
      </c>
      <c r="BL340" s="71">
        <v>0</v>
      </c>
      <c r="BM340" s="71">
        <v>0</v>
      </c>
      <c r="BN340" s="72"/>
      <c r="BO340" s="71">
        <v>0</v>
      </c>
      <c r="BP340" s="71">
        <v>0</v>
      </c>
      <c r="BQ340" s="71">
        <v>2</v>
      </c>
      <c r="BR340" s="71">
        <v>0</v>
      </c>
      <c r="BS340" s="71">
        <v>0</v>
      </c>
      <c r="BT340" s="71">
        <v>0</v>
      </c>
      <c r="BU340"/>
      <c r="BV340" s="70">
        <v>40.045999999999999</v>
      </c>
      <c r="BW340" s="70">
        <v>0</v>
      </c>
      <c r="BX340" s="70">
        <v>0</v>
      </c>
      <c r="BY340" s="70">
        <v>0</v>
      </c>
      <c r="BZ340" s="70">
        <v>0</v>
      </c>
      <c r="CA340" s="70">
        <v>0</v>
      </c>
      <c r="CB340" s="70">
        <v>0</v>
      </c>
      <c r="CC340" s="70">
        <v>0</v>
      </c>
      <c r="CD340" s="70">
        <v>0</v>
      </c>
    </row>
    <row r="341" spans="1:82">
      <c r="A341" s="70" t="s">
        <v>2116</v>
      </c>
      <c r="B341" s="70">
        <v>85</v>
      </c>
      <c r="C341" s="70">
        <v>18</v>
      </c>
      <c r="D341" s="70">
        <v>5</v>
      </c>
      <c r="E341" s="70">
        <v>2021</v>
      </c>
      <c r="F341" s="70" t="s">
        <v>160</v>
      </c>
      <c r="G341" s="70" t="s">
        <v>2098</v>
      </c>
      <c r="H341" s="70" t="s">
        <v>2099</v>
      </c>
      <c r="I341" s="148"/>
      <c r="J341" s="71">
        <v>44.67266363632514</v>
      </c>
      <c r="K341" s="71">
        <v>1.1075958117393994</v>
      </c>
      <c r="L341" s="71">
        <v>1.2977592522659189</v>
      </c>
      <c r="M341" s="71">
        <v>9.9760356618740946</v>
      </c>
      <c r="N341" s="71">
        <v>11.714684693512469</v>
      </c>
      <c r="O341" s="71">
        <v>9.8143186531952651</v>
      </c>
      <c r="P341" s="71">
        <v>11.7884493204301</v>
      </c>
      <c r="Q341" s="71">
        <v>0.60745946536292394</v>
      </c>
      <c r="R341" s="71">
        <v>0</v>
      </c>
      <c r="S341" s="71">
        <v>1.172198316990742</v>
      </c>
      <c r="T341" s="72"/>
      <c r="U341" s="71">
        <v>4594010</v>
      </c>
      <c r="V341" s="71">
        <v>468</v>
      </c>
      <c r="W341" s="71">
        <v>32</v>
      </c>
      <c r="X341" s="71">
        <v>2510</v>
      </c>
      <c r="Y341" s="71">
        <v>4056</v>
      </c>
      <c r="Z341" s="71">
        <v>7221</v>
      </c>
      <c r="AA341" s="71">
        <v>2537</v>
      </c>
      <c r="AB341" s="71">
        <v>10404</v>
      </c>
      <c r="AC341" s="71">
        <v>0</v>
      </c>
      <c r="AD341" s="71">
        <v>1.172198316990742</v>
      </c>
      <c r="AE341" s="72"/>
      <c r="AF341" s="71">
        <v>28718475.333637089</v>
      </c>
      <c r="AG341" s="71">
        <v>769650.18940758647</v>
      </c>
      <c r="AH341" s="71">
        <v>207615.1341811684</v>
      </c>
      <c r="AI341" s="71">
        <v>14676937.18747356</v>
      </c>
      <c r="AJ341" s="71">
        <v>15663643.094772041</v>
      </c>
      <c r="AK341" s="71">
        <v>0</v>
      </c>
      <c r="AL341" s="71">
        <v>0</v>
      </c>
      <c r="AM341" s="71">
        <v>1365669.4887523816</v>
      </c>
      <c r="AN341" s="71">
        <v>0</v>
      </c>
      <c r="AO341" s="71">
        <v>0</v>
      </c>
      <c r="AP341" s="71">
        <v>61401990.428223826</v>
      </c>
      <c r="AQ341" s="72"/>
      <c r="AR341" s="71">
        <v>293</v>
      </c>
      <c r="AS341" s="71">
        <v>66</v>
      </c>
      <c r="AT341" s="71">
        <v>0</v>
      </c>
      <c r="AU341" s="71">
        <v>0</v>
      </c>
      <c r="AV341" s="71">
        <v>0</v>
      </c>
      <c r="AW341" s="71">
        <v>0</v>
      </c>
      <c r="AX341" s="71"/>
      <c r="AY341" s="72"/>
      <c r="AZ341" s="71">
        <v>1327.4</v>
      </c>
      <c r="BA341" s="71">
        <v>6157.6</v>
      </c>
      <c r="BB341" s="71">
        <v>0</v>
      </c>
      <c r="BC341" s="71">
        <v>0</v>
      </c>
      <c r="BD341" s="71">
        <v>0</v>
      </c>
      <c r="BE341" s="71">
        <v>0</v>
      </c>
      <c r="BF341" s="71"/>
      <c r="BG341" s="72"/>
      <c r="BH341" s="71">
        <v>0</v>
      </c>
      <c r="BI341" s="71">
        <v>0</v>
      </c>
      <c r="BJ341" s="71">
        <v>18.785</v>
      </c>
      <c r="BK341" s="71">
        <v>0</v>
      </c>
      <c r="BL341" s="71">
        <v>0</v>
      </c>
      <c r="BM341" s="71">
        <v>0</v>
      </c>
      <c r="BN341" s="72"/>
      <c r="BO341" s="71">
        <v>0</v>
      </c>
      <c r="BP341" s="71">
        <v>0</v>
      </c>
      <c r="BQ341" s="71">
        <v>1</v>
      </c>
      <c r="BR341" s="71">
        <v>0</v>
      </c>
      <c r="BS341" s="71">
        <v>0</v>
      </c>
      <c r="BT341" s="71">
        <v>0</v>
      </c>
      <c r="BU341"/>
      <c r="BV341" s="70">
        <v>18.785</v>
      </c>
      <c r="BW341" s="70">
        <v>0</v>
      </c>
      <c r="BX341" s="70">
        <v>0</v>
      </c>
      <c r="BY341" s="70">
        <v>0</v>
      </c>
      <c r="BZ341" s="70">
        <v>0</v>
      </c>
      <c r="CA341" s="70">
        <v>0</v>
      </c>
      <c r="CB341" s="70">
        <v>0</v>
      </c>
      <c r="CC341" s="70">
        <v>0</v>
      </c>
      <c r="CD341" s="70">
        <v>0</v>
      </c>
    </row>
    <row r="342" spans="1:82">
      <c r="A342" s="70" t="s">
        <v>2117</v>
      </c>
      <c r="B342" s="70">
        <v>85</v>
      </c>
      <c r="C342" s="70">
        <v>19</v>
      </c>
      <c r="D342" s="70">
        <v>5</v>
      </c>
      <c r="E342" s="70">
        <v>2022</v>
      </c>
      <c r="F342" s="70" t="s">
        <v>161</v>
      </c>
      <c r="G342" s="70" t="s">
        <v>2098</v>
      </c>
      <c r="H342" s="70" t="s">
        <v>2099</v>
      </c>
      <c r="I342" s="148"/>
      <c r="J342" s="71">
        <v>45.752085507319677</v>
      </c>
      <c r="K342" s="71">
        <v>1.0116422054303944</v>
      </c>
      <c r="L342" s="71">
        <v>1.3161191070943765</v>
      </c>
      <c r="M342" s="71">
        <v>9.212978068923718</v>
      </c>
      <c r="N342" s="71">
        <v>12.146486948322746</v>
      </c>
      <c r="O342" s="71">
        <v>10.223831425880258</v>
      </c>
      <c r="P342" s="71">
        <v>11.693822738963688</v>
      </c>
      <c r="Q342" s="71">
        <v>0.60288605711504994</v>
      </c>
      <c r="R342" s="71">
        <v>0</v>
      </c>
      <c r="S342" s="71">
        <v>1.4172137146836279</v>
      </c>
      <c r="T342" s="72"/>
      <c r="U342" s="71">
        <v>5297115</v>
      </c>
      <c r="V342" s="71">
        <v>468</v>
      </c>
      <c r="W342" s="71">
        <v>32</v>
      </c>
      <c r="X342" s="71">
        <v>2510</v>
      </c>
      <c r="Y342" s="71">
        <v>4085</v>
      </c>
      <c r="Z342" s="71">
        <v>7147</v>
      </c>
      <c r="AA342" s="71">
        <v>2555</v>
      </c>
      <c r="AB342" s="71">
        <v>10241</v>
      </c>
      <c r="AC342" s="71">
        <v>0</v>
      </c>
      <c r="AD342" s="71">
        <v>1.4172137146836279</v>
      </c>
      <c r="AE342" s="72"/>
      <c r="AF342" s="71">
        <v>29779172.105455253</v>
      </c>
      <c r="AG342" s="71">
        <v>756119.1745488107</v>
      </c>
      <c r="AH342" s="71">
        <v>295557.73333193414</v>
      </c>
      <c r="AI342" s="71">
        <v>14007840.315126184</v>
      </c>
      <c r="AJ342" s="71">
        <v>17715658.098768011</v>
      </c>
      <c r="AK342" s="71">
        <v>0</v>
      </c>
      <c r="AL342" s="71">
        <v>0</v>
      </c>
      <c r="AM342" s="71">
        <v>1322392.6220232705</v>
      </c>
      <c r="AN342" s="71">
        <v>0</v>
      </c>
      <c r="AO342" s="71">
        <v>0</v>
      </c>
      <c r="AP342" s="71">
        <v>63876740.049253464</v>
      </c>
      <c r="AQ342" s="72"/>
      <c r="AR342" s="71">
        <v>318</v>
      </c>
      <c r="AS342" s="71">
        <v>68</v>
      </c>
      <c r="AT342" s="71">
        <v>0</v>
      </c>
      <c r="AU342" s="71">
        <v>0</v>
      </c>
      <c r="AV342" s="71">
        <v>0</v>
      </c>
      <c r="AW342" s="71">
        <v>0</v>
      </c>
      <c r="AX342" s="71"/>
      <c r="AY342" s="72"/>
      <c r="AZ342" s="71">
        <v>1481.1999999999996</v>
      </c>
      <c r="BA342" s="71">
        <v>6256.6</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2118</v>
      </c>
      <c r="B343" s="70">
        <v>85</v>
      </c>
      <c r="C343" s="70">
        <v>20</v>
      </c>
      <c r="D343" s="70">
        <v>5</v>
      </c>
      <c r="E343" s="70">
        <v>2023</v>
      </c>
      <c r="F343" s="70" t="s">
        <v>1539</v>
      </c>
      <c r="G343" s="70" t="s">
        <v>2098</v>
      </c>
      <c r="H343" s="70" t="s">
        <v>2099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338</v>
      </c>
      <c r="AS343" s="71">
        <v>69</v>
      </c>
      <c r="AT343" s="71">
        <v>0</v>
      </c>
      <c r="AU343" s="71">
        <v>0</v>
      </c>
      <c r="AV343" s="71">
        <v>0</v>
      </c>
      <c r="AW343" s="71">
        <v>0</v>
      </c>
      <c r="AX343" s="71"/>
      <c r="AY343" s="72"/>
      <c r="AZ343" s="71">
        <v>1596.8999999999996</v>
      </c>
      <c r="BA343" s="71">
        <v>7131.6</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2119</v>
      </c>
      <c r="B344" s="70">
        <v>85</v>
      </c>
      <c r="C344" s="70">
        <v>21</v>
      </c>
      <c r="D344" s="70">
        <v>5</v>
      </c>
      <c r="E344" s="70">
        <v>2024</v>
      </c>
      <c r="F344" s="70" t="s">
        <v>1554</v>
      </c>
      <c r="G344" s="70" t="s">
        <v>2098</v>
      </c>
      <c r="H344" s="70" t="s">
        <v>2099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2120</v>
      </c>
      <c r="B345" s="70">
        <v>239</v>
      </c>
      <c r="C345" s="70">
        <v>1</v>
      </c>
      <c r="D345" s="70">
        <v>15</v>
      </c>
      <c r="E345" s="70">
        <v>1990</v>
      </c>
      <c r="F345" s="70" t="s">
        <v>787</v>
      </c>
      <c r="G345" s="70" t="s">
        <v>1574</v>
      </c>
      <c r="H345" s="70" t="s">
        <v>1575</v>
      </c>
      <c r="I345" s="148"/>
      <c r="J345" s="71">
        <v>19.31917909026172</v>
      </c>
      <c r="K345" s="71">
        <v>4.1700802424041639</v>
      </c>
      <c r="L345" s="71">
        <v>33.343260494473967</v>
      </c>
      <c r="M345" s="71">
        <v>9.1165075738278869</v>
      </c>
      <c r="N345" s="71">
        <v>16.440245520240349</v>
      </c>
      <c r="O345" s="71">
        <v>10.35710889044865</v>
      </c>
      <c r="P345" s="71">
        <v>17.948109119269379</v>
      </c>
      <c r="Q345" s="71">
        <v>0.75643878237102302</v>
      </c>
      <c r="R345" s="71">
        <v>0</v>
      </c>
      <c r="S345" s="71">
        <v>0.61597751818283464</v>
      </c>
      <c r="T345" s="72"/>
      <c r="U345" s="71">
        <v>542414</v>
      </c>
      <c r="V345" s="71">
        <v>763</v>
      </c>
      <c r="W345" s="71">
        <v>390</v>
      </c>
      <c r="X345" s="71">
        <v>3057</v>
      </c>
      <c r="Y345" s="71">
        <v>3517</v>
      </c>
      <c r="Z345" s="71">
        <v>4260</v>
      </c>
      <c r="AA345" s="71">
        <v>4358</v>
      </c>
      <c r="AB345" s="71">
        <v>12282</v>
      </c>
      <c r="AC345" s="71">
        <v>0</v>
      </c>
      <c r="AD345" s="71">
        <v>0.61597751818283464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2121</v>
      </c>
      <c r="B346" s="70">
        <v>240</v>
      </c>
      <c r="C346" s="70">
        <v>2</v>
      </c>
      <c r="D346" s="70">
        <v>15</v>
      </c>
      <c r="E346" s="70">
        <v>2005</v>
      </c>
      <c r="F346" s="70" t="s">
        <v>789</v>
      </c>
      <c r="G346" s="70" t="s">
        <v>1574</v>
      </c>
      <c r="H346" s="70" t="s">
        <v>1575</v>
      </c>
      <c r="I346" s="148"/>
      <c r="J346" s="71">
        <v>8.4132697550310294</v>
      </c>
      <c r="K346" s="71">
        <v>1.4063875519331039</v>
      </c>
      <c r="L346" s="71">
        <v>36.149114685978908</v>
      </c>
      <c r="M346" s="71">
        <v>14.255179165249061</v>
      </c>
      <c r="N346" s="71">
        <v>23.69550140011037</v>
      </c>
      <c r="O346" s="71">
        <v>14.90022225808724</v>
      </c>
      <c r="P346" s="71">
        <v>17.912099415617892</v>
      </c>
      <c r="Q346" s="71">
        <v>0.74461805181068697</v>
      </c>
      <c r="R346" s="71">
        <v>0</v>
      </c>
      <c r="S346" s="71">
        <v>0</v>
      </c>
      <c r="T346" s="72"/>
      <c r="U346" s="71">
        <v>259847</v>
      </c>
      <c r="V346" s="71">
        <v>429</v>
      </c>
      <c r="W346" s="71">
        <v>321</v>
      </c>
      <c r="X346" s="71">
        <v>2315</v>
      </c>
      <c r="Y346" s="71">
        <v>4831</v>
      </c>
      <c r="Z346" s="71">
        <v>7092</v>
      </c>
      <c r="AA346" s="71">
        <v>3562</v>
      </c>
      <c r="AB346" s="71">
        <v>12639</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2122</v>
      </c>
      <c r="B347" s="70">
        <v>241</v>
      </c>
      <c r="C347" s="70">
        <v>3</v>
      </c>
      <c r="D347" s="70">
        <v>15</v>
      </c>
      <c r="E347" s="70">
        <v>2006</v>
      </c>
      <c r="F347" s="70" t="s">
        <v>790</v>
      </c>
      <c r="G347" s="70" t="s">
        <v>1574</v>
      </c>
      <c r="H347" s="70" t="s">
        <v>1575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2123</v>
      </c>
      <c r="B348" s="70">
        <v>242</v>
      </c>
      <c r="C348" s="70">
        <v>4</v>
      </c>
      <c r="D348" s="70">
        <v>15</v>
      </c>
      <c r="E348" s="70">
        <v>2007</v>
      </c>
      <c r="F348" s="70" t="s">
        <v>791</v>
      </c>
      <c r="G348" s="70" t="s">
        <v>1574</v>
      </c>
      <c r="H348" s="70" t="s">
        <v>1575</v>
      </c>
      <c r="I348" s="148"/>
      <c r="J348" s="71">
        <v>5.8169230556565212</v>
      </c>
      <c r="K348" s="71">
        <v>1.481744534182915</v>
      </c>
      <c r="L348" s="71">
        <v>23.22547509074818</v>
      </c>
      <c r="M348" s="71">
        <v>16.970605110576471</v>
      </c>
      <c r="N348" s="71">
        <v>23.9855345129107</v>
      </c>
      <c r="O348" s="71">
        <v>14.11302155743242</v>
      </c>
      <c r="P348" s="71">
        <v>17.8931809419988</v>
      </c>
      <c r="Q348" s="71">
        <v>0.76641087146815401</v>
      </c>
      <c r="R348" s="71">
        <v>0</v>
      </c>
      <c r="S348" s="71">
        <v>0</v>
      </c>
      <c r="T348" s="72"/>
      <c r="U348" s="71">
        <v>191029</v>
      </c>
      <c r="V348" s="71">
        <v>493</v>
      </c>
      <c r="W348" s="71">
        <v>283</v>
      </c>
      <c r="X348" s="71">
        <v>3452</v>
      </c>
      <c r="Y348" s="71">
        <v>4903</v>
      </c>
      <c r="Z348" s="71">
        <v>6983</v>
      </c>
      <c r="AA348" s="71">
        <v>3504</v>
      </c>
      <c r="AB348" s="71">
        <v>12321</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2124</v>
      </c>
      <c r="B349" s="70">
        <v>243</v>
      </c>
      <c r="C349" s="70">
        <v>5</v>
      </c>
      <c r="D349" s="70">
        <v>15</v>
      </c>
      <c r="E349" s="70">
        <v>2008</v>
      </c>
      <c r="F349" s="70" t="s">
        <v>792</v>
      </c>
      <c r="G349" s="1064" t="s">
        <v>1574</v>
      </c>
      <c r="H349" s="70" t="s">
        <v>1575</v>
      </c>
      <c r="I349" s="148"/>
      <c r="J349" s="71">
        <v>5.9479708753216309</v>
      </c>
      <c r="K349" s="71">
        <v>1.3004641656211531</v>
      </c>
      <c r="L349" s="71">
        <v>20.054321166616141</v>
      </c>
      <c r="M349" s="71">
        <v>19.85725133598427</v>
      </c>
      <c r="N349" s="71">
        <v>24.595934454469081</v>
      </c>
      <c r="O349" s="71">
        <v>13.68524099127753</v>
      </c>
      <c r="P349" s="71">
        <v>17.882990377342551</v>
      </c>
      <c r="Q349" s="71">
        <v>0.744645880013173</v>
      </c>
      <c r="R349" s="71">
        <v>0</v>
      </c>
      <c r="S349" s="71">
        <v>0</v>
      </c>
      <c r="T349" s="72"/>
      <c r="U349" s="71">
        <v>205234</v>
      </c>
      <c r="V349" s="71">
        <v>493</v>
      </c>
      <c r="W349" s="71">
        <v>283</v>
      </c>
      <c r="X349" s="71">
        <v>3452</v>
      </c>
      <c r="Y349" s="71">
        <v>4961</v>
      </c>
      <c r="Z349" s="71">
        <v>7009</v>
      </c>
      <c r="AA349" s="71">
        <v>3506</v>
      </c>
      <c r="AB349" s="71">
        <v>12168</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2125</v>
      </c>
      <c r="B350" s="70">
        <v>244</v>
      </c>
      <c r="C350" s="70">
        <v>6</v>
      </c>
      <c r="D350" s="70">
        <v>15</v>
      </c>
      <c r="E350" s="70">
        <v>2009</v>
      </c>
      <c r="F350" s="70" t="s">
        <v>176</v>
      </c>
      <c r="G350" s="1064" t="s">
        <v>1574</v>
      </c>
      <c r="H350" s="70" t="s">
        <v>1575</v>
      </c>
      <c r="I350" s="148"/>
      <c r="J350" s="71">
        <v>5.8186689979908444</v>
      </c>
      <c r="K350" s="71">
        <v>0.97565924037985652</v>
      </c>
      <c r="L350" s="71">
        <v>30.48687150867849</v>
      </c>
      <c r="M350" s="71">
        <v>17.2265757655397</v>
      </c>
      <c r="N350" s="71">
        <v>21.10913292346682</v>
      </c>
      <c r="O350" s="71">
        <v>13.91228527224801</v>
      </c>
      <c r="P350" s="71">
        <v>17.439283643110191</v>
      </c>
      <c r="Q350" s="71">
        <v>0.70283295234710297</v>
      </c>
      <c r="R350" s="71">
        <v>0</v>
      </c>
      <c r="S350" s="71">
        <v>0</v>
      </c>
      <c r="T350" s="72"/>
      <c r="U350" s="71">
        <v>202752</v>
      </c>
      <c r="V350" s="71">
        <v>453</v>
      </c>
      <c r="W350" s="71">
        <v>493</v>
      </c>
      <c r="X350" s="71">
        <v>3782</v>
      </c>
      <c r="Y350" s="71">
        <v>4957</v>
      </c>
      <c r="Z350" s="71">
        <v>7033</v>
      </c>
      <c r="AA350" s="71">
        <v>3510</v>
      </c>
      <c r="AB350" s="71">
        <v>12056</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2126</v>
      </c>
      <c r="B351" s="70">
        <v>245</v>
      </c>
      <c r="C351" s="70">
        <v>7</v>
      </c>
      <c r="D351" s="70">
        <v>15</v>
      </c>
      <c r="E351" s="70">
        <v>2010</v>
      </c>
      <c r="F351" s="70" t="s">
        <v>177</v>
      </c>
      <c r="G351" s="70" t="s">
        <v>1574</v>
      </c>
      <c r="H351" s="70" t="s">
        <v>1575</v>
      </c>
      <c r="I351" s="148"/>
      <c r="J351" s="71">
        <v>4.8212626396903611</v>
      </c>
      <c r="K351" s="71">
        <v>1.0175210948945941</v>
      </c>
      <c r="L351" s="71">
        <v>27.755316511902191</v>
      </c>
      <c r="M351" s="71">
        <v>15.42018786349521</v>
      </c>
      <c r="N351" s="71">
        <v>20.755629800374098</v>
      </c>
      <c r="O351" s="71">
        <v>13.86171964639639</v>
      </c>
      <c r="P351" s="71">
        <v>17.712707773487331</v>
      </c>
      <c r="Q351" s="71">
        <v>0.72666061230520795</v>
      </c>
      <c r="R351" s="71">
        <v>0</v>
      </c>
      <c r="S351" s="71">
        <v>0</v>
      </c>
      <c r="T351" s="72"/>
      <c r="U351" s="71">
        <v>188059</v>
      </c>
      <c r="V351" s="71">
        <v>453</v>
      </c>
      <c r="W351" s="71">
        <v>493</v>
      </c>
      <c r="X351" s="71">
        <v>3782</v>
      </c>
      <c r="Y351" s="71">
        <v>4957</v>
      </c>
      <c r="Z351" s="71">
        <v>7040</v>
      </c>
      <c r="AA351" s="71">
        <v>3476</v>
      </c>
      <c r="AB351" s="71">
        <v>11944</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2127</v>
      </c>
      <c r="B352" s="70">
        <v>246</v>
      </c>
      <c r="C352" s="70">
        <v>8</v>
      </c>
      <c r="D352" s="70">
        <v>15</v>
      </c>
      <c r="E352" s="70">
        <v>2011</v>
      </c>
      <c r="F352" s="70" t="s">
        <v>178</v>
      </c>
      <c r="G352" s="70" t="s">
        <v>1574</v>
      </c>
      <c r="H352" s="70" t="s">
        <v>1575</v>
      </c>
      <c r="I352" s="148"/>
      <c r="J352" s="71">
        <v>4.9227090565027369</v>
      </c>
      <c r="K352" s="71">
        <v>1.4257363195579951</v>
      </c>
      <c r="L352" s="71">
        <v>25.897732692332301</v>
      </c>
      <c r="M352" s="71">
        <v>19.48003257205945</v>
      </c>
      <c r="N352" s="71">
        <v>25.00327085260173</v>
      </c>
      <c r="O352" s="71">
        <v>13.551560070553409</v>
      </c>
      <c r="P352" s="71">
        <v>17.225581386650493</v>
      </c>
      <c r="Q352" s="71">
        <v>0.82801891624121104</v>
      </c>
      <c r="R352" s="71">
        <v>0</v>
      </c>
      <c r="S352" s="71">
        <v>0</v>
      </c>
      <c r="T352" s="72"/>
      <c r="U352" s="71">
        <v>180840</v>
      </c>
      <c r="V352" s="71">
        <v>453</v>
      </c>
      <c r="W352" s="71">
        <v>493</v>
      </c>
      <c r="X352" s="71">
        <v>3782</v>
      </c>
      <c r="Y352" s="71">
        <v>4961</v>
      </c>
      <c r="Z352" s="71">
        <v>7032</v>
      </c>
      <c r="AA352" s="71">
        <v>3481</v>
      </c>
      <c r="AB352" s="71">
        <v>11799</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2128</v>
      </c>
      <c r="B353" s="70">
        <v>247</v>
      </c>
      <c r="C353" s="70">
        <v>9</v>
      </c>
      <c r="D353" s="70">
        <v>15</v>
      </c>
      <c r="E353" s="70">
        <v>2012</v>
      </c>
      <c r="F353" s="70" t="s">
        <v>179</v>
      </c>
      <c r="G353" s="70" t="s">
        <v>1574</v>
      </c>
      <c r="H353" s="70" t="s">
        <v>1575</v>
      </c>
      <c r="I353" s="148"/>
      <c r="J353" s="71">
        <v>5.8572679967190009</v>
      </c>
      <c r="K353" s="71">
        <v>1.606147105795718</v>
      </c>
      <c r="L353" s="71">
        <v>26.130042196922961</v>
      </c>
      <c r="M353" s="71">
        <v>24.194138559871011</v>
      </c>
      <c r="N353" s="71">
        <v>27.543846711068159</v>
      </c>
      <c r="O353" s="71">
        <v>13.492719832509366</v>
      </c>
      <c r="P353" s="71">
        <v>17.253913837783401</v>
      </c>
      <c r="Q353" s="71">
        <v>0.89123881431982799</v>
      </c>
      <c r="R353" s="71">
        <v>0</v>
      </c>
      <c r="S353" s="71">
        <v>0</v>
      </c>
      <c r="T353" s="72"/>
      <c r="U353" s="71">
        <v>206164</v>
      </c>
      <c r="V353" s="71">
        <v>453</v>
      </c>
      <c r="W353" s="71">
        <v>493</v>
      </c>
      <c r="X353" s="71">
        <v>3782</v>
      </c>
      <c r="Y353" s="71">
        <v>4975</v>
      </c>
      <c r="Z353" s="71">
        <v>7057</v>
      </c>
      <c r="AA353" s="71">
        <v>3467</v>
      </c>
      <c r="AB353" s="71">
        <v>11689</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2129</v>
      </c>
      <c r="B354" s="70">
        <v>248</v>
      </c>
      <c r="C354" s="70">
        <v>10</v>
      </c>
      <c r="D354" s="70">
        <v>15</v>
      </c>
      <c r="E354" s="70">
        <v>2013</v>
      </c>
      <c r="F354" s="70" t="s">
        <v>180</v>
      </c>
      <c r="G354" s="70" t="s">
        <v>1574</v>
      </c>
      <c r="H354" s="70" t="s">
        <v>1575</v>
      </c>
      <c r="I354" s="148"/>
      <c r="J354" s="71">
        <v>6.3883043682163931</v>
      </c>
      <c r="K354" s="71">
        <v>1.3274860614542821</v>
      </c>
      <c r="L354" s="71">
        <v>23.074887656088201</v>
      </c>
      <c r="M354" s="71">
        <v>22.501127299011401</v>
      </c>
      <c r="N354" s="71">
        <v>26.80096222260967</v>
      </c>
      <c r="O354" s="71">
        <v>13.035008302504782</v>
      </c>
      <c r="P354" s="71">
        <v>17.169065792652756</v>
      </c>
      <c r="Q354" s="71">
        <v>0.90157128721570701</v>
      </c>
      <c r="R354" s="71">
        <v>0</v>
      </c>
      <c r="S354" s="71">
        <v>0</v>
      </c>
      <c r="T354" s="72"/>
      <c r="U354" s="71">
        <v>228949</v>
      </c>
      <c r="V354" s="71">
        <v>453</v>
      </c>
      <c r="W354" s="71">
        <v>493</v>
      </c>
      <c r="X354" s="71">
        <v>3782</v>
      </c>
      <c r="Y354" s="71">
        <v>4995</v>
      </c>
      <c r="Z354" s="71">
        <v>7122</v>
      </c>
      <c r="AA354" s="71">
        <v>3437</v>
      </c>
      <c r="AB354" s="71">
        <v>11655</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2130</v>
      </c>
      <c r="B355" s="70">
        <v>249</v>
      </c>
      <c r="C355" s="70">
        <v>11</v>
      </c>
      <c r="D355" s="70">
        <v>15</v>
      </c>
      <c r="E355" s="70">
        <v>2014</v>
      </c>
      <c r="F355" s="70" t="s">
        <v>181</v>
      </c>
      <c r="G355" s="70" t="s">
        <v>1574</v>
      </c>
      <c r="H355" s="70" t="s">
        <v>1575</v>
      </c>
      <c r="I355" s="148"/>
      <c r="J355" s="71">
        <v>6.1378098056646992</v>
      </c>
      <c r="K355" s="71">
        <v>1.018546861509311</v>
      </c>
      <c r="L355" s="71">
        <v>17.470016596321919</v>
      </c>
      <c r="M355" s="71">
        <v>22.453863766816831</v>
      </c>
      <c r="N355" s="71">
        <v>28.498069467287241</v>
      </c>
      <c r="O355" s="71">
        <v>12.369358546670016</v>
      </c>
      <c r="P355" s="71">
        <v>17.082561457376631</v>
      </c>
      <c r="Q355" s="71">
        <v>0.85268385894607002</v>
      </c>
      <c r="R355" s="71">
        <v>0</v>
      </c>
      <c r="S355" s="71">
        <v>0</v>
      </c>
      <c r="T355" s="72"/>
      <c r="U355" s="71">
        <v>244304</v>
      </c>
      <c r="V355" s="71">
        <v>302</v>
      </c>
      <c r="W355" s="71">
        <v>381</v>
      </c>
      <c r="X355" s="71">
        <v>3588</v>
      </c>
      <c r="Y355" s="71">
        <v>5016</v>
      </c>
      <c r="Z355" s="71">
        <v>7118</v>
      </c>
      <c r="AA355" s="71">
        <v>3402</v>
      </c>
      <c r="AB355" s="71">
        <v>11489</v>
      </c>
      <c r="AC355" s="71">
        <v>0</v>
      </c>
      <c r="AD355" s="71">
        <v>0</v>
      </c>
      <c r="AE355" s="72"/>
      <c r="AF355" s="71"/>
      <c r="AG355" s="71"/>
      <c r="AH355" s="71"/>
      <c r="AI355" s="71"/>
      <c r="AJ355" s="71"/>
      <c r="AK355" s="71"/>
      <c r="AL355" s="71"/>
      <c r="AM355" s="71"/>
      <c r="AN355" s="71"/>
      <c r="AO355" s="71"/>
      <c r="AP355" s="71"/>
      <c r="AQ355" s="72"/>
      <c r="AR355" s="71">
        <v>148</v>
      </c>
      <c r="AS355" s="71">
        <v>33</v>
      </c>
      <c r="AT355" s="71">
        <v>0</v>
      </c>
      <c r="AU355" s="71">
        <v>0</v>
      </c>
      <c r="AV355" s="71">
        <v>0</v>
      </c>
      <c r="AW355" s="71">
        <v>0</v>
      </c>
      <c r="AX355" s="71"/>
      <c r="AY355" s="72"/>
      <c r="AZ355" s="71">
        <v>733.44899999999996</v>
      </c>
      <c r="BA355" s="71">
        <v>2211.5</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2131</v>
      </c>
      <c r="B356" s="70">
        <v>250</v>
      </c>
      <c r="C356" s="70">
        <v>12</v>
      </c>
      <c r="D356" s="70">
        <v>15</v>
      </c>
      <c r="E356" s="70">
        <v>2015</v>
      </c>
      <c r="F356" s="70" t="s">
        <v>182</v>
      </c>
      <c r="G356" s="70" t="s">
        <v>1574</v>
      </c>
      <c r="H356" s="70" t="s">
        <v>1575</v>
      </c>
      <c r="I356" s="148"/>
      <c r="J356" s="71">
        <v>5.2062002753084613</v>
      </c>
      <c r="K356" s="71">
        <v>0.97668055940148024</v>
      </c>
      <c r="L356" s="71">
        <v>18.389015004977079</v>
      </c>
      <c r="M356" s="71">
        <v>21.72574876952045</v>
      </c>
      <c r="N356" s="71">
        <v>26.192997994154791</v>
      </c>
      <c r="O356" s="71">
        <v>12.29964500338378</v>
      </c>
      <c r="P356" s="71">
        <v>17.156361233591447</v>
      </c>
      <c r="Q356" s="71">
        <v>0.82426035819227905</v>
      </c>
      <c r="R356" s="71">
        <v>0</v>
      </c>
      <c r="S356" s="71">
        <v>0</v>
      </c>
      <c r="T356" s="72"/>
      <c r="U356" s="71">
        <v>207764</v>
      </c>
      <c r="V356" s="71">
        <v>302</v>
      </c>
      <c r="W356" s="71">
        <v>381</v>
      </c>
      <c r="X356" s="71">
        <v>3588</v>
      </c>
      <c r="Y356" s="71">
        <v>5009</v>
      </c>
      <c r="Z356" s="71">
        <v>7146</v>
      </c>
      <c r="AA356" s="71">
        <v>3414</v>
      </c>
      <c r="AB356" s="71">
        <v>11345</v>
      </c>
      <c r="AC356" s="71">
        <v>0</v>
      </c>
      <c r="AD356" s="71">
        <v>0</v>
      </c>
      <c r="AE356" s="72"/>
      <c r="AF356" s="71">
        <v>1603377.2352506521</v>
      </c>
      <c r="AG356" s="71">
        <v>650683.99316211324</v>
      </c>
      <c r="AH356" s="71">
        <v>2377733.924355139</v>
      </c>
      <c r="AI356" s="71">
        <v>22819971.217226349</v>
      </c>
      <c r="AJ356" s="71">
        <v>22185099.53910448</v>
      </c>
      <c r="AK356" s="71">
        <v>0</v>
      </c>
      <c r="AL356" s="71">
        <v>0</v>
      </c>
      <c r="AM356" s="71">
        <v>1554784.6595149119</v>
      </c>
      <c r="AN356" s="71">
        <v>0</v>
      </c>
      <c r="AO356" s="71">
        <v>0</v>
      </c>
      <c r="AP356" s="71">
        <v>51191650.568613641</v>
      </c>
      <c r="AQ356" s="72"/>
      <c r="AR356" s="71">
        <v>159</v>
      </c>
      <c r="AS356" s="71">
        <v>40</v>
      </c>
      <c r="AT356" s="71">
        <v>0</v>
      </c>
      <c r="AU356" s="71">
        <v>0</v>
      </c>
      <c r="AV356" s="71">
        <v>0</v>
      </c>
      <c r="AW356" s="71">
        <v>0</v>
      </c>
      <c r="AX356" s="71"/>
      <c r="AY356" s="72"/>
      <c r="AZ356" s="71">
        <v>827.54899999999998</v>
      </c>
      <c r="BA356" s="71">
        <v>4347.8</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2132</v>
      </c>
      <c r="B357" s="70">
        <v>251</v>
      </c>
      <c r="C357" s="70">
        <v>13</v>
      </c>
      <c r="D357" s="70">
        <v>15</v>
      </c>
      <c r="E357" s="70">
        <v>2016</v>
      </c>
      <c r="F357" s="70" t="s">
        <v>155</v>
      </c>
      <c r="G357" s="70" t="s">
        <v>1574</v>
      </c>
      <c r="H357" s="70" t="s">
        <v>1575</v>
      </c>
      <c r="I357" s="148"/>
      <c r="J357" s="71">
        <v>7.2675522958376462</v>
      </c>
      <c r="K357" s="71">
        <v>0.92128134143937057</v>
      </c>
      <c r="L357" s="71">
        <v>19.774593706119926</v>
      </c>
      <c r="M357" s="71">
        <v>18.627309954279717</v>
      </c>
      <c r="N357" s="71">
        <v>26.705679026422761</v>
      </c>
      <c r="O357" s="71">
        <v>12.201293247223392</v>
      </c>
      <c r="P357" s="71">
        <v>17.418518133607677</v>
      </c>
      <c r="Q357" s="71">
        <v>0.79185566424099241</v>
      </c>
      <c r="R357" s="71">
        <v>0</v>
      </c>
      <c r="S357" s="71">
        <v>0</v>
      </c>
      <c r="T357" s="72"/>
      <c r="U357" s="71">
        <v>276066</v>
      </c>
      <c r="V357" s="71">
        <v>302</v>
      </c>
      <c r="W357" s="71">
        <v>381</v>
      </c>
      <c r="X357" s="71">
        <v>3588</v>
      </c>
      <c r="Y357" s="71">
        <v>5022</v>
      </c>
      <c r="Z357" s="71">
        <v>7176</v>
      </c>
      <c r="AA357" s="71">
        <v>3585</v>
      </c>
      <c r="AB357" s="71">
        <v>11211</v>
      </c>
      <c r="AC357" s="71">
        <v>0</v>
      </c>
      <c r="AD357" s="71">
        <v>0</v>
      </c>
      <c r="AE357" s="72"/>
      <c r="AF357" s="71">
        <v>2277405.3336958648</v>
      </c>
      <c r="AG357" s="71">
        <v>620234.91735131911</v>
      </c>
      <c r="AH357" s="71">
        <v>2015246.665163686</v>
      </c>
      <c r="AI357" s="71">
        <v>22778881.064488761</v>
      </c>
      <c r="AJ357" s="71">
        <v>22093436.734802481</v>
      </c>
      <c r="AK357" s="71">
        <v>0</v>
      </c>
      <c r="AL357" s="71">
        <v>0</v>
      </c>
      <c r="AM357" s="71">
        <v>1537614.1696168431</v>
      </c>
      <c r="AN357" s="71">
        <v>0</v>
      </c>
      <c r="AO357" s="71">
        <v>0</v>
      </c>
      <c r="AP357" s="71">
        <v>51322818.885118954</v>
      </c>
      <c r="AQ357" s="72"/>
      <c r="AR357" s="71">
        <v>164</v>
      </c>
      <c r="AS357" s="71">
        <v>40</v>
      </c>
      <c r="AT357" s="71">
        <v>0</v>
      </c>
      <c r="AU357" s="71">
        <v>0</v>
      </c>
      <c r="AV357" s="71">
        <v>0</v>
      </c>
      <c r="AW357" s="71">
        <v>0</v>
      </c>
      <c r="AX357" s="71"/>
      <c r="AY357" s="72"/>
      <c r="AZ357" s="71">
        <v>868.34899999999993</v>
      </c>
      <c r="BA357" s="71">
        <v>4347.8</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2133</v>
      </c>
      <c r="B358" s="70">
        <v>252</v>
      </c>
      <c r="C358" s="70">
        <v>14</v>
      </c>
      <c r="D358" s="70">
        <v>15</v>
      </c>
      <c r="E358" s="70">
        <v>2017</v>
      </c>
      <c r="F358" s="70" t="s">
        <v>156</v>
      </c>
      <c r="G358" s="70" t="s">
        <v>1574</v>
      </c>
      <c r="H358" s="70" t="s">
        <v>1575</v>
      </c>
      <c r="I358" s="148"/>
      <c r="J358" s="71">
        <v>7.2026797581008326</v>
      </c>
      <c r="K358" s="71">
        <v>0.94141158932362634</v>
      </c>
      <c r="L358" s="71">
        <v>17.850724573135924</v>
      </c>
      <c r="M358" s="71">
        <v>18.67741686829314</v>
      </c>
      <c r="N358" s="71">
        <v>25.987344598033538</v>
      </c>
      <c r="O358" s="71">
        <v>12.012232495936313</v>
      </c>
      <c r="P358" s="71">
        <v>17.095748519873123</v>
      </c>
      <c r="Q358" s="71">
        <v>0.754198889643931</v>
      </c>
      <c r="R358" s="71">
        <v>0</v>
      </c>
      <c r="S358" s="71">
        <v>0</v>
      </c>
      <c r="T358" s="72"/>
      <c r="U358" s="71">
        <v>269219</v>
      </c>
      <c r="V358" s="71">
        <v>302</v>
      </c>
      <c r="W358" s="71">
        <v>381</v>
      </c>
      <c r="X358" s="71">
        <v>3588</v>
      </c>
      <c r="Y358" s="71">
        <v>4994</v>
      </c>
      <c r="Z358" s="71">
        <v>7182</v>
      </c>
      <c r="AA358" s="71">
        <v>3541</v>
      </c>
      <c r="AB358" s="71">
        <v>11042</v>
      </c>
      <c r="AC358" s="71">
        <v>0</v>
      </c>
      <c r="AD358" s="71">
        <v>0</v>
      </c>
      <c r="AE358" s="72"/>
      <c r="AF358" s="71">
        <v>2182362.8151129289</v>
      </c>
      <c r="AG358" s="71">
        <v>622037.03977822769</v>
      </c>
      <c r="AH358" s="71">
        <v>2461837.020991338</v>
      </c>
      <c r="AI358" s="71">
        <v>22215317.208472781</v>
      </c>
      <c r="AJ358" s="71">
        <v>19922631.91967639</v>
      </c>
      <c r="AK358" s="71">
        <v>0</v>
      </c>
      <c r="AL358" s="71">
        <v>0</v>
      </c>
      <c r="AM358" s="71">
        <v>1516805.112981088</v>
      </c>
      <c r="AN358" s="71">
        <v>0</v>
      </c>
      <c r="AO358" s="71">
        <v>0</v>
      </c>
      <c r="AP358" s="71">
        <v>48920991.117012754</v>
      </c>
      <c r="AQ358" s="72"/>
      <c r="AR358" s="71">
        <v>166</v>
      </c>
      <c r="AS358" s="71">
        <v>40</v>
      </c>
      <c r="AT358" s="71">
        <v>0</v>
      </c>
      <c r="AU358" s="71">
        <v>0</v>
      </c>
      <c r="AV358" s="71">
        <v>0</v>
      </c>
      <c r="AW358" s="71">
        <v>0</v>
      </c>
      <c r="AX358" s="71"/>
      <c r="AY358" s="72"/>
      <c r="AZ358" s="71">
        <v>888.149</v>
      </c>
      <c r="BA358" s="71">
        <v>4347.7999999999993</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2134</v>
      </c>
      <c r="B359" s="70">
        <v>253</v>
      </c>
      <c r="C359" s="70">
        <v>15</v>
      </c>
      <c r="D359" s="70">
        <v>15</v>
      </c>
      <c r="E359" s="70">
        <v>2018</v>
      </c>
      <c r="F359" s="70" t="s">
        <v>183</v>
      </c>
      <c r="G359" s="70" t="s">
        <v>1574</v>
      </c>
      <c r="H359" s="70" t="s">
        <v>1575</v>
      </c>
      <c r="I359" s="148"/>
      <c r="J359" s="71">
        <v>7.0145095013700507</v>
      </c>
      <c r="K359" s="71">
        <v>0.87619920445759436</v>
      </c>
      <c r="L359" s="71">
        <v>16.375740559631691</v>
      </c>
      <c r="M359" s="71">
        <v>18.769535314870584</v>
      </c>
      <c r="N359" s="71">
        <v>23.806334930574867</v>
      </c>
      <c r="O359" s="71">
        <v>11.74059740579904</v>
      </c>
      <c r="P359" s="71">
        <v>16.796516481765618</v>
      </c>
      <c r="Q359" s="71">
        <v>0.68932994384304602</v>
      </c>
      <c r="R359" s="71">
        <v>0</v>
      </c>
      <c r="S359" s="71">
        <v>0</v>
      </c>
      <c r="T359" s="72"/>
      <c r="U359" s="71">
        <v>273953</v>
      </c>
      <c r="V359" s="71">
        <v>302</v>
      </c>
      <c r="W359" s="71">
        <v>381</v>
      </c>
      <c r="X359" s="71">
        <v>3588</v>
      </c>
      <c r="Y359" s="71">
        <v>4969</v>
      </c>
      <c r="Z359" s="71">
        <v>7154</v>
      </c>
      <c r="AA359" s="71">
        <v>3514</v>
      </c>
      <c r="AB359" s="71">
        <v>10876</v>
      </c>
      <c r="AC359" s="71">
        <v>0</v>
      </c>
      <c r="AD359" s="71">
        <v>0</v>
      </c>
      <c r="AE359" s="72"/>
      <c r="AF359" s="71">
        <v>2229230.530202541</v>
      </c>
      <c r="AG359" s="71">
        <v>562794.7161361021</v>
      </c>
      <c r="AH359" s="71">
        <v>2320281.695199918</v>
      </c>
      <c r="AI359" s="71">
        <v>22708591.98818342</v>
      </c>
      <c r="AJ359" s="71">
        <v>18414249.559497129</v>
      </c>
      <c r="AK359" s="71">
        <v>0</v>
      </c>
      <c r="AL359" s="71">
        <v>0</v>
      </c>
      <c r="AM359" s="71">
        <v>1497093.4800998929</v>
      </c>
      <c r="AN359" s="71">
        <v>0</v>
      </c>
      <c r="AO359" s="71">
        <v>0</v>
      </c>
      <c r="AP359" s="71">
        <v>47732241.969319008</v>
      </c>
      <c r="AQ359" s="72"/>
      <c r="AR359" s="71">
        <v>172</v>
      </c>
      <c r="AS359" s="71">
        <v>41</v>
      </c>
      <c r="AT359" s="71">
        <v>0</v>
      </c>
      <c r="AU359" s="71">
        <v>0</v>
      </c>
      <c r="AV359" s="71">
        <v>0</v>
      </c>
      <c r="AW359" s="71">
        <v>0</v>
      </c>
      <c r="AX359" s="71"/>
      <c r="AY359" s="72"/>
      <c r="AZ359" s="71">
        <v>918.37800000000004</v>
      </c>
      <c r="BA359" s="71">
        <v>4397</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2135</v>
      </c>
      <c r="B360" s="70">
        <v>254</v>
      </c>
      <c r="C360" s="70">
        <v>16</v>
      </c>
      <c r="D360" s="70">
        <v>15</v>
      </c>
      <c r="E360" s="70">
        <v>2019</v>
      </c>
      <c r="F360" s="70" t="s">
        <v>158</v>
      </c>
      <c r="G360" s="70" t="s">
        <v>1574</v>
      </c>
      <c r="H360" s="70" t="s">
        <v>1575</v>
      </c>
      <c r="I360" s="148"/>
      <c r="J360" s="71">
        <v>7.5548451159085124</v>
      </c>
      <c r="K360" s="71">
        <v>0.81304834261915626</v>
      </c>
      <c r="L360" s="71">
        <v>16.449109464922543</v>
      </c>
      <c r="M360" s="71">
        <v>16.837977506602467</v>
      </c>
      <c r="N360" s="71">
        <v>23.886939516431099</v>
      </c>
      <c r="O360" s="71">
        <v>11.332652633904004</v>
      </c>
      <c r="P360" s="71">
        <v>16.152638485920811</v>
      </c>
      <c r="Q360" s="71">
        <v>0.65715212792378297</v>
      </c>
      <c r="R360" s="71">
        <v>0</v>
      </c>
      <c r="S360" s="71">
        <v>0</v>
      </c>
      <c r="T360" s="72"/>
      <c r="U360" s="71">
        <v>310384</v>
      </c>
      <c r="V360" s="71">
        <v>302</v>
      </c>
      <c r="W360" s="71">
        <v>381</v>
      </c>
      <c r="X360" s="71">
        <v>3588</v>
      </c>
      <c r="Y360" s="71">
        <v>4925</v>
      </c>
      <c r="Z360" s="71">
        <v>7095</v>
      </c>
      <c r="AA360" s="71">
        <v>3354</v>
      </c>
      <c r="AB360" s="71">
        <v>10649</v>
      </c>
      <c r="AC360" s="71">
        <v>0</v>
      </c>
      <c r="AD360" s="71">
        <v>0</v>
      </c>
      <c r="AE360" s="72"/>
      <c r="AF360" s="71">
        <v>2478363.5077329702</v>
      </c>
      <c r="AG360" s="71">
        <v>562628.05682594737</v>
      </c>
      <c r="AH360" s="71">
        <v>2505211.1576824202</v>
      </c>
      <c r="AI360" s="71">
        <v>22252534.989422951</v>
      </c>
      <c r="AJ360" s="71">
        <v>19252182.5129034</v>
      </c>
      <c r="AK360" s="71">
        <v>0</v>
      </c>
      <c r="AL360" s="71">
        <v>0</v>
      </c>
      <c r="AM360" s="71">
        <v>1450313.6343709205</v>
      </c>
      <c r="AN360" s="71">
        <v>0</v>
      </c>
      <c r="AO360" s="71">
        <v>0</v>
      </c>
      <c r="AP360" s="71">
        <v>48501233.858938612</v>
      </c>
      <c r="AQ360" s="72"/>
      <c r="AR360" s="71">
        <v>172</v>
      </c>
      <c r="AS360" s="71">
        <v>43</v>
      </c>
      <c r="AT360" s="71">
        <v>0</v>
      </c>
      <c r="AU360" s="71">
        <v>0</v>
      </c>
      <c r="AV360" s="71">
        <v>0</v>
      </c>
      <c r="AW360" s="71">
        <v>0</v>
      </c>
      <c r="AX360" s="71"/>
      <c r="AY360" s="72"/>
      <c r="AZ360" s="71">
        <v>918.77800000000013</v>
      </c>
      <c r="BA360" s="71">
        <v>5496.7999999999993</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2136</v>
      </c>
      <c r="B361" s="70">
        <v>255</v>
      </c>
      <c r="C361" s="70">
        <v>17</v>
      </c>
      <c r="D361" s="70">
        <v>15</v>
      </c>
      <c r="E361" s="70">
        <v>2020</v>
      </c>
      <c r="F361" s="70" t="s">
        <v>159</v>
      </c>
      <c r="G361" s="70" t="s">
        <v>1574</v>
      </c>
      <c r="H361" s="70" t="s">
        <v>1575</v>
      </c>
      <c r="I361" s="148"/>
      <c r="J361" s="71">
        <v>7.1948550368844693</v>
      </c>
      <c r="K361" s="71">
        <v>0.87297250451640607</v>
      </c>
      <c r="L361" s="71">
        <v>18.026078002394961</v>
      </c>
      <c r="M361" s="71">
        <v>16.614685536208814</v>
      </c>
      <c r="N361" s="71">
        <v>21.938182928518877</v>
      </c>
      <c r="O361" s="71">
        <v>9.878626217356258</v>
      </c>
      <c r="P361" s="71">
        <v>15.41432442459317</v>
      </c>
      <c r="Q361" s="71">
        <v>0.61997200653964202</v>
      </c>
      <c r="R361" s="71">
        <v>0</v>
      </c>
      <c r="S361" s="71">
        <v>0</v>
      </c>
      <c r="T361" s="72"/>
      <c r="U361" s="71">
        <v>335082</v>
      </c>
      <c r="V361" s="71">
        <v>300</v>
      </c>
      <c r="W361" s="71">
        <v>371</v>
      </c>
      <c r="X361" s="71">
        <v>3723</v>
      </c>
      <c r="Y361" s="71">
        <v>4935</v>
      </c>
      <c r="Z361" s="71">
        <v>7059</v>
      </c>
      <c r="AA361" s="71">
        <v>3402</v>
      </c>
      <c r="AB361" s="71">
        <v>10515</v>
      </c>
      <c r="AC361" s="71">
        <v>0</v>
      </c>
      <c r="AD361" s="71">
        <v>0</v>
      </c>
      <c r="AE361" s="72"/>
      <c r="AF361" s="71">
        <v>2616289.2388657592</v>
      </c>
      <c r="AG361" s="71">
        <v>559314.00388171081</v>
      </c>
      <c r="AH361" s="71">
        <v>2643493.4798526098</v>
      </c>
      <c r="AI361" s="71">
        <v>21376280.812973503</v>
      </c>
      <c r="AJ361" s="71">
        <v>20265517.394442081</v>
      </c>
      <c r="AK361" s="71"/>
      <c r="AL361" s="71"/>
      <c r="AM361" s="71">
        <v>1372324.3240866053</v>
      </c>
      <c r="AN361" s="71"/>
      <c r="AO361" s="71"/>
      <c r="AP361" s="71">
        <v>48833219.254102275</v>
      </c>
      <c r="AQ361" s="72"/>
      <c r="AR361" s="71">
        <v>186</v>
      </c>
      <c r="AS361" s="71">
        <v>45</v>
      </c>
      <c r="AT361" s="71">
        <v>0</v>
      </c>
      <c r="AU361" s="71">
        <v>0</v>
      </c>
      <c r="AV361" s="71">
        <v>0</v>
      </c>
      <c r="AW361" s="71">
        <v>0</v>
      </c>
      <c r="AX361" s="71"/>
      <c r="AY361" s="72"/>
      <c r="AZ361" s="71">
        <v>1034.2739999999999</v>
      </c>
      <c r="BA361" s="71">
        <v>5991.7000000000016</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2137</v>
      </c>
      <c r="B362" s="70">
        <v>255</v>
      </c>
      <c r="C362" s="70">
        <v>18</v>
      </c>
      <c r="D362" s="70">
        <v>15</v>
      </c>
      <c r="E362" s="70">
        <v>2021</v>
      </c>
      <c r="F362" s="70" t="s">
        <v>160</v>
      </c>
      <c r="G362" s="70" t="s">
        <v>1574</v>
      </c>
      <c r="H362" s="70" t="s">
        <v>1575</v>
      </c>
      <c r="I362" s="148"/>
      <c r="J362" s="71">
        <v>7.1012833422804604</v>
      </c>
      <c r="K362" s="71">
        <v>0.8409148441178913</v>
      </c>
      <c r="L362" s="71">
        <v>16.450399484228637</v>
      </c>
      <c r="M362" s="71">
        <v>16.874148669581505</v>
      </c>
      <c r="N362" s="71">
        <v>21.625693637655655</v>
      </c>
      <c r="O362" s="71">
        <v>9.5166679420680307</v>
      </c>
      <c r="P362" s="71">
        <v>15.886759253665948</v>
      </c>
      <c r="Q362" s="71">
        <v>0.60348914205989901</v>
      </c>
      <c r="R362" s="71">
        <v>0</v>
      </c>
      <c r="S362" s="71">
        <v>0</v>
      </c>
      <c r="T362" s="72"/>
      <c r="U362" s="71">
        <v>339631</v>
      </c>
      <c r="V362" s="71">
        <v>300</v>
      </c>
      <c r="W362" s="71">
        <v>371</v>
      </c>
      <c r="X362" s="71">
        <v>3723</v>
      </c>
      <c r="Y362" s="71">
        <v>4924</v>
      </c>
      <c r="Z362" s="71">
        <v>7002</v>
      </c>
      <c r="AA362" s="71">
        <v>3419</v>
      </c>
      <c r="AB362" s="71">
        <v>10336</v>
      </c>
      <c r="AC362" s="71">
        <v>0</v>
      </c>
      <c r="AD362" s="71">
        <v>0</v>
      </c>
      <c r="AE362" s="72"/>
      <c r="AF362" s="71">
        <v>2601427.2707401169</v>
      </c>
      <c r="AG362" s="71">
        <v>568972.47879343876</v>
      </c>
      <c r="AH362" s="71">
        <v>2370045.7464413345</v>
      </c>
      <c r="AI362" s="71">
        <v>23456116.642917048</v>
      </c>
      <c r="AJ362" s="71">
        <v>19697003.796415608</v>
      </c>
      <c r="AK362" s="71">
        <v>0</v>
      </c>
      <c r="AL362" s="71">
        <v>0</v>
      </c>
      <c r="AM362" s="71">
        <v>1356743.5443814511</v>
      </c>
      <c r="AN362" s="71">
        <v>0</v>
      </c>
      <c r="AO362" s="71">
        <v>0</v>
      </c>
      <c r="AP362" s="71">
        <v>50050309.479689002</v>
      </c>
      <c r="AQ362" s="72"/>
      <c r="AR362" s="71">
        <v>190</v>
      </c>
      <c r="AS362" s="71">
        <v>51</v>
      </c>
      <c r="AT362" s="71">
        <v>0</v>
      </c>
      <c r="AU362" s="71">
        <v>0</v>
      </c>
      <c r="AV362" s="71">
        <v>0</v>
      </c>
      <c r="AW362" s="71">
        <v>0</v>
      </c>
      <c r="AX362" s="71"/>
      <c r="AY362" s="72"/>
      <c r="AZ362" s="71">
        <v>1060.6020000000001</v>
      </c>
      <c r="BA362" s="71">
        <v>6721.800000000002</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1578</v>
      </c>
      <c r="B363" s="70">
        <v>255</v>
      </c>
      <c r="C363" s="70">
        <v>19</v>
      </c>
      <c r="D363" s="70">
        <v>15</v>
      </c>
      <c r="E363" s="70">
        <v>2022</v>
      </c>
      <c r="F363" s="70" t="s">
        <v>161</v>
      </c>
      <c r="G363" s="70" t="s">
        <v>1574</v>
      </c>
      <c r="H363" s="70" t="s">
        <v>1575</v>
      </c>
      <c r="I363" s="148"/>
      <c r="J363" s="71">
        <v>5.6796358528394677</v>
      </c>
      <c r="K363" s="71">
        <v>0.80438052268024995</v>
      </c>
      <c r="L363" s="71">
        <v>14.749955110744869</v>
      </c>
      <c r="M363" s="71">
        <v>17.204079308500827</v>
      </c>
      <c r="N363" s="71">
        <v>21.25452800891193</v>
      </c>
      <c r="O363" s="71">
        <v>9.8333030952149016</v>
      </c>
      <c r="P363" s="71">
        <v>15.703133392322666</v>
      </c>
      <c r="Q363" s="71">
        <v>0.59799986018696194</v>
      </c>
      <c r="R363" s="71">
        <v>0</v>
      </c>
      <c r="S363" s="71">
        <v>0</v>
      </c>
      <c r="T363" s="72"/>
      <c r="U363" s="71">
        <v>334092</v>
      </c>
      <c r="V363" s="71">
        <v>300</v>
      </c>
      <c r="W363" s="71">
        <v>371</v>
      </c>
      <c r="X363" s="71">
        <v>3723</v>
      </c>
      <c r="Y363" s="71">
        <v>4914</v>
      </c>
      <c r="Z363" s="71">
        <v>6874</v>
      </c>
      <c r="AA363" s="71">
        <v>3431</v>
      </c>
      <c r="AB363" s="71">
        <v>10158</v>
      </c>
      <c r="AC363" s="71">
        <v>0</v>
      </c>
      <c r="AD363" s="71">
        <v>0</v>
      </c>
      <c r="AE363" s="72"/>
      <c r="AF363" s="71">
        <v>2281355.8388146991</v>
      </c>
      <c r="AG363" s="71">
        <v>573970.65835274989</v>
      </c>
      <c r="AH363" s="71">
        <v>2630772.5668076859</v>
      </c>
      <c r="AI363" s="71">
        <v>23294841.191250008</v>
      </c>
      <c r="AJ363" s="71">
        <v>20009143.056212582</v>
      </c>
      <c r="AK363" s="71">
        <v>0</v>
      </c>
      <c r="AL363" s="71">
        <v>0</v>
      </c>
      <c r="AM363" s="71">
        <v>1311675.05658748</v>
      </c>
      <c r="AN363" s="71">
        <v>0</v>
      </c>
      <c r="AO363" s="71">
        <v>0</v>
      </c>
      <c r="AP363" s="71">
        <v>50101758.368025206</v>
      </c>
      <c r="AQ363" s="72"/>
      <c r="AR363" s="71">
        <v>199</v>
      </c>
      <c r="AS363" s="71">
        <v>53</v>
      </c>
      <c r="AT363" s="71">
        <v>0</v>
      </c>
      <c r="AU363" s="71">
        <v>0</v>
      </c>
      <c r="AV363" s="71">
        <v>0</v>
      </c>
      <c r="AW363" s="71">
        <v>0</v>
      </c>
      <c r="AX363" s="71"/>
      <c r="AY363" s="72"/>
      <c r="AZ363" s="71">
        <v>1107.1019999999999</v>
      </c>
      <c r="BA363" s="71">
        <v>8010.6000000000022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2138</v>
      </c>
      <c r="B364" s="70">
        <v>255</v>
      </c>
      <c r="C364" s="70">
        <v>20</v>
      </c>
      <c r="D364" s="70">
        <v>15</v>
      </c>
      <c r="E364" s="70">
        <v>2023</v>
      </c>
      <c r="F364" s="70" t="s">
        <v>1539</v>
      </c>
      <c r="G364" s="70" t="s">
        <v>1574</v>
      </c>
      <c r="H364" s="70" t="s">
        <v>1575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204</v>
      </c>
      <c r="AS364" s="71">
        <v>53</v>
      </c>
      <c r="AT364" s="71">
        <v>0</v>
      </c>
      <c r="AU364" s="71">
        <v>0</v>
      </c>
      <c r="AV364" s="71">
        <v>0</v>
      </c>
      <c r="AW364" s="71">
        <v>0</v>
      </c>
      <c r="AX364" s="71"/>
      <c r="AY364" s="72"/>
      <c r="AZ364" s="71">
        <v>1144.3019999999997</v>
      </c>
      <c r="BA364" s="71">
        <v>8010.6000000000022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1573</v>
      </c>
      <c r="B365" s="70">
        <v>255</v>
      </c>
      <c r="C365" s="70">
        <v>21</v>
      </c>
      <c r="D365" s="70">
        <v>15</v>
      </c>
      <c r="E365" s="70">
        <v>2024</v>
      </c>
      <c r="F365" s="70" t="s">
        <v>1554</v>
      </c>
      <c r="G365" s="70" t="s">
        <v>1574</v>
      </c>
      <c r="H365" s="70" t="s">
        <v>1575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2139</v>
      </c>
      <c r="B366" s="70">
        <v>86</v>
      </c>
      <c r="C366" s="70">
        <v>1</v>
      </c>
      <c r="D366" s="70">
        <v>6</v>
      </c>
      <c r="E366" s="70">
        <v>1990</v>
      </c>
      <c r="F366" s="70" t="s">
        <v>787</v>
      </c>
      <c r="G366" s="70" t="s">
        <v>2140</v>
      </c>
      <c r="H366" s="70" t="s">
        <v>2141</v>
      </c>
      <c r="I366" s="148"/>
      <c r="J366" s="71">
        <v>8.7448698148239838</v>
      </c>
      <c r="K366" s="71">
        <v>4.9364526711765757</v>
      </c>
      <c r="L366" s="71">
        <v>1.4065001302804609</v>
      </c>
      <c r="M366" s="71">
        <v>14.42698707457485</v>
      </c>
      <c r="N366" s="71">
        <v>22.501667580394511</v>
      </c>
      <c r="O366" s="71">
        <v>17.011429790250979</v>
      </c>
      <c r="P366" s="71">
        <v>20.74452171495178</v>
      </c>
      <c r="Q366" s="71">
        <v>1.28407361778647</v>
      </c>
      <c r="R366" s="71">
        <v>0</v>
      </c>
      <c r="S366" s="71">
        <v>1.110645079909399</v>
      </c>
      <c r="T366" s="72"/>
      <c r="U366" s="71">
        <v>2269466</v>
      </c>
      <c r="V366" s="71">
        <v>1452</v>
      </c>
      <c r="W366" s="71">
        <v>19</v>
      </c>
      <c r="X366" s="71">
        <v>5297</v>
      </c>
      <c r="Y366" s="71">
        <v>6613</v>
      </c>
      <c r="Z366" s="71">
        <v>6997</v>
      </c>
      <c r="AA366" s="71">
        <v>5037</v>
      </c>
      <c r="AB366" s="71">
        <v>20849</v>
      </c>
      <c r="AC366" s="71">
        <v>0</v>
      </c>
      <c r="AD366" s="71">
        <v>1.110645079909399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2142</v>
      </c>
      <c r="B367" s="70">
        <v>87</v>
      </c>
      <c r="C367" s="70">
        <v>2</v>
      </c>
      <c r="D367" s="70">
        <v>6</v>
      </c>
      <c r="E367" s="70">
        <v>2005</v>
      </c>
      <c r="F367" s="70" t="s">
        <v>789</v>
      </c>
      <c r="G367" s="70" t="s">
        <v>2140</v>
      </c>
      <c r="H367" s="70" t="s">
        <v>2141</v>
      </c>
      <c r="I367" s="148"/>
      <c r="J367" s="71">
        <v>11.11685644701622</v>
      </c>
      <c r="K367" s="71">
        <v>2.777161438407465</v>
      </c>
      <c r="L367" s="71">
        <v>6.2703412989786864</v>
      </c>
      <c r="M367" s="71">
        <v>18.825862296095679</v>
      </c>
      <c r="N367" s="71">
        <v>23.537551861275141</v>
      </c>
      <c r="O367" s="71">
        <v>19.05598080666261</v>
      </c>
      <c r="P367" s="71">
        <v>21.904858240997061</v>
      </c>
      <c r="Q367" s="71">
        <v>0.98133577727752397</v>
      </c>
      <c r="R367" s="71">
        <v>0</v>
      </c>
      <c r="S367" s="71">
        <v>4.2802514365047664</v>
      </c>
      <c r="T367" s="72"/>
      <c r="U367" s="71">
        <v>2537630</v>
      </c>
      <c r="V367" s="71">
        <v>1145</v>
      </c>
      <c r="W367" s="71">
        <v>85</v>
      </c>
      <c r="X367" s="71">
        <v>3791</v>
      </c>
      <c r="Y367" s="71">
        <v>6318</v>
      </c>
      <c r="Z367" s="71">
        <v>9070</v>
      </c>
      <c r="AA367" s="71">
        <v>4356</v>
      </c>
      <c r="AB367" s="71">
        <v>16657</v>
      </c>
      <c r="AC367" s="71">
        <v>0</v>
      </c>
      <c r="AD367" s="71">
        <v>4.2802514365047664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2143</v>
      </c>
      <c r="B368" s="70">
        <v>88</v>
      </c>
      <c r="C368" s="70">
        <v>3</v>
      </c>
      <c r="D368" s="70">
        <v>6</v>
      </c>
      <c r="E368" s="70">
        <v>2006</v>
      </c>
      <c r="F368" s="70" t="s">
        <v>790</v>
      </c>
      <c r="G368" s="1064" t="s">
        <v>2140</v>
      </c>
      <c r="H368" s="70" t="s">
        <v>2141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2144</v>
      </c>
      <c r="B369" s="70">
        <v>89</v>
      </c>
      <c r="C369" s="70">
        <v>4</v>
      </c>
      <c r="D369" s="70">
        <v>6</v>
      </c>
      <c r="E369" s="70">
        <v>2007</v>
      </c>
      <c r="F369" s="70" t="s">
        <v>791</v>
      </c>
      <c r="G369" s="1064" t="s">
        <v>2140</v>
      </c>
      <c r="H369" s="70" t="s">
        <v>2141</v>
      </c>
      <c r="I369" s="148"/>
      <c r="J369" s="71">
        <v>12.12490435178325</v>
      </c>
      <c r="K369" s="71">
        <v>2.5701537843229731</v>
      </c>
      <c r="L369" s="71">
        <v>1.3954568558490481</v>
      </c>
      <c r="M369" s="71">
        <v>19.471763311153239</v>
      </c>
      <c r="N369" s="71">
        <v>24.253470470897351</v>
      </c>
      <c r="O369" s="71">
        <v>18.14704576316565</v>
      </c>
      <c r="P369" s="71">
        <v>21.125596334774269</v>
      </c>
      <c r="Q369" s="71">
        <v>0.99183681077507602</v>
      </c>
      <c r="R369" s="71">
        <v>0</v>
      </c>
      <c r="S369" s="71">
        <v>0.89021441762196185</v>
      </c>
      <c r="T369" s="72"/>
      <c r="U369" s="71">
        <v>2443669</v>
      </c>
      <c r="V369" s="71">
        <v>921</v>
      </c>
      <c r="W369" s="71">
        <v>21</v>
      </c>
      <c r="X369" s="71">
        <v>4770</v>
      </c>
      <c r="Y369" s="71">
        <v>6252</v>
      </c>
      <c r="Z369" s="71">
        <v>8979</v>
      </c>
      <c r="AA369" s="71">
        <v>4137</v>
      </c>
      <c r="AB369" s="71">
        <v>15945</v>
      </c>
      <c r="AC369" s="71">
        <v>0</v>
      </c>
      <c r="AD369" s="71">
        <v>0.89021441762196185</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2145</v>
      </c>
      <c r="B370" s="70">
        <v>90</v>
      </c>
      <c r="C370" s="70">
        <v>5</v>
      </c>
      <c r="D370" s="70">
        <v>6</v>
      </c>
      <c r="E370" s="70">
        <v>2008</v>
      </c>
      <c r="F370" s="70" t="s">
        <v>792</v>
      </c>
      <c r="G370" s="70" t="s">
        <v>2140</v>
      </c>
      <c r="H370" s="70" t="s">
        <v>2141</v>
      </c>
      <c r="I370" s="148"/>
      <c r="J370" s="71">
        <v>9.7408204487526806</v>
      </c>
      <c r="K370" s="71">
        <v>1.967473642643853</v>
      </c>
      <c r="L370" s="71">
        <v>5.0019504344998422</v>
      </c>
      <c r="M370" s="71">
        <v>23.43686141039402</v>
      </c>
      <c r="N370" s="71">
        <v>23.284715228380382</v>
      </c>
      <c r="O370" s="71">
        <v>17.502425488059892</v>
      </c>
      <c r="P370" s="71">
        <v>20.290512185130819</v>
      </c>
      <c r="Q370" s="71">
        <v>0.95712208772238905</v>
      </c>
      <c r="R370" s="71">
        <v>0</v>
      </c>
      <c r="S370" s="71">
        <v>0.87194129192436209</v>
      </c>
      <c r="T370" s="72"/>
      <c r="U370" s="71">
        <v>2158909</v>
      </c>
      <c r="V370" s="71">
        <v>921</v>
      </c>
      <c r="W370" s="71">
        <v>85</v>
      </c>
      <c r="X370" s="71">
        <v>4770</v>
      </c>
      <c r="Y370" s="71">
        <v>6226</v>
      </c>
      <c r="Z370" s="71">
        <v>8964</v>
      </c>
      <c r="AA370" s="71">
        <v>3978</v>
      </c>
      <c r="AB370" s="71">
        <v>15640</v>
      </c>
      <c r="AC370" s="71">
        <v>0</v>
      </c>
      <c r="AD370" s="71">
        <v>0.87194129192436209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2146</v>
      </c>
      <c r="B371" s="70">
        <v>91</v>
      </c>
      <c r="C371" s="70">
        <v>6</v>
      </c>
      <c r="D371" s="70">
        <v>6</v>
      </c>
      <c r="E371" s="70">
        <v>2009</v>
      </c>
      <c r="F371" s="70" t="s">
        <v>176</v>
      </c>
      <c r="G371" s="70" t="s">
        <v>2140</v>
      </c>
      <c r="H371" s="70" t="s">
        <v>2141</v>
      </c>
      <c r="I371" s="148"/>
      <c r="J371" s="71">
        <v>10.34144825290333</v>
      </c>
      <c r="K371" s="71">
        <v>1.640999416023609</v>
      </c>
      <c r="L371" s="71">
        <v>3.7195707915837031</v>
      </c>
      <c r="M371" s="71">
        <v>22.84006601027718</v>
      </c>
      <c r="N371" s="71">
        <v>20.74682294469682</v>
      </c>
      <c r="O371" s="71">
        <v>17.71823392343601</v>
      </c>
      <c r="P371" s="71">
        <v>19.312391886259071</v>
      </c>
      <c r="Q371" s="71">
        <v>0.89090023040547694</v>
      </c>
      <c r="R371" s="71">
        <v>0</v>
      </c>
      <c r="S371" s="71">
        <v>1.9624023913726929</v>
      </c>
      <c r="T371" s="72"/>
      <c r="U371" s="71">
        <v>1714946</v>
      </c>
      <c r="V371" s="71">
        <v>763</v>
      </c>
      <c r="W371" s="71">
        <v>108</v>
      </c>
      <c r="X371" s="71">
        <v>4834</v>
      </c>
      <c r="Y371" s="71">
        <v>6159</v>
      </c>
      <c r="Z371" s="71">
        <v>8957</v>
      </c>
      <c r="AA371" s="71">
        <v>3887</v>
      </c>
      <c r="AB371" s="71">
        <v>15282</v>
      </c>
      <c r="AC371" s="71">
        <v>0</v>
      </c>
      <c r="AD371" s="71">
        <v>1.9624023913726929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28.2</v>
      </c>
      <c r="BK371" s="71">
        <v>0</v>
      </c>
      <c r="BL371" s="71">
        <v>0</v>
      </c>
      <c r="BM371" s="71">
        <v>0</v>
      </c>
      <c r="BN371" s="72"/>
      <c r="BO371" s="71">
        <v>0</v>
      </c>
      <c r="BP371" s="71">
        <v>0</v>
      </c>
      <c r="BQ371" s="71">
        <v>4</v>
      </c>
      <c r="BR371" s="71">
        <v>0</v>
      </c>
      <c r="BS371" s="71">
        <v>0</v>
      </c>
      <c r="BT371" s="71">
        <v>0</v>
      </c>
      <c r="BU371"/>
      <c r="BV371" s="70">
        <v>28.2</v>
      </c>
      <c r="BW371" s="70">
        <v>0</v>
      </c>
      <c r="BX371" s="70">
        <v>0</v>
      </c>
      <c r="BY371" s="70">
        <v>0</v>
      </c>
      <c r="BZ371" s="70">
        <v>0</v>
      </c>
      <c r="CA371" s="70">
        <v>0</v>
      </c>
      <c r="CB371" s="70">
        <v>0</v>
      </c>
      <c r="CC371" s="70">
        <v>0</v>
      </c>
      <c r="CD371" s="70">
        <v>0</v>
      </c>
    </row>
    <row r="372" spans="1:82">
      <c r="A372" s="70" t="s">
        <v>2147</v>
      </c>
      <c r="B372" s="70">
        <v>92</v>
      </c>
      <c r="C372" s="70">
        <v>7</v>
      </c>
      <c r="D372" s="70">
        <v>6</v>
      </c>
      <c r="E372" s="70">
        <v>2010</v>
      </c>
      <c r="F372" s="70" t="s">
        <v>177</v>
      </c>
      <c r="G372" s="70" t="s">
        <v>2140</v>
      </c>
      <c r="H372" s="70" t="s">
        <v>2141</v>
      </c>
      <c r="I372" s="148"/>
      <c r="J372" s="71">
        <v>9.9059496990191214</v>
      </c>
      <c r="K372" s="71">
        <v>1.721962431422515</v>
      </c>
      <c r="L372" s="71">
        <v>3.503668521417854</v>
      </c>
      <c r="M372" s="71">
        <v>23.650518693051371</v>
      </c>
      <c r="N372" s="71">
        <v>19.969337338546779</v>
      </c>
      <c r="O372" s="71">
        <v>17.648095623671988</v>
      </c>
      <c r="P372" s="71">
        <v>19.4248682487151</v>
      </c>
      <c r="Q372" s="71">
        <v>0.90777821468569997</v>
      </c>
      <c r="R372" s="71">
        <v>0</v>
      </c>
      <c r="S372" s="71">
        <v>1.392078563192422</v>
      </c>
      <c r="T372" s="72"/>
      <c r="U372" s="71">
        <v>1942073</v>
      </c>
      <c r="V372" s="71">
        <v>763</v>
      </c>
      <c r="W372" s="71">
        <v>108</v>
      </c>
      <c r="X372" s="71">
        <v>4834</v>
      </c>
      <c r="Y372" s="71">
        <v>6092</v>
      </c>
      <c r="Z372" s="71">
        <v>8963</v>
      </c>
      <c r="AA372" s="71">
        <v>3812</v>
      </c>
      <c r="AB372" s="71">
        <v>14921</v>
      </c>
      <c r="AC372" s="71">
        <v>0</v>
      </c>
      <c r="AD372" s="71">
        <v>1.392078563192422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27.425999999999998</v>
      </c>
      <c r="BK372" s="71">
        <v>0</v>
      </c>
      <c r="BL372" s="71">
        <v>0</v>
      </c>
      <c r="BM372" s="71">
        <v>0</v>
      </c>
      <c r="BN372" s="72"/>
      <c r="BO372" s="71">
        <v>0</v>
      </c>
      <c r="BP372" s="71">
        <v>0</v>
      </c>
      <c r="BQ372" s="71">
        <v>4</v>
      </c>
      <c r="BR372" s="71">
        <v>0</v>
      </c>
      <c r="BS372" s="71">
        <v>0</v>
      </c>
      <c r="BT372" s="71">
        <v>0</v>
      </c>
      <c r="BU372"/>
      <c r="BV372" s="70">
        <v>27.425999999999998</v>
      </c>
      <c r="BW372" s="70">
        <v>0</v>
      </c>
      <c r="BX372" s="70">
        <v>0</v>
      </c>
      <c r="BY372" s="70">
        <v>0</v>
      </c>
      <c r="BZ372" s="70">
        <v>0</v>
      </c>
      <c r="CA372" s="70">
        <v>0</v>
      </c>
      <c r="CB372" s="70">
        <v>0</v>
      </c>
      <c r="CC372" s="70">
        <v>0</v>
      </c>
      <c r="CD372" s="70">
        <v>0</v>
      </c>
    </row>
    <row r="373" spans="1:82">
      <c r="A373" s="70" t="s">
        <v>2148</v>
      </c>
      <c r="B373" s="70">
        <v>93</v>
      </c>
      <c r="C373" s="70">
        <v>8</v>
      </c>
      <c r="D373" s="70">
        <v>6</v>
      </c>
      <c r="E373" s="70">
        <v>2011</v>
      </c>
      <c r="F373" s="70" t="s">
        <v>178</v>
      </c>
      <c r="G373" s="70" t="s">
        <v>2140</v>
      </c>
      <c r="H373" s="70" t="s">
        <v>2141</v>
      </c>
      <c r="I373" s="148"/>
      <c r="J373" s="71">
        <v>4.6281619838713066</v>
      </c>
      <c r="K373" s="71">
        <v>1.988127812845635</v>
      </c>
      <c r="L373" s="71">
        <v>3.6731286041993041</v>
      </c>
      <c r="M373" s="71">
        <v>26.917561939753099</v>
      </c>
      <c r="N373" s="71">
        <v>22.745649401621471</v>
      </c>
      <c r="O373" s="71">
        <v>17.201539418338985</v>
      </c>
      <c r="P373" s="71">
        <v>18.527025771795298</v>
      </c>
      <c r="Q373" s="71">
        <v>1.0206548959922099</v>
      </c>
      <c r="R373" s="71">
        <v>0</v>
      </c>
      <c r="S373" s="71">
        <v>2.8244098879318802</v>
      </c>
      <c r="T373" s="72"/>
      <c r="U373" s="71">
        <v>982769</v>
      </c>
      <c r="V373" s="71">
        <v>763</v>
      </c>
      <c r="W373" s="71">
        <v>108</v>
      </c>
      <c r="X373" s="71">
        <v>4834</v>
      </c>
      <c r="Y373" s="71">
        <v>5995</v>
      </c>
      <c r="Z373" s="71">
        <v>8926</v>
      </c>
      <c r="AA373" s="71">
        <v>3744</v>
      </c>
      <c r="AB373" s="71">
        <v>14544</v>
      </c>
      <c r="AC373" s="71">
        <v>0</v>
      </c>
      <c r="AD373" s="71">
        <v>2.8244098879318802</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20.462</v>
      </c>
      <c r="BK373" s="71">
        <v>0</v>
      </c>
      <c r="BL373" s="71">
        <v>0</v>
      </c>
      <c r="BM373" s="71">
        <v>0</v>
      </c>
      <c r="BN373" s="72"/>
      <c r="BO373" s="71">
        <v>0</v>
      </c>
      <c r="BP373" s="71">
        <v>0</v>
      </c>
      <c r="BQ373" s="71">
        <v>3</v>
      </c>
      <c r="BR373" s="71">
        <v>0</v>
      </c>
      <c r="BS373" s="71">
        <v>0</v>
      </c>
      <c r="BT373" s="71">
        <v>0</v>
      </c>
      <c r="BU373"/>
      <c r="BV373" s="70">
        <v>20.462</v>
      </c>
      <c r="BW373" s="70">
        <v>0</v>
      </c>
      <c r="BX373" s="70">
        <v>0</v>
      </c>
      <c r="BY373" s="70">
        <v>0</v>
      </c>
      <c r="BZ373" s="70">
        <v>0</v>
      </c>
      <c r="CA373" s="70">
        <v>0</v>
      </c>
      <c r="CB373" s="70">
        <v>0</v>
      </c>
      <c r="CC373" s="70">
        <v>0</v>
      </c>
      <c r="CD373" s="70">
        <v>0</v>
      </c>
    </row>
    <row r="374" spans="1:82">
      <c r="A374" s="70" t="s">
        <v>2149</v>
      </c>
      <c r="B374" s="70">
        <v>94</v>
      </c>
      <c r="C374" s="70">
        <v>9</v>
      </c>
      <c r="D374" s="70">
        <v>6</v>
      </c>
      <c r="E374" s="70">
        <v>2012</v>
      </c>
      <c r="F374" s="70" t="s">
        <v>179</v>
      </c>
      <c r="G374" s="70" t="s">
        <v>2140</v>
      </c>
      <c r="H374" s="70" t="s">
        <v>2141</v>
      </c>
      <c r="I374" s="148"/>
      <c r="J374" s="71">
        <v>10.70346309181383</v>
      </c>
      <c r="K374" s="71">
        <v>1.903413142791162</v>
      </c>
      <c r="L374" s="71">
        <v>3.6192916586373252</v>
      </c>
      <c r="M374" s="71">
        <v>26.48561482012979</v>
      </c>
      <c r="N374" s="71">
        <v>26.020186806234872</v>
      </c>
      <c r="O374" s="71">
        <v>17.205751136850189</v>
      </c>
      <c r="P374" s="71">
        <v>18.488113616199982</v>
      </c>
      <c r="Q374" s="71">
        <v>1.09092693603286</v>
      </c>
      <c r="R374" s="71">
        <v>0</v>
      </c>
      <c r="S374" s="71">
        <v>1.062106520540492</v>
      </c>
      <c r="T374" s="72"/>
      <c r="U374" s="71">
        <v>1788707</v>
      </c>
      <c r="V374" s="71">
        <v>763</v>
      </c>
      <c r="W374" s="71">
        <v>108</v>
      </c>
      <c r="X374" s="71">
        <v>4834</v>
      </c>
      <c r="Y374" s="71">
        <v>6004</v>
      </c>
      <c r="Z374" s="71">
        <v>8999</v>
      </c>
      <c r="AA374" s="71">
        <v>3715</v>
      </c>
      <c r="AB374" s="71">
        <v>14308</v>
      </c>
      <c r="AC374" s="71">
        <v>0</v>
      </c>
      <c r="AD374" s="71">
        <v>1.062106520540492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23.856999999999999</v>
      </c>
      <c r="BK374" s="71">
        <v>0</v>
      </c>
      <c r="BL374" s="71">
        <v>0</v>
      </c>
      <c r="BM374" s="71">
        <v>0</v>
      </c>
      <c r="BN374" s="72"/>
      <c r="BO374" s="71">
        <v>0</v>
      </c>
      <c r="BP374" s="71">
        <v>0</v>
      </c>
      <c r="BQ374" s="71">
        <v>3</v>
      </c>
      <c r="BR374" s="71">
        <v>0</v>
      </c>
      <c r="BS374" s="71">
        <v>0</v>
      </c>
      <c r="BT374" s="71">
        <v>0</v>
      </c>
      <c r="BU374"/>
      <c r="BV374" s="70">
        <v>23.856999999999999</v>
      </c>
      <c r="BW374" s="70">
        <v>0</v>
      </c>
      <c r="BX374" s="70">
        <v>0</v>
      </c>
      <c r="BY374" s="70">
        <v>0</v>
      </c>
      <c r="BZ374" s="70">
        <v>0</v>
      </c>
      <c r="CA374" s="70">
        <v>0</v>
      </c>
      <c r="CB374" s="70">
        <v>0</v>
      </c>
      <c r="CC374" s="70">
        <v>0</v>
      </c>
      <c r="CD374" s="70">
        <v>0</v>
      </c>
    </row>
    <row r="375" spans="1:82">
      <c r="A375" s="70" t="s">
        <v>2150</v>
      </c>
      <c r="B375" s="70">
        <v>95</v>
      </c>
      <c r="C375" s="70">
        <v>10</v>
      </c>
      <c r="D375" s="70">
        <v>6</v>
      </c>
      <c r="E375" s="70">
        <v>2013</v>
      </c>
      <c r="F375" s="70" t="s">
        <v>180</v>
      </c>
      <c r="G375" s="70" t="s">
        <v>2140</v>
      </c>
      <c r="H375" s="70" t="s">
        <v>2141</v>
      </c>
      <c r="I375" s="148"/>
      <c r="J375" s="71">
        <v>11.584711372563049</v>
      </c>
      <c r="K375" s="71">
        <v>1.863826358484469</v>
      </c>
      <c r="L375" s="71">
        <v>2.9708249942754898</v>
      </c>
      <c r="M375" s="71">
        <v>27.387095233885841</v>
      </c>
      <c r="N375" s="71">
        <v>23.541429198644529</v>
      </c>
      <c r="O375" s="71">
        <v>16.342261883328447</v>
      </c>
      <c r="P375" s="71">
        <v>18.367953133425715</v>
      </c>
      <c r="Q375" s="71">
        <v>1.0823496740216301</v>
      </c>
      <c r="R375" s="71">
        <v>0</v>
      </c>
      <c r="S375" s="71">
        <v>1.3238747038387559</v>
      </c>
      <c r="T375" s="72"/>
      <c r="U375" s="71">
        <v>1672315</v>
      </c>
      <c r="V375" s="71">
        <v>763</v>
      </c>
      <c r="W375" s="71">
        <v>108</v>
      </c>
      <c r="X375" s="71">
        <v>4834</v>
      </c>
      <c r="Y375" s="71">
        <v>5931</v>
      </c>
      <c r="Z375" s="71">
        <v>8929</v>
      </c>
      <c r="AA375" s="71">
        <v>3677</v>
      </c>
      <c r="AB375" s="71">
        <v>13992</v>
      </c>
      <c r="AC375" s="71">
        <v>0</v>
      </c>
      <c r="AD375" s="71">
        <v>1.3238747038387559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31.36</v>
      </c>
      <c r="BK375" s="71">
        <v>0</v>
      </c>
      <c r="BL375" s="71">
        <v>0</v>
      </c>
      <c r="BM375" s="71">
        <v>0</v>
      </c>
      <c r="BN375" s="72"/>
      <c r="BO375" s="71">
        <v>0</v>
      </c>
      <c r="BP375" s="71">
        <v>0</v>
      </c>
      <c r="BQ375" s="71">
        <v>3</v>
      </c>
      <c r="BR375" s="71">
        <v>0</v>
      </c>
      <c r="BS375" s="71">
        <v>0</v>
      </c>
      <c r="BT375" s="71">
        <v>0</v>
      </c>
      <c r="BU375"/>
      <c r="BV375" s="70">
        <v>28.132999999999999</v>
      </c>
      <c r="BW375" s="70">
        <v>0</v>
      </c>
      <c r="BX375" s="70">
        <v>0</v>
      </c>
      <c r="BY375" s="70">
        <v>0</v>
      </c>
      <c r="BZ375" s="70">
        <v>0</v>
      </c>
      <c r="CA375" s="70">
        <v>0</v>
      </c>
      <c r="CB375" s="70">
        <v>0</v>
      </c>
      <c r="CC375" s="70">
        <v>3.2269999999999999</v>
      </c>
      <c r="CD375" s="70">
        <v>0</v>
      </c>
    </row>
    <row r="376" spans="1:82">
      <c r="A376" s="70" t="s">
        <v>2151</v>
      </c>
      <c r="B376" s="70">
        <v>96</v>
      </c>
      <c r="C376" s="70">
        <v>11</v>
      </c>
      <c r="D376" s="70">
        <v>6</v>
      </c>
      <c r="E376" s="70">
        <v>2014</v>
      </c>
      <c r="F376" s="70" t="s">
        <v>181</v>
      </c>
      <c r="G376" s="70" t="s">
        <v>2140</v>
      </c>
      <c r="H376" s="70" t="s">
        <v>2141</v>
      </c>
      <c r="I376" s="148"/>
      <c r="J376" s="71">
        <v>8.237011459210029</v>
      </c>
      <c r="K376" s="71">
        <v>1.9895741869539081</v>
      </c>
      <c r="L376" s="71">
        <v>2.0896206643242929</v>
      </c>
      <c r="M376" s="71">
        <v>22.887033407206651</v>
      </c>
      <c r="N376" s="71">
        <v>19.830426408411469</v>
      </c>
      <c r="O376" s="71">
        <v>15.413909849531198</v>
      </c>
      <c r="P376" s="71">
        <v>18.036613978511713</v>
      </c>
      <c r="Q376" s="71">
        <v>1.0086146438399399</v>
      </c>
      <c r="R376" s="71">
        <v>0</v>
      </c>
      <c r="S376" s="71">
        <v>1.9371233750264161</v>
      </c>
      <c r="T376" s="72"/>
      <c r="U376" s="71">
        <v>1475607</v>
      </c>
      <c r="V376" s="71">
        <v>751</v>
      </c>
      <c r="W376" s="71">
        <v>73</v>
      </c>
      <c r="X376" s="71">
        <v>4198</v>
      </c>
      <c r="Y376" s="71">
        <v>5877</v>
      </c>
      <c r="Z376" s="71">
        <v>8870</v>
      </c>
      <c r="AA376" s="71">
        <v>3592</v>
      </c>
      <c r="AB376" s="71">
        <v>13590</v>
      </c>
      <c r="AC376" s="71">
        <v>0</v>
      </c>
      <c r="AD376" s="71">
        <v>1.9371233750264161</v>
      </c>
      <c r="AE376" s="72"/>
      <c r="AF376" s="71"/>
      <c r="AG376" s="71"/>
      <c r="AH376" s="71"/>
      <c r="AI376" s="71"/>
      <c r="AJ376" s="71"/>
      <c r="AK376" s="71"/>
      <c r="AL376" s="71"/>
      <c r="AM376" s="71"/>
      <c r="AN376" s="71"/>
      <c r="AO376" s="71"/>
      <c r="AP376" s="71"/>
      <c r="AQ376" s="72"/>
      <c r="AR376" s="71">
        <v>83</v>
      </c>
      <c r="AS376" s="71">
        <v>21</v>
      </c>
      <c r="AT376" s="71">
        <v>0</v>
      </c>
      <c r="AU376" s="71">
        <v>1</v>
      </c>
      <c r="AV376" s="71">
        <v>0</v>
      </c>
      <c r="AW376" s="71">
        <v>0</v>
      </c>
      <c r="AX376" s="71"/>
      <c r="AY376" s="72"/>
      <c r="AZ376" s="71">
        <v>399.1</v>
      </c>
      <c r="BA376" s="71">
        <v>2438.8000000000002</v>
      </c>
      <c r="BB376" s="71">
        <v>0</v>
      </c>
      <c r="BC376" s="71">
        <v>49</v>
      </c>
      <c r="BD376" s="71">
        <v>0</v>
      </c>
      <c r="BE376" s="71">
        <v>0</v>
      </c>
      <c r="BF376" s="71"/>
      <c r="BG376" s="72"/>
      <c r="BH376" s="71">
        <v>0</v>
      </c>
      <c r="BI376" s="71">
        <v>0</v>
      </c>
      <c r="BJ376" s="71">
        <v>32.549999999999997</v>
      </c>
      <c r="BK376" s="71">
        <v>0</v>
      </c>
      <c r="BL376" s="71">
        <v>0</v>
      </c>
      <c r="BM376" s="71">
        <v>0</v>
      </c>
      <c r="BN376" s="72"/>
      <c r="BO376" s="71">
        <v>0</v>
      </c>
      <c r="BP376" s="71">
        <v>0</v>
      </c>
      <c r="BQ376" s="71">
        <v>4</v>
      </c>
      <c r="BR376" s="71">
        <v>0</v>
      </c>
      <c r="BS376" s="71">
        <v>0</v>
      </c>
      <c r="BT376" s="71">
        <v>0</v>
      </c>
      <c r="BU376"/>
      <c r="BV376" s="70">
        <v>29.800999999999998</v>
      </c>
      <c r="BW376" s="70">
        <v>0</v>
      </c>
      <c r="BX376" s="70">
        <v>0</v>
      </c>
      <c r="BY376" s="70">
        <v>0</v>
      </c>
      <c r="BZ376" s="70">
        <v>0</v>
      </c>
      <c r="CA376" s="70">
        <v>0</v>
      </c>
      <c r="CB376" s="70">
        <v>0</v>
      </c>
      <c r="CC376" s="70">
        <v>2.7490000000000001</v>
      </c>
      <c r="CD376" s="70">
        <v>0</v>
      </c>
    </row>
    <row r="377" spans="1:82">
      <c r="A377" s="70" t="s">
        <v>2152</v>
      </c>
      <c r="B377" s="70">
        <v>97</v>
      </c>
      <c r="C377" s="70">
        <v>12</v>
      </c>
      <c r="D377" s="70">
        <v>6</v>
      </c>
      <c r="E377" s="70">
        <v>2015</v>
      </c>
      <c r="F377" s="70" t="s">
        <v>182</v>
      </c>
      <c r="G377" s="70" t="s">
        <v>2140</v>
      </c>
      <c r="H377" s="70" t="s">
        <v>2141</v>
      </c>
      <c r="I377" s="148"/>
      <c r="J377" s="71">
        <v>8.3575014431238408</v>
      </c>
      <c r="K377" s="71">
        <v>1.8453677601619021</v>
      </c>
      <c r="L377" s="71">
        <v>2.1083022322499971</v>
      </c>
      <c r="M377" s="71">
        <v>20.5748742448909</v>
      </c>
      <c r="N377" s="71">
        <v>20.691923928720801</v>
      </c>
      <c r="O377" s="71">
        <v>15.127565062236222</v>
      </c>
      <c r="P377" s="71">
        <v>17.709143815810268</v>
      </c>
      <c r="Q377" s="71">
        <v>0.95569156030508995</v>
      </c>
      <c r="R377" s="71">
        <v>0</v>
      </c>
      <c r="S377" s="71">
        <v>2.774210342260552</v>
      </c>
      <c r="T377" s="72"/>
      <c r="U377" s="71">
        <v>1696003</v>
      </c>
      <c r="V377" s="71">
        <v>751</v>
      </c>
      <c r="W377" s="71">
        <v>73</v>
      </c>
      <c r="X377" s="71">
        <v>4198</v>
      </c>
      <c r="Y377" s="71">
        <v>5819</v>
      </c>
      <c r="Z377" s="71">
        <v>8789</v>
      </c>
      <c r="AA377" s="71">
        <v>3524</v>
      </c>
      <c r="AB377" s="71">
        <v>13154</v>
      </c>
      <c r="AC377" s="71">
        <v>0</v>
      </c>
      <c r="AD377" s="71">
        <v>2.774210342260552</v>
      </c>
      <c r="AE377" s="72"/>
      <c r="AF377" s="71">
        <v>12695623.60453135</v>
      </c>
      <c r="AG377" s="71">
        <v>1380463.988508224</v>
      </c>
      <c r="AH377" s="71">
        <v>442973.00506157149</v>
      </c>
      <c r="AI377" s="71">
        <v>26894530.916634768</v>
      </c>
      <c r="AJ377" s="71">
        <v>30211582.519104131</v>
      </c>
      <c r="AK377" s="71">
        <v>0</v>
      </c>
      <c r="AL377" s="71">
        <v>0</v>
      </c>
      <c r="AM377" s="71">
        <v>1802700.52104532</v>
      </c>
      <c r="AN377" s="71">
        <v>0</v>
      </c>
      <c r="AO377" s="71">
        <v>0</v>
      </c>
      <c r="AP377" s="71">
        <v>73427874.554885373</v>
      </c>
      <c r="AQ377" s="72"/>
      <c r="AR377" s="71">
        <v>92</v>
      </c>
      <c r="AS377" s="71">
        <v>40</v>
      </c>
      <c r="AT377" s="71">
        <v>0</v>
      </c>
      <c r="AU377" s="71">
        <v>1</v>
      </c>
      <c r="AV377" s="71">
        <v>0</v>
      </c>
      <c r="AW377" s="71">
        <v>0</v>
      </c>
      <c r="AX377" s="71"/>
      <c r="AY377" s="72"/>
      <c r="AZ377" s="71">
        <v>458.6</v>
      </c>
      <c r="BA377" s="71">
        <v>4071.9</v>
      </c>
      <c r="BB377" s="71">
        <v>0</v>
      </c>
      <c r="BC377" s="71">
        <v>49</v>
      </c>
      <c r="BD377" s="71">
        <v>0</v>
      </c>
      <c r="BE377" s="71">
        <v>0</v>
      </c>
      <c r="BF377" s="71"/>
      <c r="BG377" s="72"/>
      <c r="BH377" s="71">
        <v>0</v>
      </c>
      <c r="BI377" s="71">
        <v>0</v>
      </c>
      <c r="BJ377" s="71">
        <v>27.544</v>
      </c>
      <c r="BK377" s="71">
        <v>0</v>
      </c>
      <c r="BL377" s="71">
        <v>0</v>
      </c>
      <c r="BM377" s="71">
        <v>0</v>
      </c>
      <c r="BN377" s="72"/>
      <c r="BO377" s="71">
        <v>0</v>
      </c>
      <c r="BP377" s="71">
        <v>0</v>
      </c>
      <c r="BQ377" s="71">
        <v>4</v>
      </c>
      <c r="BR377" s="71">
        <v>0</v>
      </c>
      <c r="BS377" s="71">
        <v>0</v>
      </c>
      <c r="BT377" s="71">
        <v>0</v>
      </c>
      <c r="BU377"/>
      <c r="BV377" s="70">
        <v>27.544</v>
      </c>
      <c r="BW377" s="70">
        <v>0</v>
      </c>
      <c r="BX377" s="70">
        <v>0</v>
      </c>
      <c r="BY377" s="70">
        <v>0</v>
      </c>
      <c r="BZ377" s="70">
        <v>0</v>
      </c>
      <c r="CA377" s="70">
        <v>0</v>
      </c>
      <c r="CB377" s="70">
        <v>0</v>
      </c>
      <c r="CC377" s="70">
        <v>0</v>
      </c>
      <c r="CD377" s="70">
        <v>0</v>
      </c>
    </row>
    <row r="378" spans="1:82">
      <c r="A378" s="70" t="s">
        <v>2153</v>
      </c>
      <c r="B378" s="70">
        <v>98</v>
      </c>
      <c r="C378" s="70">
        <v>13</v>
      </c>
      <c r="D378" s="70">
        <v>6</v>
      </c>
      <c r="E378" s="70">
        <v>2016</v>
      </c>
      <c r="F378" s="70" t="s">
        <v>155</v>
      </c>
      <c r="G378" s="70" t="s">
        <v>2140</v>
      </c>
      <c r="H378" s="70" t="s">
        <v>2141</v>
      </c>
      <c r="I378" s="148"/>
      <c r="J378" s="71">
        <v>8.2648925882230664</v>
      </c>
      <c r="K378" s="71">
        <v>2.0184221276638525</v>
      </c>
      <c r="L378" s="71">
        <v>2.4500916065392659</v>
      </c>
      <c r="M378" s="71">
        <v>17.474095407027843</v>
      </c>
      <c r="N378" s="71">
        <v>18.937160035862217</v>
      </c>
      <c r="O378" s="71">
        <v>14.756831674003879</v>
      </c>
      <c r="P378" s="71">
        <v>17.17072331497058</v>
      </c>
      <c r="Q378" s="71">
        <v>0.89971077076993677</v>
      </c>
      <c r="R378" s="71">
        <v>0</v>
      </c>
      <c r="S378" s="71">
        <v>1.1993406937032471</v>
      </c>
      <c r="T378" s="72"/>
      <c r="U378" s="71">
        <v>1602786</v>
      </c>
      <c r="V378" s="71">
        <v>751</v>
      </c>
      <c r="W378" s="71">
        <v>73</v>
      </c>
      <c r="X378" s="71">
        <v>4198</v>
      </c>
      <c r="Y378" s="71">
        <v>5720</v>
      </c>
      <c r="Z378" s="71">
        <v>8679</v>
      </c>
      <c r="AA378" s="71">
        <v>3534</v>
      </c>
      <c r="AB378" s="71">
        <v>12738</v>
      </c>
      <c r="AC378" s="71">
        <v>0</v>
      </c>
      <c r="AD378" s="71">
        <v>1.1993406937032469</v>
      </c>
      <c r="AE378" s="72"/>
      <c r="AF378" s="71">
        <v>12435660.214003479</v>
      </c>
      <c r="AG378" s="71">
        <v>1516353.577513932</v>
      </c>
      <c r="AH378" s="71">
        <v>419565.41912927618</v>
      </c>
      <c r="AI378" s="71">
        <v>26880685.26334298</v>
      </c>
      <c r="AJ378" s="71">
        <v>25921333.876962449</v>
      </c>
      <c r="AK378" s="71">
        <v>0</v>
      </c>
      <c r="AL378" s="71">
        <v>0</v>
      </c>
      <c r="AM378" s="71">
        <v>1747045.6955293319</v>
      </c>
      <c r="AN378" s="71">
        <v>0</v>
      </c>
      <c r="AO378" s="71">
        <v>0</v>
      </c>
      <c r="AP378" s="71">
        <v>68920644.046481445</v>
      </c>
      <c r="AQ378" s="72"/>
      <c r="AR378" s="71">
        <v>100</v>
      </c>
      <c r="AS378" s="71">
        <v>54</v>
      </c>
      <c r="AT378" s="71">
        <v>0</v>
      </c>
      <c r="AU378" s="71">
        <v>1</v>
      </c>
      <c r="AV378" s="71">
        <v>0</v>
      </c>
      <c r="AW378" s="71">
        <v>0</v>
      </c>
      <c r="AX378" s="71"/>
      <c r="AY378" s="72"/>
      <c r="AZ378" s="71">
        <v>510.6</v>
      </c>
      <c r="BA378" s="71">
        <v>4392.8999999999996</v>
      </c>
      <c r="BB378" s="71">
        <v>0</v>
      </c>
      <c r="BC378" s="71">
        <v>49</v>
      </c>
      <c r="BD378" s="71">
        <v>0</v>
      </c>
      <c r="BE378" s="71">
        <v>0</v>
      </c>
      <c r="BF378" s="71"/>
      <c r="BG378" s="72"/>
      <c r="BH378" s="71">
        <v>0</v>
      </c>
      <c r="BI378" s="71">
        <v>0</v>
      </c>
      <c r="BJ378" s="71">
        <v>27.535</v>
      </c>
      <c r="BK378" s="71">
        <v>0</v>
      </c>
      <c r="BL378" s="71">
        <v>0</v>
      </c>
      <c r="BM378" s="71">
        <v>0</v>
      </c>
      <c r="BN378" s="72"/>
      <c r="BO378" s="71">
        <v>0</v>
      </c>
      <c r="BP378" s="71">
        <v>0</v>
      </c>
      <c r="BQ378" s="71">
        <v>4</v>
      </c>
      <c r="BR378" s="71">
        <v>0</v>
      </c>
      <c r="BS378" s="71">
        <v>0</v>
      </c>
      <c r="BT378" s="71">
        <v>0</v>
      </c>
      <c r="BU378"/>
      <c r="BV378" s="70">
        <v>27.535</v>
      </c>
      <c r="BW378" s="70">
        <v>0</v>
      </c>
      <c r="BX378" s="70">
        <v>0</v>
      </c>
      <c r="BY378" s="70">
        <v>0</v>
      </c>
      <c r="BZ378" s="70">
        <v>0</v>
      </c>
      <c r="CA378" s="70">
        <v>0</v>
      </c>
      <c r="CB378" s="70">
        <v>0</v>
      </c>
      <c r="CC378" s="70">
        <v>0</v>
      </c>
      <c r="CD378" s="70">
        <v>0</v>
      </c>
    </row>
    <row r="379" spans="1:82">
      <c r="A379" s="70" t="s">
        <v>2154</v>
      </c>
      <c r="B379" s="70">
        <v>99</v>
      </c>
      <c r="C379" s="70">
        <v>14</v>
      </c>
      <c r="D379" s="70">
        <v>6</v>
      </c>
      <c r="E379" s="70">
        <v>2017</v>
      </c>
      <c r="F379" s="70" t="s">
        <v>156</v>
      </c>
      <c r="G379" s="70" t="s">
        <v>2140</v>
      </c>
      <c r="H379" s="70" t="s">
        <v>2141</v>
      </c>
      <c r="I379" s="148"/>
      <c r="J379" s="71">
        <v>7.194686755982489</v>
      </c>
      <c r="K379" s="71">
        <v>2.0205457080659484</v>
      </c>
      <c r="L379" s="71">
        <v>2.2841208294215072</v>
      </c>
      <c r="M379" s="71">
        <v>17.661224824328855</v>
      </c>
      <c r="N379" s="71">
        <v>20.161194101186464</v>
      </c>
      <c r="O379" s="71">
        <v>14.39895705339957</v>
      </c>
      <c r="P379" s="71">
        <v>16.670889477300729</v>
      </c>
      <c r="Q379" s="71">
        <v>0.84210452005253</v>
      </c>
      <c r="R379" s="71">
        <v>0</v>
      </c>
      <c r="S379" s="71">
        <v>0.75042570515916662</v>
      </c>
      <c r="T379" s="72"/>
      <c r="U379" s="71">
        <v>1661524</v>
      </c>
      <c r="V379" s="71">
        <v>751</v>
      </c>
      <c r="W379" s="71">
        <v>73</v>
      </c>
      <c r="X379" s="71">
        <v>4198</v>
      </c>
      <c r="Y379" s="71">
        <v>5639</v>
      </c>
      <c r="Z379" s="71">
        <v>8609</v>
      </c>
      <c r="AA379" s="71">
        <v>3453</v>
      </c>
      <c r="AB379" s="71">
        <v>12329</v>
      </c>
      <c r="AC379" s="71">
        <v>0</v>
      </c>
      <c r="AD379" s="71">
        <v>0.75042570515916662</v>
      </c>
      <c r="AE379" s="72"/>
      <c r="AF379" s="71">
        <v>11290653.59365816</v>
      </c>
      <c r="AG379" s="71">
        <v>1540624.980788324</v>
      </c>
      <c r="AH379" s="71">
        <v>501942.94344986748</v>
      </c>
      <c r="AI379" s="71">
        <v>27923251.154546969</v>
      </c>
      <c r="AJ379" s="71">
        <v>29078759.435445901</v>
      </c>
      <c r="AK379" s="71">
        <v>0</v>
      </c>
      <c r="AL379" s="71">
        <v>0</v>
      </c>
      <c r="AM379" s="71">
        <v>1693596.290340865</v>
      </c>
      <c r="AN379" s="71">
        <v>0</v>
      </c>
      <c r="AO379" s="71">
        <v>0</v>
      </c>
      <c r="AP379" s="71">
        <v>72028828.398230091</v>
      </c>
      <c r="AQ379" s="72"/>
      <c r="AR379" s="71">
        <v>112</v>
      </c>
      <c r="AS379" s="71">
        <v>58</v>
      </c>
      <c r="AT379" s="71">
        <v>0</v>
      </c>
      <c r="AU379" s="71">
        <v>1</v>
      </c>
      <c r="AV379" s="71">
        <v>0</v>
      </c>
      <c r="AW379" s="71">
        <v>0</v>
      </c>
      <c r="AX379" s="71"/>
      <c r="AY379" s="72"/>
      <c r="AZ379" s="71">
        <v>570.79999999999995</v>
      </c>
      <c r="BA379" s="71">
        <v>4527.3999999999996</v>
      </c>
      <c r="BB379" s="71">
        <v>0</v>
      </c>
      <c r="BC379" s="71">
        <v>49</v>
      </c>
      <c r="BD379" s="71">
        <v>0</v>
      </c>
      <c r="BE379" s="71">
        <v>0</v>
      </c>
      <c r="BF379" s="71"/>
      <c r="BG379" s="72"/>
      <c r="BH379" s="71">
        <v>0</v>
      </c>
      <c r="BI379" s="71">
        <v>0</v>
      </c>
      <c r="BJ379" s="71">
        <v>27.699000000000002</v>
      </c>
      <c r="BK379" s="71">
        <v>0</v>
      </c>
      <c r="BL379" s="71">
        <v>0</v>
      </c>
      <c r="BM379" s="71">
        <v>0</v>
      </c>
      <c r="BN379" s="72"/>
      <c r="BO379" s="71">
        <v>0</v>
      </c>
      <c r="BP379" s="71">
        <v>0</v>
      </c>
      <c r="BQ379" s="71">
        <v>4</v>
      </c>
      <c r="BR379" s="71">
        <v>0</v>
      </c>
      <c r="BS379" s="71">
        <v>0</v>
      </c>
      <c r="BT379" s="71">
        <v>0</v>
      </c>
      <c r="BU379"/>
      <c r="BV379" s="70">
        <v>27.699000000000002</v>
      </c>
      <c r="BW379" s="70">
        <v>0</v>
      </c>
      <c r="BX379" s="70">
        <v>0</v>
      </c>
      <c r="BY379" s="70">
        <v>0</v>
      </c>
      <c r="BZ379" s="70">
        <v>0</v>
      </c>
      <c r="CA379" s="70">
        <v>0</v>
      </c>
      <c r="CB379" s="70">
        <v>0</v>
      </c>
      <c r="CC379" s="70">
        <v>0</v>
      </c>
      <c r="CD379" s="70">
        <v>0</v>
      </c>
    </row>
    <row r="380" spans="1:82">
      <c r="A380" s="70" t="s">
        <v>2155</v>
      </c>
      <c r="B380" s="70">
        <v>100</v>
      </c>
      <c r="C380" s="70">
        <v>15</v>
      </c>
      <c r="D380" s="70">
        <v>6</v>
      </c>
      <c r="E380" s="70">
        <v>2018</v>
      </c>
      <c r="F380" s="70" t="s">
        <v>183</v>
      </c>
      <c r="G380" s="70" t="s">
        <v>2140</v>
      </c>
      <c r="H380" s="70" t="s">
        <v>2141</v>
      </c>
      <c r="I380" s="148"/>
      <c r="J380" s="71">
        <v>7.9396030561587363</v>
      </c>
      <c r="K380" s="71">
        <v>1.9291611430999682</v>
      </c>
      <c r="L380" s="71">
        <v>2.0212386964263831</v>
      </c>
      <c r="M380" s="71">
        <v>16.416135070092622</v>
      </c>
      <c r="N380" s="71">
        <v>18.149214770646751</v>
      </c>
      <c r="O380" s="71">
        <v>13.854364453418436</v>
      </c>
      <c r="P380" s="71">
        <v>16.30896819458858</v>
      </c>
      <c r="Q380" s="71">
        <v>0.75372487055732895</v>
      </c>
      <c r="R380" s="71">
        <v>0</v>
      </c>
      <c r="S380" s="71">
        <v>0.98897253345569192</v>
      </c>
      <c r="T380" s="72"/>
      <c r="U380" s="71">
        <v>1861111</v>
      </c>
      <c r="V380" s="71">
        <v>751</v>
      </c>
      <c r="W380" s="71">
        <v>73</v>
      </c>
      <c r="X380" s="71">
        <v>4198</v>
      </c>
      <c r="Y380" s="71">
        <v>5505</v>
      </c>
      <c r="Z380" s="71">
        <v>8442</v>
      </c>
      <c r="AA380" s="71">
        <v>3412</v>
      </c>
      <c r="AB380" s="71">
        <v>11892</v>
      </c>
      <c r="AC380" s="71">
        <v>0</v>
      </c>
      <c r="AD380" s="71">
        <v>0.98897253345569192</v>
      </c>
      <c r="AE380" s="72"/>
      <c r="AF380" s="71">
        <v>12146285.100217151</v>
      </c>
      <c r="AG380" s="71">
        <v>1390362.755174835</v>
      </c>
      <c r="AH380" s="71">
        <v>469083.10043021769</v>
      </c>
      <c r="AI380" s="71">
        <v>25631230.562620681</v>
      </c>
      <c r="AJ380" s="71">
        <v>25364682.420411412</v>
      </c>
      <c r="AK380" s="71">
        <v>0</v>
      </c>
      <c r="AL380" s="71">
        <v>0</v>
      </c>
      <c r="AM380" s="71">
        <v>1636947.008582928</v>
      </c>
      <c r="AN380" s="71">
        <v>0</v>
      </c>
      <c r="AO380" s="71">
        <v>0</v>
      </c>
      <c r="AP380" s="71">
        <v>66638590.947437219</v>
      </c>
      <c r="AQ380" s="72"/>
      <c r="AR380" s="71">
        <v>123</v>
      </c>
      <c r="AS380" s="71">
        <v>60</v>
      </c>
      <c r="AT380" s="71">
        <v>0</v>
      </c>
      <c r="AU380" s="71">
        <v>1</v>
      </c>
      <c r="AV380" s="71">
        <v>0</v>
      </c>
      <c r="AW380" s="71">
        <v>0</v>
      </c>
      <c r="AX380" s="71"/>
      <c r="AY380" s="72"/>
      <c r="AZ380" s="71">
        <v>633.1</v>
      </c>
      <c r="BA380" s="71">
        <v>4560</v>
      </c>
      <c r="BB380" s="71">
        <v>0</v>
      </c>
      <c r="BC380" s="71">
        <v>49</v>
      </c>
      <c r="BD380" s="71">
        <v>0</v>
      </c>
      <c r="BE380" s="71">
        <v>0</v>
      </c>
      <c r="BF380" s="71"/>
      <c r="BG380" s="72"/>
      <c r="BH380" s="71">
        <v>0</v>
      </c>
      <c r="BI380" s="71">
        <v>0</v>
      </c>
      <c r="BJ380" s="71">
        <v>27.946000000000002</v>
      </c>
      <c r="BK380" s="71">
        <v>0</v>
      </c>
      <c r="BL380" s="71">
        <v>0</v>
      </c>
      <c r="BM380" s="71">
        <v>0</v>
      </c>
      <c r="BN380" s="72"/>
      <c r="BO380" s="71">
        <v>0</v>
      </c>
      <c r="BP380" s="71">
        <v>0</v>
      </c>
      <c r="BQ380" s="71">
        <v>4</v>
      </c>
      <c r="BR380" s="71">
        <v>0</v>
      </c>
      <c r="BS380" s="71">
        <v>0</v>
      </c>
      <c r="BT380" s="71">
        <v>0</v>
      </c>
      <c r="BU380"/>
      <c r="BV380" s="70">
        <v>27.946000000000002</v>
      </c>
      <c r="BW380" s="70">
        <v>0</v>
      </c>
      <c r="BX380" s="70">
        <v>0</v>
      </c>
      <c r="BY380" s="70">
        <v>0</v>
      </c>
      <c r="BZ380" s="70">
        <v>0</v>
      </c>
      <c r="CA380" s="70">
        <v>0</v>
      </c>
      <c r="CB380" s="70">
        <v>0</v>
      </c>
      <c r="CC380" s="70">
        <v>0</v>
      </c>
      <c r="CD380" s="70">
        <v>0</v>
      </c>
    </row>
    <row r="381" spans="1:82">
      <c r="A381" s="70" t="s">
        <v>2156</v>
      </c>
      <c r="B381" s="70">
        <v>101</v>
      </c>
      <c r="C381" s="70">
        <v>16</v>
      </c>
      <c r="D381" s="70">
        <v>6</v>
      </c>
      <c r="E381" s="70">
        <v>2019</v>
      </c>
      <c r="F381" s="70" t="s">
        <v>158</v>
      </c>
      <c r="G381" s="70" t="s">
        <v>2140</v>
      </c>
      <c r="H381" s="70" t="s">
        <v>2141</v>
      </c>
      <c r="I381" s="148"/>
      <c r="J381" s="71">
        <v>9.989869010912404</v>
      </c>
      <c r="K381" s="71">
        <v>1.7404637945082198</v>
      </c>
      <c r="L381" s="71">
        <v>2.0374373348193338</v>
      </c>
      <c r="M381" s="71">
        <v>15.955881501813909</v>
      </c>
      <c r="N381" s="71">
        <v>15.417825946780324</v>
      </c>
      <c r="O381" s="71">
        <v>13.124793050428359</v>
      </c>
      <c r="P381" s="71">
        <v>15.907025915025775</v>
      </c>
      <c r="Q381" s="71">
        <v>0.70386676411857196</v>
      </c>
      <c r="R381" s="71">
        <v>0</v>
      </c>
      <c r="S381" s="71">
        <v>1.2323132490686597</v>
      </c>
      <c r="T381" s="72"/>
      <c r="U381" s="71">
        <v>2345013</v>
      </c>
      <c r="V381" s="71">
        <v>751</v>
      </c>
      <c r="W381" s="71">
        <v>73</v>
      </c>
      <c r="X381" s="71">
        <v>4198</v>
      </c>
      <c r="Y381" s="71">
        <v>5349</v>
      </c>
      <c r="Z381" s="71">
        <v>8217</v>
      </c>
      <c r="AA381" s="71">
        <v>3303</v>
      </c>
      <c r="AB381" s="71">
        <v>11406</v>
      </c>
      <c r="AC381" s="71">
        <v>0</v>
      </c>
      <c r="AD381" s="71">
        <v>1.2323132490686599</v>
      </c>
      <c r="AE381" s="72"/>
      <c r="AF381" s="71">
        <v>15685459.048337789</v>
      </c>
      <c r="AG381" s="71">
        <v>1300232.135705224</v>
      </c>
      <c r="AH381" s="71">
        <v>499651.35370981181</v>
      </c>
      <c r="AI381" s="71">
        <v>25666788.98865043</v>
      </c>
      <c r="AJ381" s="71">
        <v>22237267.944402229</v>
      </c>
      <c r="AK381" s="71">
        <v>0</v>
      </c>
      <c r="AL381" s="71">
        <v>0</v>
      </c>
      <c r="AM381" s="71">
        <v>1553411.3356779716</v>
      </c>
      <c r="AN381" s="71">
        <v>0</v>
      </c>
      <c r="AO381" s="71">
        <v>0</v>
      </c>
      <c r="AP381" s="71">
        <v>66942810.806483455</v>
      </c>
      <c r="AQ381" s="72"/>
      <c r="AR381" s="71">
        <v>127</v>
      </c>
      <c r="AS381" s="71">
        <v>64</v>
      </c>
      <c r="AT381" s="71">
        <v>0</v>
      </c>
      <c r="AU381" s="71">
        <v>2</v>
      </c>
      <c r="AV381" s="71">
        <v>0</v>
      </c>
      <c r="AW381" s="71">
        <v>0</v>
      </c>
      <c r="AX381" s="71"/>
      <c r="AY381" s="72"/>
      <c r="AZ381" s="71">
        <v>655.59999999999991</v>
      </c>
      <c r="BA381" s="71">
        <v>4719</v>
      </c>
      <c r="BB381" s="71">
        <v>0</v>
      </c>
      <c r="BC381" s="71">
        <v>21946</v>
      </c>
      <c r="BD381" s="71">
        <v>0</v>
      </c>
      <c r="BE381" s="71">
        <v>0</v>
      </c>
      <c r="BF381" s="71"/>
      <c r="BG381" s="72"/>
      <c r="BH381" s="71">
        <v>0</v>
      </c>
      <c r="BI381" s="71">
        <v>0</v>
      </c>
      <c r="BJ381" s="71">
        <v>27.202000000000002</v>
      </c>
      <c r="BK381" s="71">
        <v>0</v>
      </c>
      <c r="BL381" s="71">
        <v>0</v>
      </c>
      <c r="BM381" s="71">
        <v>0</v>
      </c>
      <c r="BN381" s="72"/>
      <c r="BO381" s="71">
        <v>0</v>
      </c>
      <c r="BP381" s="71">
        <v>0</v>
      </c>
      <c r="BQ381" s="71">
        <v>5</v>
      </c>
      <c r="BR381" s="71">
        <v>0</v>
      </c>
      <c r="BS381" s="71">
        <v>0</v>
      </c>
      <c r="BT381" s="71">
        <v>0</v>
      </c>
      <c r="BU381"/>
      <c r="BV381" s="70">
        <v>27.202000000000002</v>
      </c>
      <c r="BW381" s="70">
        <v>0</v>
      </c>
      <c r="BX381" s="70">
        <v>0</v>
      </c>
      <c r="BY381" s="70">
        <v>0</v>
      </c>
      <c r="BZ381" s="70">
        <v>0</v>
      </c>
      <c r="CA381" s="70">
        <v>0</v>
      </c>
      <c r="CB381" s="70">
        <v>0</v>
      </c>
      <c r="CC381" s="70">
        <v>0</v>
      </c>
      <c r="CD381" s="70">
        <v>0</v>
      </c>
    </row>
    <row r="382" spans="1:82">
      <c r="A382" s="70" t="s">
        <v>2157</v>
      </c>
      <c r="B382" s="70">
        <v>102</v>
      </c>
      <c r="C382" s="70">
        <v>17</v>
      </c>
      <c r="D382" s="70">
        <v>6</v>
      </c>
      <c r="E382" s="70">
        <v>2020</v>
      </c>
      <c r="F382" s="70" t="s">
        <v>159</v>
      </c>
      <c r="G382" s="70" t="s">
        <v>2140</v>
      </c>
      <c r="H382" s="70" t="s">
        <v>2141</v>
      </c>
      <c r="I382" s="148"/>
      <c r="J382" s="71">
        <v>11.786156821754449</v>
      </c>
      <c r="K382" s="71">
        <v>1.3090808883027856</v>
      </c>
      <c r="L382" s="71">
        <v>2.0394574624656432</v>
      </c>
      <c r="M382" s="71">
        <v>13.384165316938304</v>
      </c>
      <c r="N382" s="71">
        <v>14.935362875759497</v>
      </c>
      <c r="O382" s="71">
        <v>11.279462715950055</v>
      </c>
      <c r="P382" s="71">
        <v>14.702963773605186</v>
      </c>
      <c r="Q382" s="71">
        <v>0.65175183645166002</v>
      </c>
      <c r="R382" s="71">
        <v>0</v>
      </c>
      <c r="S382" s="71">
        <v>2.084568429927951</v>
      </c>
      <c r="T382" s="72"/>
      <c r="U382" s="71">
        <v>2943166</v>
      </c>
      <c r="V382" s="71">
        <v>489</v>
      </c>
      <c r="W382" s="71">
        <v>81</v>
      </c>
      <c r="X382" s="71">
        <v>3598</v>
      </c>
      <c r="Y382" s="71">
        <v>5267</v>
      </c>
      <c r="Z382" s="71">
        <v>8060</v>
      </c>
      <c r="AA382" s="71">
        <v>3245</v>
      </c>
      <c r="AB382" s="71">
        <v>11054</v>
      </c>
      <c r="AC382" s="71">
        <v>0</v>
      </c>
      <c r="AD382" s="71">
        <v>2.084568429927951</v>
      </c>
      <c r="AE382" s="72"/>
      <c r="AF382" s="71">
        <v>19048579.44513781</v>
      </c>
      <c r="AG382" s="71">
        <v>1002035.9485292236</v>
      </c>
      <c r="AH382" s="71">
        <v>529887.01613644906</v>
      </c>
      <c r="AI382" s="71">
        <v>21939196.207915459</v>
      </c>
      <c r="AJ382" s="71">
        <v>23439690.217187271</v>
      </c>
      <c r="AK382" s="71"/>
      <c r="AL382" s="71"/>
      <c r="AM382" s="71">
        <v>1442669.8125015059</v>
      </c>
      <c r="AN382" s="71"/>
      <c r="AO382" s="71"/>
      <c r="AP382" s="71">
        <v>67402058.647407725</v>
      </c>
      <c r="AQ382" s="72"/>
      <c r="AR382" s="71">
        <v>140</v>
      </c>
      <c r="AS382" s="71">
        <v>78</v>
      </c>
      <c r="AT382" s="71">
        <v>0</v>
      </c>
      <c r="AU382" s="71">
        <v>2</v>
      </c>
      <c r="AV382" s="71">
        <v>0</v>
      </c>
      <c r="AW382" s="71">
        <v>0</v>
      </c>
      <c r="AX382" s="71"/>
      <c r="AY382" s="72"/>
      <c r="AZ382" s="71">
        <v>722.29999999999973</v>
      </c>
      <c r="BA382" s="71">
        <v>5373.4999999999991</v>
      </c>
      <c r="BB382" s="71">
        <v>0</v>
      </c>
      <c r="BC382" s="71">
        <v>21946</v>
      </c>
      <c r="BD382" s="71">
        <v>0</v>
      </c>
      <c r="BE382" s="71">
        <v>0</v>
      </c>
      <c r="BF382" s="71"/>
      <c r="BG382" s="72"/>
      <c r="BH382" s="71">
        <v>0</v>
      </c>
      <c r="BI382" s="71">
        <v>0</v>
      </c>
      <c r="BJ382" s="71">
        <v>27.782</v>
      </c>
      <c r="BK382" s="71">
        <v>0</v>
      </c>
      <c r="BL382" s="71">
        <v>0</v>
      </c>
      <c r="BM382" s="71">
        <v>0</v>
      </c>
      <c r="BN382" s="72"/>
      <c r="BO382" s="71">
        <v>0</v>
      </c>
      <c r="BP382" s="71">
        <v>0</v>
      </c>
      <c r="BQ382" s="71">
        <v>5</v>
      </c>
      <c r="BR382" s="71">
        <v>0</v>
      </c>
      <c r="BS382" s="71">
        <v>0</v>
      </c>
      <c r="BT382" s="71">
        <v>0</v>
      </c>
      <c r="BU382"/>
      <c r="BV382" s="70">
        <v>27.782</v>
      </c>
      <c r="BW382" s="70">
        <v>0</v>
      </c>
      <c r="BX382" s="70">
        <v>0</v>
      </c>
      <c r="BY382" s="70">
        <v>0</v>
      </c>
      <c r="BZ382" s="70">
        <v>0</v>
      </c>
      <c r="CA382" s="70">
        <v>0</v>
      </c>
      <c r="CB382" s="70">
        <v>0</v>
      </c>
      <c r="CC382" s="70">
        <v>0</v>
      </c>
      <c r="CD382" s="70">
        <v>0</v>
      </c>
    </row>
    <row r="383" spans="1:82">
      <c r="A383" s="70" t="s">
        <v>2158</v>
      </c>
      <c r="B383" s="70">
        <v>102</v>
      </c>
      <c r="C383" s="70">
        <v>18</v>
      </c>
      <c r="D383" s="70">
        <v>6</v>
      </c>
      <c r="E383" s="70">
        <v>2021</v>
      </c>
      <c r="F383" s="70" t="s">
        <v>160</v>
      </c>
      <c r="G383" s="70" t="s">
        <v>2140</v>
      </c>
      <c r="H383" s="70" t="s">
        <v>2141</v>
      </c>
      <c r="I383" s="148"/>
      <c r="J383" s="71">
        <v>11.042045571301744</v>
      </c>
      <c r="K383" s="71">
        <v>1.3695899636214857</v>
      </c>
      <c r="L383" s="71">
        <v>1.8503156264522824</v>
      </c>
      <c r="M383" s="71">
        <v>14.987225404520652</v>
      </c>
      <c r="N383" s="71">
        <v>14.634961897583969</v>
      </c>
      <c r="O383" s="71">
        <v>10.720862143249448</v>
      </c>
      <c r="P383" s="71">
        <v>14.976023712946871</v>
      </c>
      <c r="Q383" s="71">
        <v>0.62590979130051405</v>
      </c>
      <c r="R383" s="71">
        <v>0</v>
      </c>
      <c r="S383" s="71">
        <v>1.256547922864452</v>
      </c>
      <c r="T383" s="72"/>
      <c r="U383" s="71">
        <v>2939602</v>
      </c>
      <c r="V383" s="71">
        <v>489</v>
      </c>
      <c r="W383" s="71">
        <v>81</v>
      </c>
      <c r="X383" s="71">
        <v>3598</v>
      </c>
      <c r="Y383" s="71">
        <v>5189</v>
      </c>
      <c r="Z383" s="71">
        <v>7888</v>
      </c>
      <c r="AA383" s="71">
        <v>3223</v>
      </c>
      <c r="AB383" s="71">
        <v>10720</v>
      </c>
      <c r="AC383" s="71">
        <v>0</v>
      </c>
      <c r="AD383" s="71">
        <v>1.256547922864452</v>
      </c>
      <c r="AE383" s="72"/>
      <c r="AF383" s="71">
        <v>17764648.501482964</v>
      </c>
      <c r="AG383" s="71">
        <v>969259.36742525175</v>
      </c>
      <c r="AH383" s="71">
        <v>465001.5083542596</v>
      </c>
      <c r="AI383" s="71">
        <v>24298352.679093659</v>
      </c>
      <c r="AJ383" s="71">
        <v>20393477.533389151</v>
      </c>
      <c r="AK383" s="71">
        <v>0</v>
      </c>
      <c r="AL383" s="71">
        <v>0</v>
      </c>
      <c r="AM383" s="71">
        <v>1407148.8772996473</v>
      </c>
      <c r="AN383" s="71">
        <v>0</v>
      </c>
      <c r="AO383" s="71">
        <v>0</v>
      </c>
      <c r="AP383" s="71">
        <v>65297888.467044927</v>
      </c>
      <c r="AQ383" s="72"/>
      <c r="AR383" s="71">
        <v>148</v>
      </c>
      <c r="AS383" s="71">
        <v>82</v>
      </c>
      <c r="AT383" s="71">
        <v>0</v>
      </c>
      <c r="AU383" s="71">
        <v>2</v>
      </c>
      <c r="AV383" s="71">
        <v>0</v>
      </c>
      <c r="AW383" s="71">
        <v>0</v>
      </c>
      <c r="AX383" s="71"/>
      <c r="AY383" s="72"/>
      <c r="AZ383" s="71">
        <v>769.49999999999977</v>
      </c>
      <c r="BA383" s="71">
        <v>5571.4999999999991</v>
      </c>
      <c r="BB383" s="71">
        <v>0</v>
      </c>
      <c r="BC383" s="71">
        <v>21946</v>
      </c>
      <c r="BD383" s="71">
        <v>0</v>
      </c>
      <c r="BE383" s="71">
        <v>0</v>
      </c>
      <c r="BF383" s="71"/>
      <c r="BG383" s="72"/>
      <c r="BH383" s="71">
        <v>0</v>
      </c>
      <c r="BI383" s="71">
        <v>0</v>
      </c>
      <c r="BJ383" s="71">
        <v>29.053999999999998</v>
      </c>
      <c r="BK383" s="71">
        <v>0</v>
      </c>
      <c r="BL383" s="71">
        <v>0</v>
      </c>
      <c r="BM383" s="71">
        <v>0</v>
      </c>
      <c r="BN383" s="72"/>
      <c r="BO383" s="71">
        <v>0</v>
      </c>
      <c r="BP383" s="71">
        <v>0</v>
      </c>
      <c r="BQ383" s="71">
        <v>5</v>
      </c>
      <c r="BR383" s="71">
        <v>0</v>
      </c>
      <c r="BS383" s="71">
        <v>0</v>
      </c>
      <c r="BT383" s="71">
        <v>0</v>
      </c>
      <c r="BU383"/>
      <c r="BV383" s="70">
        <v>29.053999999999998</v>
      </c>
      <c r="BW383" s="70">
        <v>0</v>
      </c>
      <c r="BX383" s="70">
        <v>0</v>
      </c>
      <c r="BY383" s="70">
        <v>0</v>
      </c>
      <c r="BZ383" s="70">
        <v>0</v>
      </c>
      <c r="CA383" s="70">
        <v>0</v>
      </c>
      <c r="CB383" s="70">
        <v>0</v>
      </c>
      <c r="CC383" s="70">
        <v>0</v>
      </c>
      <c r="CD383" s="70">
        <v>0</v>
      </c>
    </row>
    <row r="384" spans="1:82">
      <c r="A384" s="70" t="s">
        <v>2159</v>
      </c>
      <c r="B384" s="70">
        <v>102</v>
      </c>
      <c r="C384" s="70">
        <v>19</v>
      </c>
      <c r="D384" s="70">
        <v>6</v>
      </c>
      <c r="E384" s="70">
        <v>2022</v>
      </c>
      <c r="F384" s="70" t="s">
        <v>161</v>
      </c>
      <c r="G384" s="70" t="s">
        <v>2140</v>
      </c>
      <c r="H384" s="70" t="s">
        <v>2141</v>
      </c>
      <c r="I384" s="148"/>
      <c r="J384" s="71">
        <v>11.930345570324057</v>
      </c>
      <c r="K384" s="71">
        <v>1.3021523472612366</v>
      </c>
      <c r="L384" s="71">
        <v>1.5062506727039988</v>
      </c>
      <c r="M384" s="71">
        <v>13.647592130970603</v>
      </c>
      <c r="N384" s="71">
        <v>15.686142512535389</v>
      </c>
      <c r="O384" s="71">
        <v>11.083565956026337</v>
      </c>
      <c r="P384" s="71">
        <v>14.806073017826822</v>
      </c>
      <c r="Q384" s="71">
        <v>0.61171653349111255</v>
      </c>
      <c r="R384" s="71">
        <v>0</v>
      </c>
      <c r="S384" s="71">
        <v>1.5365214539620491</v>
      </c>
      <c r="T384" s="72"/>
      <c r="U384" s="71">
        <v>3276302</v>
      </c>
      <c r="V384" s="71">
        <v>489</v>
      </c>
      <c r="W384" s="71">
        <v>81</v>
      </c>
      <c r="X384" s="71">
        <v>3598</v>
      </c>
      <c r="Y384" s="71">
        <v>5150</v>
      </c>
      <c r="Z384" s="71">
        <v>7748</v>
      </c>
      <c r="AA384" s="71">
        <v>3235</v>
      </c>
      <c r="AB384" s="71">
        <v>10391</v>
      </c>
      <c r="AC384" s="71">
        <v>0</v>
      </c>
      <c r="AD384" s="71">
        <v>1.5365214539620491</v>
      </c>
      <c r="AE384" s="72"/>
      <c r="AF384" s="71">
        <v>18011459.989485573</v>
      </c>
      <c r="AG384" s="71">
        <v>964327.68610020995</v>
      </c>
      <c r="AH384" s="71">
        <v>454163.20017280692</v>
      </c>
      <c r="AI384" s="71">
        <v>21631724.18904949</v>
      </c>
      <c r="AJ384" s="71">
        <v>22500631.330449086</v>
      </c>
      <c r="AK384" s="71">
        <v>0</v>
      </c>
      <c r="AL384" s="71">
        <v>0</v>
      </c>
      <c r="AM384" s="71">
        <v>1341761.7161843379</v>
      </c>
      <c r="AN384" s="71">
        <v>0</v>
      </c>
      <c r="AO384" s="71">
        <v>0</v>
      </c>
      <c r="AP384" s="71">
        <v>64904068.1114415</v>
      </c>
      <c r="AQ384" s="72"/>
      <c r="AR384" s="71">
        <v>152</v>
      </c>
      <c r="AS384" s="71">
        <v>83</v>
      </c>
      <c r="AT384" s="71">
        <v>0</v>
      </c>
      <c r="AU384" s="71">
        <v>2</v>
      </c>
      <c r="AV384" s="71">
        <v>0</v>
      </c>
      <c r="AW384" s="71">
        <v>0</v>
      </c>
      <c r="AX384" s="71"/>
      <c r="AY384" s="72"/>
      <c r="AZ384" s="71">
        <v>792.49999999999977</v>
      </c>
      <c r="BA384" s="71">
        <v>5620.9999999999991</v>
      </c>
      <c r="BB384" s="71">
        <v>0</v>
      </c>
      <c r="BC384" s="71">
        <v>21946</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2160</v>
      </c>
      <c r="B385" s="70">
        <v>102</v>
      </c>
      <c r="C385" s="70">
        <v>20</v>
      </c>
      <c r="D385" s="70">
        <v>6</v>
      </c>
      <c r="E385" s="70">
        <v>2023</v>
      </c>
      <c r="F385" s="70" t="s">
        <v>1539</v>
      </c>
      <c r="G385" s="70" t="s">
        <v>2140</v>
      </c>
      <c r="H385" s="70" t="s">
        <v>2141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159</v>
      </c>
      <c r="AS385" s="71">
        <v>83</v>
      </c>
      <c r="AT385" s="71">
        <v>0</v>
      </c>
      <c r="AU385" s="71">
        <v>2</v>
      </c>
      <c r="AV385" s="71">
        <v>0</v>
      </c>
      <c r="AW385" s="71">
        <v>0</v>
      </c>
      <c r="AX385" s="71"/>
      <c r="AY385" s="72"/>
      <c r="AZ385" s="71">
        <v>830.19999999999982</v>
      </c>
      <c r="BA385" s="71">
        <v>5620.9999999999991</v>
      </c>
      <c r="BB385" s="71">
        <v>0</v>
      </c>
      <c r="BC385" s="71">
        <v>21946</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2161</v>
      </c>
      <c r="B386" s="70">
        <v>102</v>
      </c>
      <c r="C386" s="70">
        <v>21</v>
      </c>
      <c r="D386" s="70">
        <v>6</v>
      </c>
      <c r="E386" s="70">
        <v>2024</v>
      </c>
      <c r="F386" s="70" t="s">
        <v>1554</v>
      </c>
      <c r="G386" s="1064" t="s">
        <v>2140</v>
      </c>
      <c r="H386" s="70" t="s">
        <v>2141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2162</v>
      </c>
      <c r="B387" s="70">
        <v>1</v>
      </c>
      <c r="C387" s="70">
        <v>1</v>
      </c>
      <c r="D387" s="70">
        <v>1</v>
      </c>
      <c r="E387" s="70">
        <v>1990</v>
      </c>
      <c r="F387" s="70" t="s">
        <v>787</v>
      </c>
      <c r="G387" s="1064" t="s">
        <v>2163</v>
      </c>
      <c r="H387" s="70" t="s">
        <v>2164</v>
      </c>
      <c r="I387" s="148" t="s">
        <v>793</v>
      </c>
      <c r="J387" s="71">
        <v>8.7253949496513066</v>
      </c>
      <c r="K387" s="71">
        <v>3.7344736767838809</v>
      </c>
      <c r="L387" s="71">
        <v>7.6575693840896104</v>
      </c>
      <c r="M387" s="71">
        <v>17.690460969391001</v>
      </c>
      <c r="N387" s="71">
        <v>21.07116478846352</v>
      </c>
      <c r="O387" s="71">
        <v>12.74216143071393</v>
      </c>
      <c r="P387" s="71">
        <v>18.528807463880892</v>
      </c>
      <c r="Q387" s="71">
        <v>0.97243217186582598</v>
      </c>
      <c r="R387" s="71">
        <v>0</v>
      </c>
      <c r="S387" s="71">
        <v>0.87663520373735471</v>
      </c>
      <c r="T387" s="72"/>
      <c r="U387" s="71">
        <v>1299012</v>
      </c>
      <c r="V387" s="71">
        <v>1089</v>
      </c>
      <c r="W387" s="71">
        <v>109</v>
      </c>
      <c r="X387" s="71">
        <v>6088</v>
      </c>
      <c r="Y387" s="71">
        <v>5237</v>
      </c>
      <c r="Z387" s="71">
        <v>5241</v>
      </c>
      <c r="AA387" s="71">
        <v>4499</v>
      </c>
      <c r="AB387" s="71">
        <v>15789</v>
      </c>
      <c r="AC387" s="71">
        <v>0</v>
      </c>
      <c r="AD387" s="71">
        <v>0.87663520373735471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2165</v>
      </c>
      <c r="B388" s="70">
        <v>2</v>
      </c>
      <c r="C388" s="70">
        <v>2</v>
      </c>
      <c r="D388" s="70">
        <v>1</v>
      </c>
      <c r="E388" s="70">
        <v>2005</v>
      </c>
      <c r="F388" s="70" t="s">
        <v>789</v>
      </c>
      <c r="G388" s="70" t="s">
        <v>2163</v>
      </c>
      <c r="H388" s="70" t="s">
        <v>2164</v>
      </c>
      <c r="I388" s="148"/>
      <c r="J388" s="71">
        <v>6.4770965831769107</v>
      </c>
      <c r="K388" s="71">
        <v>2.1502524477786791</v>
      </c>
      <c r="L388" s="71">
        <v>3.2157086444072611</v>
      </c>
      <c r="M388" s="71">
        <v>23.538896303388061</v>
      </c>
      <c r="N388" s="71">
        <v>27.678515637361102</v>
      </c>
      <c r="O388" s="71">
        <v>16.79951736825516</v>
      </c>
      <c r="P388" s="71">
        <v>20.49683245874748</v>
      </c>
      <c r="Q388" s="71">
        <v>0.80547654121019996</v>
      </c>
      <c r="R388" s="71">
        <v>0</v>
      </c>
      <c r="S388" s="71">
        <v>2.625137440098543</v>
      </c>
      <c r="T388" s="72"/>
      <c r="U388" s="71">
        <v>1167087</v>
      </c>
      <c r="V388" s="71">
        <v>826</v>
      </c>
      <c r="W388" s="71">
        <v>43</v>
      </c>
      <c r="X388" s="71">
        <v>4320</v>
      </c>
      <c r="Y388" s="71">
        <v>5172</v>
      </c>
      <c r="Z388" s="71">
        <v>7996</v>
      </c>
      <c r="AA388" s="71">
        <v>4076</v>
      </c>
      <c r="AB388" s="71">
        <v>13672</v>
      </c>
      <c r="AC388" s="71">
        <v>0</v>
      </c>
      <c r="AD388" s="71">
        <v>2.625137440098543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2166</v>
      </c>
      <c r="B389" s="70">
        <v>3</v>
      </c>
      <c r="C389" s="70">
        <v>3</v>
      </c>
      <c r="D389" s="70">
        <v>1</v>
      </c>
      <c r="E389" s="70">
        <v>2006</v>
      </c>
      <c r="F389" s="70" t="s">
        <v>790</v>
      </c>
      <c r="G389" s="70" t="s">
        <v>2163</v>
      </c>
      <c r="H389" s="70" t="s">
        <v>2164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2167</v>
      </c>
      <c r="B390" s="70">
        <v>4</v>
      </c>
      <c r="C390" s="70">
        <v>4</v>
      </c>
      <c r="D390" s="70">
        <v>1</v>
      </c>
      <c r="E390" s="70">
        <v>2007</v>
      </c>
      <c r="F390" s="70" t="s">
        <v>791</v>
      </c>
      <c r="G390" s="70" t="s">
        <v>2163</v>
      </c>
      <c r="H390" s="70" t="s">
        <v>2164</v>
      </c>
      <c r="I390" s="148"/>
      <c r="J390" s="71">
        <v>4.4097267773118682</v>
      </c>
      <c r="K390" s="71">
        <v>2.0283195573178219</v>
      </c>
      <c r="L390" s="71">
        <v>4.2984653840741984</v>
      </c>
      <c r="M390" s="71">
        <v>25.460114250123031</v>
      </c>
      <c r="N390" s="71">
        <v>24.278570983958659</v>
      </c>
      <c r="O390" s="71">
        <v>15.893570317578201</v>
      </c>
      <c r="P390" s="71">
        <v>20.369834126036871</v>
      </c>
      <c r="Q390" s="71">
        <v>0.82351379980252304</v>
      </c>
      <c r="R390" s="71">
        <v>0</v>
      </c>
      <c r="S390" s="71">
        <v>2.2639490060689691</v>
      </c>
      <c r="T390" s="72"/>
      <c r="U390" s="71">
        <v>812871</v>
      </c>
      <c r="V390" s="71">
        <v>758</v>
      </c>
      <c r="W390" s="71">
        <v>70</v>
      </c>
      <c r="X390" s="71">
        <v>5452</v>
      </c>
      <c r="Y390" s="71">
        <v>5168</v>
      </c>
      <c r="Z390" s="71">
        <v>7864</v>
      </c>
      <c r="AA390" s="71">
        <v>3989</v>
      </c>
      <c r="AB390" s="71">
        <v>13239</v>
      </c>
      <c r="AC390" s="71">
        <v>0</v>
      </c>
      <c r="AD390" s="71">
        <v>2.2639490060689691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2168</v>
      </c>
      <c r="B391" s="70">
        <v>5</v>
      </c>
      <c r="C391" s="70">
        <v>5</v>
      </c>
      <c r="D391" s="70">
        <v>1</v>
      </c>
      <c r="E391" s="70">
        <v>2008</v>
      </c>
      <c r="F391" s="70" t="s">
        <v>792</v>
      </c>
      <c r="G391" s="70" t="s">
        <v>2163</v>
      </c>
      <c r="H391" s="70" t="s">
        <v>2164</v>
      </c>
      <c r="I391" s="148"/>
      <c r="J391" s="71">
        <v>3.4799881570622029</v>
      </c>
      <c r="K391" s="71">
        <v>1.503564179588357</v>
      </c>
      <c r="L391" s="71">
        <v>3.9052555119742078</v>
      </c>
      <c r="M391" s="71">
        <v>27.542851320182059</v>
      </c>
      <c r="N391" s="71">
        <v>21.903252608078251</v>
      </c>
      <c r="O391" s="71">
        <v>15.28435817944364</v>
      </c>
      <c r="P391" s="71">
        <v>20.060981504303552</v>
      </c>
      <c r="Q391" s="71">
        <v>0.79458268458999304</v>
      </c>
      <c r="R391" s="71">
        <v>0</v>
      </c>
      <c r="S391" s="71">
        <v>1.91442520575102</v>
      </c>
      <c r="T391" s="72"/>
      <c r="U391" s="71">
        <v>744392</v>
      </c>
      <c r="V391" s="71">
        <v>758</v>
      </c>
      <c r="W391" s="71">
        <v>70</v>
      </c>
      <c r="X391" s="71">
        <v>5452</v>
      </c>
      <c r="Y391" s="71">
        <v>5130</v>
      </c>
      <c r="Z391" s="71">
        <v>7828</v>
      </c>
      <c r="AA391" s="71">
        <v>3933</v>
      </c>
      <c r="AB391" s="71">
        <v>12984</v>
      </c>
      <c r="AC391" s="71">
        <v>0</v>
      </c>
      <c r="AD391" s="71">
        <v>1.91442520575102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2169</v>
      </c>
      <c r="B392" s="70">
        <v>6</v>
      </c>
      <c r="C392" s="70">
        <v>6</v>
      </c>
      <c r="D392" s="70">
        <v>1</v>
      </c>
      <c r="E392" s="70">
        <v>2009</v>
      </c>
      <c r="F392" s="70" t="s">
        <v>176</v>
      </c>
      <c r="G392" s="70" t="s">
        <v>2163</v>
      </c>
      <c r="H392" s="70" t="s">
        <v>2164</v>
      </c>
      <c r="I392" s="148"/>
      <c r="J392" s="71">
        <v>3.9217017550277871</v>
      </c>
      <c r="K392" s="71">
        <v>1.4242796978784671</v>
      </c>
      <c r="L392" s="71">
        <v>5.4866424846141726</v>
      </c>
      <c r="M392" s="71">
        <v>27.379255415129641</v>
      </c>
      <c r="N392" s="71">
        <v>21.931147625892681</v>
      </c>
      <c r="O392" s="71">
        <v>15.61942336267173</v>
      </c>
      <c r="P392" s="71">
        <v>19.118622068002288</v>
      </c>
      <c r="Q392" s="71">
        <v>0.74725553941482803</v>
      </c>
      <c r="R392" s="71">
        <v>0</v>
      </c>
      <c r="S392" s="71">
        <v>2.054492872841168</v>
      </c>
      <c r="T392" s="72"/>
      <c r="U392" s="71">
        <v>623167</v>
      </c>
      <c r="V392" s="71">
        <v>688</v>
      </c>
      <c r="W392" s="71">
        <v>137</v>
      </c>
      <c r="X392" s="71">
        <v>5526</v>
      </c>
      <c r="Y392" s="71">
        <v>5097</v>
      </c>
      <c r="Z392" s="71">
        <v>7896</v>
      </c>
      <c r="AA392" s="71">
        <v>3848</v>
      </c>
      <c r="AB392" s="71">
        <v>12818</v>
      </c>
      <c r="AC392" s="71">
        <v>0</v>
      </c>
      <c r="AD392" s="71">
        <v>2.054492872841168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3.157</v>
      </c>
      <c r="BK392" s="71">
        <v>0</v>
      </c>
      <c r="BL392" s="71">
        <v>0</v>
      </c>
      <c r="BM392" s="71">
        <v>0</v>
      </c>
      <c r="BN392" s="72"/>
      <c r="BO392" s="71">
        <v>0</v>
      </c>
      <c r="BP392" s="71">
        <v>0</v>
      </c>
      <c r="BQ392" s="71">
        <v>1</v>
      </c>
      <c r="BR392" s="71">
        <v>0</v>
      </c>
      <c r="BS392" s="71">
        <v>0</v>
      </c>
      <c r="BT392" s="71">
        <v>0</v>
      </c>
      <c r="BU392"/>
      <c r="BV392" s="70">
        <v>3.157</v>
      </c>
      <c r="BW392" s="70">
        <v>0</v>
      </c>
      <c r="BX392" s="70">
        <v>0</v>
      </c>
      <c r="BY392" s="70">
        <v>0</v>
      </c>
      <c r="BZ392" s="70">
        <v>0</v>
      </c>
      <c r="CA392" s="70">
        <v>0</v>
      </c>
      <c r="CB392" s="70">
        <v>0</v>
      </c>
      <c r="CC392" s="70">
        <v>0</v>
      </c>
      <c r="CD392" s="70">
        <v>0</v>
      </c>
    </row>
    <row r="393" spans="1:82">
      <c r="A393" s="70" t="s">
        <v>2170</v>
      </c>
      <c r="B393" s="70">
        <v>7</v>
      </c>
      <c r="C393" s="70">
        <v>7</v>
      </c>
      <c r="D393" s="70">
        <v>1</v>
      </c>
      <c r="E393" s="70">
        <v>2010</v>
      </c>
      <c r="F393" s="70" t="s">
        <v>177</v>
      </c>
      <c r="G393" s="70" t="s">
        <v>2163</v>
      </c>
      <c r="H393" s="70" t="s">
        <v>2164</v>
      </c>
      <c r="I393" s="148"/>
      <c r="J393" s="71">
        <v>4.1217479536802966</v>
      </c>
      <c r="K393" s="71">
        <v>1.525814773150828</v>
      </c>
      <c r="L393" s="71">
        <v>5.5872906900282064</v>
      </c>
      <c r="M393" s="71">
        <v>28.288173026518361</v>
      </c>
      <c r="N393" s="71">
        <v>23.432148625074031</v>
      </c>
      <c r="O393" s="71">
        <v>15.43691506075961</v>
      </c>
      <c r="P393" s="71">
        <v>19.159891032310799</v>
      </c>
      <c r="Q393" s="71">
        <v>0.77362829421240997</v>
      </c>
      <c r="R393" s="71">
        <v>0</v>
      </c>
      <c r="S393" s="71">
        <v>1.1886386210077959</v>
      </c>
      <c r="T393" s="72"/>
      <c r="U393" s="71">
        <v>764823</v>
      </c>
      <c r="V393" s="71">
        <v>688</v>
      </c>
      <c r="W393" s="71">
        <v>137</v>
      </c>
      <c r="X393" s="71">
        <v>5526</v>
      </c>
      <c r="Y393" s="71">
        <v>5117</v>
      </c>
      <c r="Z393" s="71">
        <v>7840</v>
      </c>
      <c r="AA393" s="71">
        <v>3760</v>
      </c>
      <c r="AB393" s="71">
        <v>12716</v>
      </c>
      <c r="AC393" s="71">
        <v>0</v>
      </c>
      <c r="AD393" s="71">
        <v>1.1886386210077959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4.0199999999999996</v>
      </c>
      <c r="BK393" s="71">
        <v>0</v>
      </c>
      <c r="BL393" s="71">
        <v>0</v>
      </c>
      <c r="BM393" s="71">
        <v>0</v>
      </c>
      <c r="BN393" s="72"/>
      <c r="BO393" s="71">
        <v>0</v>
      </c>
      <c r="BP393" s="71">
        <v>0</v>
      </c>
      <c r="BQ393" s="71">
        <v>1</v>
      </c>
      <c r="BR393" s="71">
        <v>0</v>
      </c>
      <c r="BS393" s="71">
        <v>0</v>
      </c>
      <c r="BT393" s="71">
        <v>0</v>
      </c>
      <c r="BU393"/>
      <c r="BV393" s="70">
        <v>4.0199999999999996</v>
      </c>
      <c r="BW393" s="70">
        <v>0</v>
      </c>
      <c r="BX393" s="70">
        <v>0</v>
      </c>
      <c r="BY393" s="70">
        <v>0</v>
      </c>
      <c r="BZ393" s="70">
        <v>0</v>
      </c>
      <c r="CA393" s="70">
        <v>0</v>
      </c>
      <c r="CB393" s="70">
        <v>0</v>
      </c>
      <c r="CC393" s="70">
        <v>0</v>
      </c>
      <c r="CD393" s="70">
        <v>0</v>
      </c>
    </row>
    <row r="394" spans="1:82">
      <c r="A394" s="70" t="s">
        <v>2171</v>
      </c>
      <c r="B394" s="70">
        <v>8</v>
      </c>
      <c r="C394" s="70">
        <v>8</v>
      </c>
      <c r="D394" s="70">
        <v>1</v>
      </c>
      <c r="E394" s="70">
        <v>2011</v>
      </c>
      <c r="F394" s="70" t="s">
        <v>178</v>
      </c>
      <c r="G394" s="70" t="s">
        <v>2163</v>
      </c>
      <c r="H394" s="70" t="s">
        <v>2164</v>
      </c>
      <c r="I394" s="148"/>
      <c r="J394" s="71">
        <v>5.7161533968233629</v>
      </c>
      <c r="K394" s="71">
        <v>1.915095977920944</v>
      </c>
      <c r="L394" s="71">
        <v>4.9853238024582458</v>
      </c>
      <c r="M394" s="71">
        <v>31.131475081153759</v>
      </c>
      <c r="N394" s="71">
        <v>21.901105112682799</v>
      </c>
      <c r="O394" s="71">
        <v>15.050865209189723</v>
      </c>
      <c r="P394" s="71">
        <v>18.348881293220341</v>
      </c>
      <c r="Q394" s="71">
        <v>0.87580948170949302</v>
      </c>
      <c r="R394" s="71">
        <v>0</v>
      </c>
      <c r="S394" s="71">
        <v>1.3068848154342549</v>
      </c>
      <c r="T394" s="72"/>
      <c r="U394" s="71">
        <v>1005790</v>
      </c>
      <c r="V394" s="71">
        <v>688</v>
      </c>
      <c r="W394" s="71">
        <v>137</v>
      </c>
      <c r="X394" s="71">
        <v>5526</v>
      </c>
      <c r="Y394" s="71">
        <v>5093</v>
      </c>
      <c r="Z394" s="71">
        <v>7810</v>
      </c>
      <c r="AA394" s="71">
        <v>3708</v>
      </c>
      <c r="AB394" s="71">
        <v>12480</v>
      </c>
      <c r="AC394" s="71">
        <v>0</v>
      </c>
      <c r="AD394" s="71">
        <v>1.3068848154342549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4.6710000000000003</v>
      </c>
      <c r="BK394" s="71">
        <v>0</v>
      </c>
      <c r="BL394" s="71">
        <v>3.23</v>
      </c>
      <c r="BM394" s="71">
        <v>0</v>
      </c>
      <c r="BN394" s="72"/>
      <c r="BO394" s="71">
        <v>0</v>
      </c>
      <c r="BP394" s="71">
        <v>0</v>
      </c>
      <c r="BQ394" s="71">
        <v>1</v>
      </c>
      <c r="BR394" s="71">
        <v>0</v>
      </c>
      <c r="BS394" s="71">
        <v>1</v>
      </c>
      <c r="BT394" s="71">
        <v>0</v>
      </c>
      <c r="BU394"/>
      <c r="BV394" s="70">
        <v>7.9009999999999998</v>
      </c>
      <c r="BW394" s="70">
        <v>0</v>
      </c>
      <c r="BX394" s="70">
        <v>0</v>
      </c>
      <c r="BY394" s="70">
        <v>0</v>
      </c>
      <c r="BZ394" s="70">
        <v>0</v>
      </c>
      <c r="CA394" s="70">
        <v>0</v>
      </c>
      <c r="CB394" s="70">
        <v>0</v>
      </c>
      <c r="CC394" s="70">
        <v>0</v>
      </c>
      <c r="CD394" s="70">
        <v>0</v>
      </c>
    </row>
    <row r="395" spans="1:82">
      <c r="A395" s="70" t="s">
        <v>2172</v>
      </c>
      <c r="B395" s="70">
        <v>9</v>
      </c>
      <c r="C395" s="70">
        <v>9</v>
      </c>
      <c r="D395" s="70">
        <v>1</v>
      </c>
      <c r="E395" s="70">
        <v>2012</v>
      </c>
      <c r="F395" s="70" t="s">
        <v>179</v>
      </c>
      <c r="G395" s="70" t="s">
        <v>2163</v>
      </c>
      <c r="H395" s="70" t="s">
        <v>2164</v>
      </c>
      <c r="I395" s="148"/>
      <c r="J395" s="71">
        <v>5.2299202457412761</v>
      </c>
      <c r="K395" s="71">
        <v>1.7286164136525299</v>
      </c>
      <c r="L395" s="71">
        <v>5.0688915855417678</v>
      </c>
      <c r="M395" s="71">
        <v>28.027942713725789</v>
      </c>
      <c r="N395" s="71">
        <v>21.209222639597499</v>
      </c>
      <c r="O395" s="71">
        <v>14.878892693295718</v>
      </c>
      <c r="P395" s="71">
        <v>17.970545967186581</v>
      </c>
      <c r="Q395" s="71">
        <v>0.94689835187252502</v>
      </c>
      <c r="R395" s="71">
        <v>0</v>
      </c>
      <c r="S395" s="71">
        <v>1.1624544388537219</v>
      </c>
      <c r="T395" s="72"/>
      <c r="U395" s="71">
        <v>944236</v>
      </c>
      <c r="V395" s="71">
        <v>688</v>
      </c>
      <c r="W395" s="71">
        <v>137</v>
      </c>
      <c r="X395" s="71">
        <v>5526</v>
      </c>
      <c r="Y395" s="71">
        <v>5092</v>
      </c>
      <c r="Z395" s="71">
        <v>7782</v>
      </c>
      <c r="AA395" s="71">
        <v>3611</v>
      </c>
      <c r="AB395" s="71">
        <v>12419</v>
      </c>
      <c r="AC395" s="71">
        <v>0</v>
      </c>
      <c r="AD395" s="71">
        <v>1.1624544388537219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4.7969999999999997</v>
      </c>
      <c r="BK395" s="71">
        <v>0</v>
      </c>
      <c r="BL395" s="71">
        <v>3.5179999999999998</v>
      </c>
      <c r="BM395" s="71">
        <v>0</v>
      </c>
      <c r="BN395" s="72"/>
      <c r="BO395" s="71">
        <v>0</v>
      </c>
      <c r="BP395" s="71">
        <v>0</v>
      </c>
      <c r="BQ395" s="71">
        <v>1</v>
      </c>
      <c r="BR395" s="71">
        <v>0</v>
      </c>
      <c r="BS395" s="71">
        <v>1</v>
      </c>
      <c r="BT395" s="71">
        <v>0</v>
      </c>
      <c r="BU395"/>
      <c r="BV395" s="70">
        <v>8.3149999999999995</v>
      </c>
      <c r="BW395" s="70">
        <v>0</v>
      </c>
      <c r="BX395" s="70">
        <v>0</v>
      </c>
      <c r="BY395" s="70">
        <v>0</v>
      </c>
      <c r="BZ395" s="70">
        <v>0</v>
      </c>
      <c r="CA395" s="70">
        <v>0</v>
      </c>
      <c r="CB395" s="70">
        <v>0</v>
      </c>
      <c r="CC395" s="70">
        <v>0</v>
      </c>
      <c r="CD395" s="70">
        <v>0</v>
      </c>
    </row>
    <row r="396" spans="1:82">
      <c r="A396" s="70" t="s">
        <v>2173</v>
      </c>
      <c r="B396" s="70">
        <v>10</v>
      </c>
      <c r="C396" s="70">
        <v>10</v>
      </c>
      <c r="D396" s="70">
        <v>1</v>
      </c>
      <c r="E396" s="70">
        <v>2013</v>
      </c>
      <c r="F396" s="70" t="s">
        <v>180</v>
      </c>
      <c r="G396" s="70" t="s">
        <v>2163</v>
      </c>
      <c r="H396" s="70" t="s">
        <v>2164</v>
      </c>
      <c r="I396" s="148"/>
      <c r="J396" s="71">
        <v>5.028843967745213</v>
      </c>
      <c r="K396" s="71">
        <v>1.421934178547877</v>
      </c>
      <c r="L396" s="71">
        <v>5.1527123987207331</v>
      </c>
      <c r="M396" s="71">
        <v>27.019460264066339</v>
      </c>
      <c r="N396" s="71">
        <v>22.677164347583751</v>
      </c>
      <c r="O396" s="71">
        <v>14.188062954369148</v>
      </c>
      <c r="P396" s="71">
        <v>17.828453830077883</v>
      </c>
      <c r="Q396" s="71">
        <v>0.952006677972004</v>
      </c>
      <c r="R396" s="71">
        <v>0</v>
      </c>
      <c r="S396" s="71">
        <v>1.3652164880970159</v>
      </c>
      <c r="T396" s="72"/>
      <c r="U396" s="71">
        <v>901613</v>
      </c>
      <c r="V396" s="71">
        <v>688</v>
      </c>
      <c r="W396" s="71">
        <v>137</v>
      </c>
      <c r="X396" s="71">
        <v>5526</v>
      </c>
      <c r="Y396" s="71">
        <v>5087</v>
      </c>
      <c r="Z396" s="71">
        <v>7752</v>
      </c>
      <c r="AA396" s="71">
        <v>3569</v>
      </c>
      <c r="AB396" s="71">
        <v>12307</v>
      </c>
      <c r="AC396" s="71">
        <v>0</v>
      </c>
      <c r="AD396" s="71">
        <v>1.3652164880970159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4.6360000000000001</v>
      </c>
      <c r="BK396" s="71">
        <v>0</v>
      </c>
      <c r="BL396" s="71">
        <v>3.5150000000000001</v>
      </c>
      <c r="BM396" s="71">
        <v>0</v>
      </c>
      <c r="BN396" s="72"/>
      <c r="BO396" s="71">
        <v>0</v>
      </c>
      <c r="BP396" s="71">
        <v>0</v>
      </c>
      <c r="BQ396" s="71">
        <v>1</v>
      </c>
      <c r="BR396" s="71">
        <v>0</v>
      </c>
      <c r="BS396" s="71">
        <v>1</v>
      </c>
      <c r="BT396" s="71">
        <v>0</v>
      </c>
      <c r="BU396"/>
      <c r="BV396" s="70">
        <v>8.1509999999999998</v>
      </c>
      <c r="BW396" s="70">
        <v>0</v>
      </c>
      <c r="BX396" s="70">
        <v>0</v>
      </c>
      <c r="BY396" s="70">
        <v>0</v>
      </c>
      <c r="BZ396" s="70">
        <v>0</v>
      </c>
      <c r="CA396" s="70">
        <v>0</v>
      </c>
      <c r="CB396" s="70">
        <v>0</v>
      </c>
      <c r="CC396" s="70">
        <v>0</v>
      </c>
      <c r="CD396" s="70">
        <v>0</v>
      </c>
    </row>
    <row r="397" spans="1:82">
      <c r="A397" s="70" t="s">
        <v>2174</v>
      </c>
      <c r="B397" s="70">
        <v>11</v>
      </c>
      <c r="C397" s="70">
        <v>11</v>
      </c>
      <c r="D397" s="70">
        <v>1</v>
      </c>
      <c r="E397" s="70">
        <v>2014</v>
      </c>
      <c r="F397" s="70" t="s">
        <v>181</v>
      </c>
      <c r="G397" s="70" t="s">
        <v>2163</v>
      </c>
      <c r="H397" s="70" t="s">
        <v>2164</v>
      </c>
      <c r="I397" s="148"/>
      <c r="J397" s="71">
        <v>3.1830542879430719</v>
      </c>
      <c r="K397" s="71">
        <v>1.373692836858917</v>
      </c>
      <c r="L397" s="71">
        <v>4.0899703024245637</v>
      </c>
      <c r="M397" s="71">
        <v>26.17333891786868</v>
      </c>
      <c r="N397" s="71">
        <v>22.384630919788819</v>
      </c>
      <c r="O397" s="71">
        <v>13.578837831368293</v>
      </c>
      <c r="P397" s="71">
        <v>17.735334234995371</v>
      </c>
      <c r="Q397" s="71">
        <v>0.899218176951048</v>
      </c>
      <c r="R397" s="71">
        <v>0</v>
      </c>
      <c r="S397" s="71">
        <v>1.4527661317406879</v>
      </c>
      <c r="T397" s="72"/>
      <c r="U397" s="71">
        <v>624706</v>
      </c>
      <c r="V397" s="71">
        <v>566</v>
      </c>
      <c r="W397" s="71">
        <v>151</v>
      </c>
      <c r="X397" s="71">
        <v>5377</v>
      </c>
      <c r="Y397" s="71">
        <v>5065</v>
      </c>
      <c r="Z397" s="71">
        <v>7814</v>
      </c>
      <c r="AA397" s="71">
        <v>3532</v>
      </c>
      <c r="AB397" s="71">
        <v>12116</v>
      </c>
      <c r="AC397" s="71">
        <v>0</v>
      </c>
      <c r="AD397" s="71">
        <v>1.4527661317406879</v>
      </c>
      <c r="AE397" s="72"/>
      <c r="AF397" s="71"/>
      <c r="AG397" s="71"/>
      <c r="AH397" s="71"/>
      <c r="AI397" s="71"/>
      <c r="AJ397" s="71"/>
      <c r="AK397" s="71"/>
      <c r="AL397" s="71"/>
      <c r="AM397" s="71"/>
      <c r="AN397" s="71"/>
      <c r="AO397" s="71"/>
      <c r="AP397" s="71"/>
      <c r="AQ397" s="72"/>
      <c r="AR397" s="71">
        <v>127</v>
      </c>
      <c r="AS397" s="71">
        <v>11</v>
      </c>
      <c r="AT397" s="71">
        <v>0</v>
      </c>
      <c r="AU397" s="71">
        <v>0</v>
      </c>
      <c r="AV397" s="71">
        <v>0</v>
      </c>
      <c r="AW397" s="71">
        <v>0</v>
      </c>
      <c r="AX397" s="71"/>
      <c r="AY397" s="72"/>
      <c r="AZ397" s="71">
        <v>556.20000000000005</v>
      </c>
      <c r="BA397" s="71">
        <v>399.6</v>
      </c>
      <c r="BB397" s="71">
        <v>0</v>
      </c>
      <c r="BC397" s="71">
        <v>0</v>
      </c>
      <c r="BD397" s="71">
        <v>0</v>
      </c>
      <c r="BE397" s="71">
        <v>0</v>
      </c>
      <c r="BF397" s="71"/>
      <c r="BG397" s="72"/>
      <c r="BH397" s="71">
        <v>0</v>
      </c>
      <c r="BI397" s="71">
        <v>0</v>
      </c>
      <c r="BJ397" s="71">
        <v>3.3959999999999999</v>
      </c>
      <c r="BK397" s="71">
        <v>0</v>
      </c>
      <c r="BL397" s="71">
        <v>0</v>
      </c>
      <c r="BM397" s="71">
        <v>0</v>
      </c>
      <c r="BN397" s="72"/>
      <c r="BO397" s="71">
        <v>0</v>
      </c>
      <c r="BP397" s="71">
        <v>0</v>
      </c>
      <c r="BQ397" s="71">
        <v>1</v>
      </c>
      <c r="BR397" s="71">
        <v>0</v>
      </c>
      <c r="BS397" s="71">
        <v>0</v>
      </c>
      <c r="BT397" s="71">
        <v>0</v>
      </c>
      <c r="BU397"/>
      <c r="BV397" s="70">
        <v>3.3959999999999999</v>
      </c>
      <c r="BW397" s="70">
        <v>0</v>
      </c>
      <c r="BX397" s="70">
        <v>0</v>
      </c>
      <c r="BY397" s="70">
        <v>0</v>
      </c>
      <c r="BZ397" s="70">
        <v>0</v>
      </c>
      <c r="CA397" s="70">
        <v>0</v>
      </c>
      <c r="CB397" s="70">
        <v>0</v>
      </c>
      <c r="CC397" s="70">
        <v>0</v>
      </c>
      <c r="CD397" s="70">
        <v>0</v>
      </c>
    </row>
    <row r="398" spans="1:82">
      <c r="A398" s="70" t="s">
        <v>2175</v>
      </c>
      <c r="B398" s="70">
        <v>12</v>
      </c>
      <c r="C398" s="70">
        <v>12</v>
      </c>
      <c r="D398" s="70">
        <v>1</v>
      </c>
      <c r="E398" s="70">
        <v>2015</v>
      </c>
      <c r="F398" s="70" t="s">
        <v>182</v>
      </c>
      <c r="G398" s="70" t="s">
        <v>2163</v>
      </c>
      <c r="H398" s="70" t="s">
        <v>2164</v>
      </c>
      <c r="I398" s="148"/>
      <c r="J398" s="71">
        <v>3.7799444552560901</v>
      </c>
      <c r="K398" s="71">
        <v>1.2783566312696779</v>
      </c>
      <c r="L398" s="71">
        <v>4.4124585781497494</v>
      </c>
      <c r="M398" s="71">
        <v>27.902062788018981</v>
      </c>
      <c r="N398" s="71">
        <v>19.090977381723508</v>
      </c>
      <c r="O398" s="71">
        <v>13.253185911846501</v>
      </c>
      <c r="P398" s="71">
        <v>17.437777820902845</v>
      </c>
      <c r="Q398" s="71">
        <v>0.86683563980538403</v>
      </c>
      <c r="R398" s="71">
        <v>0</v>
      </c>
      <c r="S398" s="71">
        <v>1.50612068499465</v>
      </c>
      <c r="T398" s="72"/>
      <c r="U398" s="71">
        <v>800785</v>
      </c>
      <c r="V398" s="71">
        <v>566</v>
      </c>
      <c r="W398" s="71">
        <v>151</v>
      </c>
      <c r="X398" s="71">
        <v>5377</v>
      </c>
      <c r="Y398" s="71">
        <v>5040</v>
      </c>
      <c r="Z398" s="71">
        <v>7700</v>
      </c>
      <c r="AA398" s="71">
        <v>3470</v>
      </c>
      <c r="AB398" s="71">
        <v>11931</v>
      </c>
      <c r="AC398" s="71">
        <v>0</v>
      </c>
      <c r="AD398" s="71">
        <v>1.50612068499465</v>
      </c>
      <c r="AE398" s="72"/>
      <c r="AF398" s="71">
        <v>5438841.6046293108</v>
      </c>
      <c r="AG398" s="71">
        <v>982825.33031136403</v>
      </c>
      <c r="AH398" s="71">
        <v>927912.22537127428</v>
      </c>
      <c r="AI398" s="71">
        <v>34918383.807782993</v>
      </c>
      <c r="AJ398" s="71">
        <v>24776478.799419262</v>
      </c>
      <c r="AK398" s="71">
        <v>0</v>
      </c>
      <c r="AL398" s="71">
        <v>0</v>
      </c>
      <c r="AM398" s="71">
        <v>1635093.5013373659</v>
      </c>
      <c r="AN398" s="71">
        <v>0</v>
      </c>
      <c r="AO398" s="71">
        <v>0</v>
      </c>
      <c r="AP398" s="71">
        <v>68679535.268851578</v>
      </c>
      <c r="AQ398" s="72"/>
      <c r="AR398" s="71">
        <v>134</v>
      </c>
      <c r="AS398" s="71">
        <v>20</v>
      </c>
      <c r="AT398" s="71">
        <v>0</v>
      </c>
      <c r="AU398" s="71">
        <v>0</v>
      </c>
      <c r="AV398" s="71">
        <v>0</v>
      </c>
      <c r="AW398" s="71">
        <v>0</v>
      </c>
      <c r="AX398" s="71"/>
      <c r="AY398" s="72"/>
      <c r="AZ398" s="71">
        <v>585</v>
      </c>
      <c r="BA398" s="71">
        <v>633.1</v>
      </c>
      <c r="BB398" s="71">
        <v>0</v>
      </c>
      <c r="BC398" s="71">
        <v>0</v>
      </c>
      <c r="BD398" s="71">
        <v>0</v>
      </c>
      <c r="BE398" s="71">
        <v>0</v>
      </c>
      <c r="BF398" s="71"/>
      <c r="BG398" s="72"/>
      <c r="BH398" s="71">
        <v>0</v>
      </c>
      <c r="BI398" s="71">
        <v>0</v>
      </c>
      <c r="BJ398" s="71">
        <v>2.379</v>
      </c>
      <c r="BK398" s="71">
        <v>0</v>
      </c>
      <c r="BL398" s="71">
        <v>3.0880000000000001</v>
      </c>
      <c r="BM398" s="71">
        <v>0</v>
      </c>
      <c r="BN398" s="72"/>
      <c r="BO398" s="71">
        <v>0</v>
      </c>
      <c r="BP398" s="71">
        <v>0</v>
      </c>
      <c r="BQ398" s="71">
        <v>1</v>
      </c>
      <c r="BR398" s="71">
        <v>0</v>
      </c>
      <c r="BS398" s="71">
        <v>1</v>
      </c>
      <c r="BT398" s="71">
        <v>0</v>
      </c>
      <c r="BU398"/>
      <c r="BV398" s="70">
        <v>5.4669999999999996</v>
      </c>
      <c r="BW398" s="70">
        <v>0</v>
      </c>
      <c r="BX398" s="70">
        <v>0</v>
      </c>
      <c r="BY398" s="70">
        <v>0</v>
      </c>
      <c r="BZ398" s="70">
        <v>0</v>
      </c>
      <c r="CA398" s="70">
        <v>0</v>
      </c>
      <c r="CB398" s="70">
        <v>0</v>
      </c>
      <c r="CC398" s="70">
        <v>0</v>
      </c>
      <c r="CD398" s="70">
        <v>0</v>
      </c>
    </row>
    <row r="399" spans="1:82">
      <c r="A399" s="70" t="s">
        <v>2176</v>
      </c>
      <c r="B399" s="70">
        <v>13</v>
      </c>
      <c r="C399" s="70">
        <v>13</v>
      </c>
      <c r="D399" s="70">
        <v>1</v>
      </c>
      <c r="E399" s="70">
        <v>2016</v>
      </c>
      <c r="F399" s="70" t="s">
        <v>155</v>
      </c>
      <c r="G399" s="70" t="s">
        <v>2163</v>
      </c>
      <c r="H399" s="70" t="s">
        <v>2164</v>
      </c>
      <c r="I399" s="148"/>
      <c r="J399" s="71">
        <v>2.5614959440055278</v>
      </c>
      <c r="K399" s="71">
        <v>1.2860385053991901</v>
      </c>
      <c r="L399" s="71">
        <v>4.2404943943241404</v>
      </c>
      <c r="M399" s="71">
        <v>22.555647005931874</v>
      </c>
      <c r="N399" s="71">
        <v>20.187994906955698</v>
      </c>
      <c r="O399" s="71">
        <v>12.927317803600815</v>
      </c>
      <c r="P399" s="71">
        <v>17.10755992982779</v>
      </c>
      <c r="Q399" s="71">
        <v>0.8250527173311063</v>
      </c>
      <c r="R399" s="71">
        <v>0</v>
      </c>
      <c r="S399" s="71">
        <v>1.069433139417969</v>
      </c>
      <c r="T399" s="72"/>
      <c r="U399" s="71">
        <v>538527</v>
      </c>
      <c r="V399" s="71">
        <v>566</v>
      </c>
      <c r="W399" s="71">
        <v>151</v>
      </c>
      <c r="X399" s="71">
        <v>5377</v>
      </c>
      <c r="Y399" s="71">
        <v>5006</v>
      </c>
      <c r="Z399" s="71">
        <v>7603</v>
      </c>
      <c r="AA399" s="71">
        <v>3521</v>
      </c>
      <c r="AB399" s="71">
        <v>11681</v>
      </c>
      <c r="AC399" s="71">
        <v>0</v>
      </c>
      <c r="AD399" s="71">
        <v>1.069433139417969</v>
      </c>
      <c r="AE399" s="72"/>
      <c r="AF399" s="71">
        <v>3762615.7419613828</v>
      </c>
      <c r="AG399" s="71">
        <v>950345.9762039698</v>
      </c>
      <c r="AH399" s="71">
        <v>692527.39069993398</v>
      </c>
      <c r="AI399" s="71">
        <v>33969832.592236303</v>
      </c>
      <c r="AJ399" s="71">
        <v>24578582.409928389</v>
      </c>
      <c r="AK399" s="71">
        <v>0</v>
      </c>
      <c r="AL399" s="71">
        <v>0</v>
      </c>
      <c r="AM399" s="71">
        <v>1602075.7394785781</v>
      </c>
      <c r="AN399" s="71">
        <v>0</v>
      </c>
      <c r="AO399" s="71">
        <v>0</v>
      </c>
      <c r="AP399" s="71">
        <v>65555979.850508556</v>
      </c>
      <c r="AQ399" s="72"/>
      <c r="AR399" s="71">
        <v>146</v>
      </c>
      <c r="AS399" s="71">
        <v>24</v>
      </c>
      <c r="AT399" s="71">
        <v>0</v>
      </c>
      <c r="AU399" s="71">
        <v>0</v>
      </c>
      <c r="AV399" s="71">
        <v>0</v>
      </c>
      <c r="AW399" s="71">
        <v>0</v>
      </c>
      <c r="AX399" s="71"/>
      <c r="AY399" s="72"/>
      <c r="AZ399" s="71">
        <v>638.5</v>
      </c>
      <c r="BA399" s="71">
        <v>681.4</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2177</v>
      </c>
      <c r="B400" s="70">
        <v>14</v>
      </c>
      <c r="C400" s="70">
        <v>14</v>
      </c>
      <c r="D400" s="70">
        <v>1</v>
      </c>
      <c r="E400" s="70">
        <v>2017</v>
      </c>
      <c r="F400" s="70" t="s">
        <v>156</v>
      </c>
      <c r="G400" s="70" t="s">
        <v>2163</v>
      </c>
      <c r="H400" s="70" t="s">
        <v>2164</v>
      </c>
      <c r="I400" s="148"/>
      <c r="J400" s="71">
        <v>2.6628311097417581</v>
      </c>
      <c r="K400" s="71">
        <v>1.2682628790816128</v>
      </c>
      <c r="L400" s="71">
        <v>4.1700378758174157</v>
      </c>
      <c r="M400" s="71">
        <v>21.427812181809884</v>
      </c>
      <c r="N400" s="71">
        <v>20.628762457462795</v>
      </c>
      <c r="O400" s="71">
        <v>12.748153172379084</v>
      </c>
      <c r="P400" s="71">
        <v>16.926770491577283</v>
      </c>
      <c r="Q400" s="71">
        <v>0.779675812831505</v>
      </c>
      <c r="R400" s="71">
        <v>0</v>
      </c>
      <c r="S400" s="71">
        <v>0.92819343165951185</v>
      </c>
      <c r="T400" s="72"/>
      <c r="U400" s="71">
        <v>594331</v>
      </c>
      <c r="V400" s="71">
        <v>566</v>
      </c>
      <c r="W400" s="71">
        <v>151</v>
      </c>
      <c r="X400" s="71">
        <v>5377</v>
      </c>
      <c r="Y400" s="71">
        <v>4965</v>
      </c>
      <c r="Z400" s="71">
        <v>7622</v>
      </c>
      <c r="AA400" s="71">
        <v>3506</v>
      </c>
      <c r="AB400" s="71">
        <v>11415</v>
      </c>
      <c r="AC400" s="71">
        <v>0</v>
      </c>
      <c r="AD400" s="71">
        <v>0.92819343165951185</v>
      </c>
      <c r="AE400" s="72"/>
      <c r="AF400" s="71">
        <v>3964781.4335233602</v>
      </c>
      <c r="AG400" s="71">
        <v>947798.10729450022</v>
      </c>
      <c r="AH400" s="71">
        <v>893147.54632644227</v>
      </c>
      <c r="AI400" s="71">
        <v>33646633.687063657</v>
      </c>
      <c r="AJ400" s="71">
        <v>24307230.604508091</v>
      </c>
      <c r="AK400" s="71">
        <v>0</v>
      </c>
      <c r="AL400" s="71">
        <v>0</v>
      </c>
      <c r="AM400" s="71">
        <v>1568042.9600325229</v>
      </c>
      <c r="AN400" s="71">
        <v>0</v>
      </c>
      <c r="AO400" s="71">
        <v>0</v>
      </c>
      <c r="AP400" s="71">
        <v>65327634.338748574</v>
      </c>
      <c r="AQ400" s="72"/>
      <c r="AR400" s="71">
        <v>155</v>
      </c>
      <c r="AS400" s="71">
        <v>27</v>
      </c>
      <c r="AT400" s="71">
        <v>0</v>
      </c>
      <c r="AU400" s="71">
        <v>0</v>
      </c>
      <c r="AV400" s="71">
        <v>0</v>
      </c>
      <c r="AW400" s="71">
        <v>0</v>
      </c>
      <c r="AX400" s="71"/>
      <c r="AY400" s="72"/>
      <c r="AZ400" s="71">
        <v>681.7</v>
      </c>
      <c r="BA400" s="71">
        <v>720.30000000000007</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2178</v>
      </c>
      <c r="B401" s="70">
        <v>15</v>
      </c>
      <c r="C401" s="70">
        <v>15</v>
      </c>
      <c r="D401" s="70">
        <v>1</v>
      </c>
      <c r="E401" s="70">
        <v>2018</v>
      </c>
      <c r="F401" s="70" t="s">
        <v>183</v>
      </c>
      <c r="G401" s="70" t="s">
        <v>2163</v>
      </c>
      <c r="H401" s="70" t="s">
        <v>2164</v>
      </c>
      <c r="I401" s="148"/>
      <c r="J401" s="71">
        <v>2.3207870464137406</v>
      </c>
      <c r="K401" s="71">
        <v>1.1900828135768786</v>
      </c>
      <c r="L401" s="71">
        <v>3.7384365794309731</v>
      </c>
      <c r="M401" s="71">
        <v>20.853924525189473</v>
      </c>
      <c r="N401" s="71">
        <v>19.840716836720244</v>
      </c>
      <c r="O401" s="71">
        <v>12.35437758888107</v>
      </c>
      <c r="P401" s="71">
        <v>16.624440615703136</v>
      </c>
      <c r="Q401" s="71">
        <v>0.70790052802344505</v>
      </c>
      <c r="R401" s="71">
        <v>0</v>
      </c>
      <c r="S401" s="71">
        <v>1.2968050204618338</v>
      </c>
      <c r="T401" s="72"/>
      <c r="U401" s="71">
        <v>556883</v>
      </c>
      <c r="V401" s="71">
        <v>566</v>
      </c>
      <c r="W401" s="71">
        <v>151</v>
      </c>
      <c r="X401" s="71">
        <v>5377</v>
      </c>
      <c r="Y401" s="71">
        <v>4927</v>
      </c>
      <c r="Z401" s="71">
        <v>7528</v>
      </c>
      <c r="AA401" s="71">
        <v>3478</v>
      </c>
      <c r="AB401" s="71">
        <v>11169</v>
      </c>
      <c r="AC401" s="71">
        <v>0</v>
      </c>
      <c r="AD401" s="71">
        <v>1.296805020461834</v>
      </c>
      <c r="AE401" s="72"/>
      <c r="AF401" s="71">
        <v>3552151.6494242828</v>
      </c>
      <c r="AG401" s="71">
        <v>841923.35246486089</v>
      </c>
      <c r="AH401" s="71">
        <v>843959.18318392721</v>
      </c>
      <c r="AI401" s="71">
        <v>32138596.64814797</v>
      </c>
      <c r="AJ401" s="71">
        <v>23149438.036205821</v>
      </c>
      <c r="AK401" s="71">
        <v>0</v>
      </c>
      <c r="AL401" s="71">
        <v>0</v>
      </c>
      <c r="AM401" s="71">
        <v>1537425.2555384061</v>
      </c>
      <c r="AN401" s="71">
        <v>0</v>
      </c>
      <c r="AO401" s="71">
        <v>0</v>
      </c>
      <c r="AP401" s="71">
        <v>62063494.124965265</v>
      </c>
      <c r="AQ401" s="72"/>
      <c r="AR401" s="71">
        <v>171</v>
      </c>
      <c r="AS401" s="71">
        <v>32</v>
      </c>
      <c r="AT401" s="71">
        <v>0</v>
      </c>
      <c r="AU401" s="71">
        <v>0</v>
      </c>
      <c r="AV401" s="71">
        <v>0</v>
      </c>
      <c r="AW401" s="71">
        <v>0</v>
      </c>
      <c r="AX401" s="71"/>
      <c r="AY401" s="72"/>
      <c r="AZ401" s="71">
        <v>760.5</v>
      </c>
      <c r="BA401" s="71">
        <v>777</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2179</v>
      </c>
      <c r="B402" s="70">
        <v>16</v>
      </c>
      <c r="C402" s="70">
        <v>16</v>
      </c>
      <c r="D402" s="70">
        <v>1</v>
      </c>
      <c r="E402" s="70">
        <v>2019</v>
      </c>
      <c r="F402" s="70" t="s">
        <v>158</v>
      </c>
      <c r="G402" s="70" t="s">
        <v>2163</v>
      </c>
      <c r="H402" s="70" t="s">
        <v>2164</v>
      </c>
      <c r="I402" s="148"/>
      <c r="J402" s="71">
        <v>2.3169267325017002</v>
      </c>
      <c r="K402" s="71">
        <v>1.0802604741555515</v>
      </c>
      <c r="L402" s="71">
        <v>3.75878576424165</v>
      </c>
      <c r="M402" s="71">
        <v>19.969849811496214</v>
      </c>
      <c r="N402" s="71">
        <v>17.49944251678286</v>
      </c>
      <c r="O402" s="71">
        <v>11.854960937115647</v>
      </c>
      <c r="P402" s="71">
        <v>15.984080839228136</v>
      </c>
      <c r="Q402" s="71">
        <v>0.67436927917655198</v>
      </c>
      <c r="R402" s="71">
        <v>0</v>
      </c>
      <c r="S402" s="71">
        <v>1.7100414274983036</v>
      </c>
      <c r="T402" s="72"/>
      <c r="U402" s="71">
        <v>563553</v>
      </c>
      <c r="V402" s="71">
        <v>566</v>
      </c>
      <c r="W402" s="71">
        <v>151</v>
      </c>
      <c r="X402" s="71">
        <v>5377</v>
      </c>
      <c r="Y402" s="71">
        <v>4896</v>
      </c>
      <c r="Z402" s="71">
        <v>7422</v>
      </c>
      <c r="AA402" s="71">
        <v>3319</v>
      </c>
      <c r="AB402" s="71">
        <v>10928</v>
      </c>
      <c r="AC402" s="71">
        <v>0</v>
      </c>
      <c r="AD402" s="71">
        <v>1.710041427498304</v>
      </c>
      <c r="AE402" s="72"/>
      <c r="AF402" s="71">
        <v>3763449.033470504</v>
      </c>
      <c r="AG402" s="71">
        <v>815204.82515219785</v>
      </c>
      <c r="AH402" s="71">
        <v>891433.84672108304</v>
      </c>
      <c r="AI402" s="71">
        <v>32934014.75124611</v>
      </c>
      <c r="AJ402" s="71">
        <v>22348826.288735639</v>
      </c>
      <c r="AK402" s="71">
        <v>0</v>
      </c>
      <c r="AL402" s="71">
        <v>0</v>
      </c>
      <c r="AM402" s="71">
        <v>1488311.334060045</v>
      </c>
      <c r="AN402" s="71">
        <v>0</v>
      </c>
      <c r="AO402" s="71">
        <v>0</v>
      </c>
      <c r="AP402" s="71">
        <v>62241240.079385579</v>
      </c>
      <c r="AQ402" s="72"/>
      <c r="AR402" s="71">
        <v>182</v>
      </c>
      <c r="AS402" s="71">
        <v>32</v>
      </c>
      <c r="AT402" s="71">
        <v>0</v>
      </c>
      <c r="AU402" s="71">
        <v>0</v>
      </c>
      <c r="AV402" s="71">
        <v>0</v>
      </c>
      <c r="AW402" s="71">
        <v>0</v>
      </c>
      <c r="AX402" s="71"/>
      <c r="AY402" s="72"/>
      <c r="AZ402" s="71">
        <v>818.8</v>
      </c>
      <c r="BA402" s="71">
        <v>777.3</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2180</v>
      </c>
      <c r="B403" s="70">
        <v>17</v>
      </c>
      <c r="C403" s="70">
        <v>17</v>
      </c>
      <c r="D403" s="70">
        <v>1</v>
      </c>
      <c r="E403" s="70">
        <v>2020</v>
      </c>
      <c r="F403" s="70" t="s">
        <v>159</v>
      </c>
      <c r="G403" s="70" t="s">
        <v>2163</v>
      </c>
      <c r="H403" s="70" t="s">
        <v>2164</v>
      </c>
      <c r="I403" s="148"/>
      <c r="J403" s="71">
        <v>2.1067605939144798</v>
      </c>
      <c r="K403" s="71">
        <v>1.1365270475205047</v>
      </c>
      <c r="L403" s="71">
        <v>4.7593991593823368</v>
      </c>
      <c r="M403" s="71">
        <v>17.394707745790278</v>
      </c>
      <c r="N403" s="71">
        <v>16.990942001954924</v>
      </c>
      <c r="O403" s="71">
        <v>10.225686608616259</v>
      </c>
      <c r="P403" s="71">
        <v>14.938573670747701</v>
      </c>
      <c r="Q403" s="71">
        <v>0.62663456828371999</v>
      </c>
      <c r="R403" s="71">
        <v>0</v>
      </c>
      <c r="S403" s="71">
        <v>1.6470771344466679</v>
      </c>
      <c r="T403" s="72"/>
      <c r="U403" s="71">
        <v>521354</v>
      </c>
      <c r="V403" s="71">
        <v>521</v>
      </c>
      <c r="W403" s="71">
        <v>214</v>
      </c>
      <c r="X403" s="71">
        <v>5204</v>
      </c>
      <c r="Y403" s="71">
        <v>4849</v>
      </c>
      <c r="Z403" s="71">
        <v>7307</v>
      </c>
      <c r="AA403" s="71">
        <v>3297</v>
      </c>
      <c r="AB403" s="71">
        <v>10628</v>
      </c>
      <c r="AC403" s="71">
        <v>0</v>
      </c>
      <c r="AD403" s="71">
        <v>1.6470771344466679</v>
      </c>
      <c r="AE403" s="72"/>
      <c r="AF403" s="71">
        <v>3514752.7294119298</v>
      </c>
      <c r="AG403" s="71">
        <v>819526.28721793799</v>
      </c>
      <c r="AH403" s="71">
        <v>1224650.9972702914</v>
      </c>
      <c r="AI403" s="71">
        <v>30070113.560193542</v>
      </c>
      <c r="AJ403" s="71">
        <v>22149118.923511621</v>
      </c>
      <c r="AK403" s="71"/>
      <c r="AL403" s="71"/>
      <c r="AM403" s="71">
        <v>1387072.0795427905</v>
      </c>
      <c r="AN403" s="71"/>
      <c r="AO403" s="71"/>
      <c r="AP403" s="71">
        <v>59165234.577148117</v>
      </c>
      <c r="AQ403" s="72"/>
      <c r="AR403" s="71">
        <v>194</v>
      </c>
      <c r="AS403" s="71">
        <v>44</v>
      </c>
      <c r="AT403" s="71">
        <v>0</v>
      </c>
      <c r="AU403" s="71">
        <v>0</v>
      </c>
      <c r="AV403" s="71">
        <v>0</v>
      </c>
      <c r="AW403" s="71">
        <v>0</v>
      </c>
      <c r="AX403" s="71"/>
      <c r="AY403" s="72"/>
      <c r="AZ403" s="71">
        <v>890.8</v>
      </c>
      <c r="BA403" s="71">
        <v>1371.3000000000011</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2181</v>
      </c>
      <c r="B404" s="70">
        <v>17</v>
      </c>
      <c r="C404" s="70">
        <v>18</v>
      </c>
      <c r="D404" s="70">
        <v>1</v>
      </c>
      <c r="E404" s="70">
        <v>2021</v>
      </c>
      <c r="F404" s="70" t="s">
        <v>160</v>
      </c>
      <c r="G404" s="70" t="s">
        <v>2163</v>
      </c>
      <c r="H404" s="70" t="s">
        <v>2164</v>
      </c>
      <c r="I404" s="148"/>
      <c r="J404" s="71">
        <v>2.6603708377548436</v>
      </c>
      <c r="K404" s="71">
        <v>1.2187136048599256</v>
      </c>
      <c r="L404" s="71">
        <v>6.2439557615603229</v>
      </c>
      <c r="M404" s="71">
        <v>19.676029559775081</v>
      </c>
      <c r="N404" s="71">
        <v>18.44999166646393</v>
      </c>
      <c r="O404" s="71">
        <v>9.8387830952057218</v>
      </c>
      <c r="P404" s="71">
        <v>15.175827938716871</v>
      </c>
      <c r="Q404" s="71">
        <v>0.60868559461827099</v>
      </c>
      <c r="R404" s="71">
        <v>0</v>
      </c>
      <c r="S404" s="71">
        <v>1.3088024648529919</v>
      </c>
      <c r="T404" s="72"/>
      <c r="U404" s="71">
        <v>696343</v>
      </c>
      <c r="V404" s="71">
        <v>521</v>
      </c>
      <c r="W404" s="71">
        <v>214</v>
      </c>
      <c r="X404" s="71">
        <v>5204</v>
      </c>
      <c r="Y404" s="71">
        <v>4823</v>
      </c>
      <c r="Z404" s="71">
        <v>7239</v>
      </c>
      <c r="AA404" s="71">
        <v>3266</v>
      </c>
      <c r="AB404" s="71">
        <v>10425</v>
      </c>
      <c r="AC404" s="71">
        <v>0</v>
      </c>
      <c r="AD404" s="71">
        <v>1.3088024648529919</v>
      </c>
      <c r="AE404" s="72"/>
      <c r="AF404" s="71">
        <v>4201909.2543189414</v>
      </c>
      <c r="AG404" s="71">
        <v>843942.51412764913</v>
      </c>
      <c r="AH404" s="71">
        <v>1466962.7642944963</v>
      </c>
      <c r="AI404" s="71">
        <v>32180941.098744079</v>
      </c>
      <c r="AJ404" s="71">
        <v>23366623.0317261</v>
      </c>
      <c r="AK404" s="71">
        <v>0</v>
      </c>
      <c r="AL404" s="71">
        <v>0</v>
      </c>
      <c r="AM404" s="71">
        <v>1368426.0303963453</v>
      </c>
      <c r="AN404" s="71">
        <v>0</v>
      </c>
      <c r="AO404" s="71">
        <v>0</v>
      </c>
      <c r="AP404" s="71">
        <v>63428804.693607606</v>
      </c>
      <c r="AQ404" s="72"/>
      <c r="AR404" s="71">
        <v>203</v>
      </c>
      <c r="AS404" s="71">
        <v>46</v>
      </c>
      <c r="AT404" s="71">
        <v>0</v>
      </c>
      <c r="AU404" s="71">
        <v>0</v>
      </c>
      <c r="AV404" s="71">
        <v>0</v>
      </c>
      <c r="AW404" s="71">
        <v>0</v>
      </c>
      <c r="AX404" s="71"/>
      <c r="AY404" s="72"/>
      <c r="AZ404" s="71">
        <v>945.19999999999982</v>
      </c>
      <c r="BA404" s="71">
        <v>2670.8000000000011</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2182</v>
      </c>
      <c r="B405" s="70">
        <v>17</v>
      </c>
      <c r="C405" s="70">
        <v>19</v>
      </c>
      <c r="D405" s="70">
        <v>1</v>
      </c>
      <c r="E405" s="70">
        <v>2022</v>
      </c>
      <c r="F405" s="70" t="s">
        <v>161</v>
      </c>
      <c r="G405" s="70" t="s">
        <v>2163</v>
      </c>
      <c r="H405" s="70" t="s">
        <v>2164</v>
      </c>
      <c r="I405" s="148"/>
      <c r="J405" s="71">
        <v>2.7394427450297512</v>
      </c>
      <c r="K405" s="71">
        <v>1.0979736364475214</v>
      </c>
      <c r="L405" s="71">
        <v>4.0009280017082025</v>
      </c>
      <c r="M405" s="71">
        <v>19.431169510376911</v>
      </c>
      <c r="N405" s="71">
        <v>17.971188266816171</v>
      </c>
      <c r="O405" s="71">
        <v>10.29821777457842</v>
      </c>
      <c r="P405" s="71">
        <v>14.920493983961494</v>
      </c>
      <c r="Q405" s="71">
        <v>0.60159092057989405</v>
      </c>
      <c r="R405" s="71">
        <v>0</v>
      </c>
      <c r="S405" s="71">
        <v>1.2345856549980301</v>
      </c>
      <c r="T405" s="72"/>
      <c r="U405" s="71">
        <v>795682</v>
      </c>
      <c r="V405" s="71">
        <v>521</v>
      </c>
      <c r="W405" s="71">
        <v>214</v>
      </c>
      <c r="X405" s="71">
        <v>5204</v>
      </c>
      <c r="Y405" s="71">
        <v>4804</v>
      </c>
      <c r="Z405" s="71">
        <v>7199</v>
      </c>
      <c r="AA405" s="71">
        <v>3260</v>
      </c>
      <c r="AB405" s="71">
        <v>10219</v>
      </c>
      <c r="AC405" s="71">
        <v>0</v>
      </c>
      <c r="AD405" s="71">
        <v>1.2345856549980301</v>
      </c>
      <c r="AE405" s="72"/>
      <c r="AF405" s="71">
        <v>4264488.4883118607</v>
      </c>
      <c r="AG405" s="71">
        <v>819627.47428219358</v>
      </c>
      <c r="AH405" s="71">
        <v>1145270.5709054403</v>
      </c>
      <c r="AI405" s="71">
        <v>31959201.37623081</v>
      </c>
      <c r="AJ405" s="71">
        <v>23076695.352041602</v>
      </c>
      <c r="AK405" s="71">
        <v>0</v>
      </c>
      <c r="AL405" s="71">
        <v>0</v>
      </c>
      <c r="AM405" s="71">
        <v>1319551.8215463141</v>
      </c>
      <c r="AN405" s="71">
        <v>0</v>
      </c>
      <c r="AO405" s="71">
        <v>0</v>
      </c>
      <c r="AP405" s="71">
        <v>62584835.083318219</v>
      </c>
      <c r="AQ405" s="72"/>
      <c r="AR405" s="71">
        <v>210</v>
      </c>
      <c r="AS405" s="71">
        <v>59</v>
      </c>
      <c r="AT405" s="71">
        <v>0</v>
      </c>
      <c r="AU405" s="71">
        <v>0</v>
      </c>
      <c r="AV405" s="71">
        <v>0</v>
      </c>
      <c r="AW405" s="71">
        <v>0</v>
      </c>
      <c r="AX405" s="71"/>
      <c r="AY405" s="72"/>
      <c r="AZ405" s="71">
        <v>992.39999999999964</v>
      </c>
      <c r="BA405" s="71">
        <v>5534.4999999999982</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2183</v>
      </c>
      <c r="B406" s="70">
        <v>17</v>
      </c>
      <c r="C406" s="70">
        <v>20</v>
      </c>
      <c r="D406" s="70">
        <v>1</v>
      </c>
      <c r="E406" s="70">
        <v>2023</v>
      </c>
      <c r="F406" s="70" t="s">
        <v>1539</v>
      </c>
      <c r="G406" s="1064" t="s">
        <v>2163</v>
      </c>
      <c r="H406" s="70" t="s">
        <v>2164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223</v>
      </c>
      <c r="AS406" s="71">
        <v>59</v>
      </c>
      <c r="AT406" s="71">
        <v>0</v>
      </c>
      <c r="AU406" s="71">
        <v>0</v>
      </c>
      <c r="AV406" s="71">
        <v>0</v>
      </c>
      <c r="AW406" s="71">
        <v>0</v>
      </c>
      <c r="AX406" s="71"/>
      <c r="AY406" s="72"/>
      <c r="AZ406" s="71">
        <v>1065.6999999999996</v>
      </c>
      <c r="BA406" s="71">
        <v>5534.4999999999982</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2184</v>
      </c>
      <c r="B407" s="70">
        <v>17</v>
      </c>
      <c r="C407" s="70">
        <v>21</v>
      </c>
      <c r="D407" s="70">
        <v>1</v>
      </c>
      <c r="E407" s="70">
        <v>2024</v>
      </c>
      <c r="F407" s="70" t="s">
        <v>1554</v>
      </c>
      <c r="G407" s="1064" t="s">
        <v>2163</v>
      </c>
      <c r="H407" s="70" t="s">
        <v>2164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2185</v>
      </c>
      <c r="B408" s="70">
        <v>307</v>
      </c>
      <c r="C408" s="70">
        <v>1</v>
      </c>
      <c r="D408" s="70">
        <v>19</v>
      </c>
      <c r="E408" s="70">
        <v>1990</v>
      </c>
      <c r="F408" s="70" t="s">
        <v>787</v>
      </c>
      <c r="G408" s="70" t="s">
        <v>1637</v>
      </c>
      <c r="H408" s="70" t="s">
        <v>1638</v>
      </c>
      <c r="I408" s="148"/>
      <c r="J408" s="71">
        <v>23.3152324702112</v>
      </c>
      <c r="K408" s="71">
        <v>3.0715400999097509</v>
      </c>
      <c r="L408" s="71">
        <v>5.7282011618711692</v>
      </c>
      <c r="M408" s="71">
        <v>12.331291729727941</v>
      </c>
      <c r="N408" s="71">
        <v>18.389515461082041</v>
      </c>
      <c r="O408" s="71">
        <v>10.400871322380119</v>
      </c>
      <c r="P408" s="71">
        <v>11.76634872734112</v>
      </c>
      <c r="Q408" s="71">
        <v>0.81698098421687104</v>
      </c>
      <c r="R408" s="71">
        <v>0</v>
      </c>
      <c r="S408" s="71">
        <v>0.66527778689914518</v>
      </c>
      <c r="T408" s="72"/>
      <c r="U408" s="71">
        <v>654609</v>
      </c>
      <c r="V408" s="71">
        <v>562</v>
      </c>
      <c r="W408" s="71">
        <v>67</v>
      </c>
      <c r="X408" s="71">
        <v>4135</v>
      </c>
      <c r="Y408" s="71">
        <v>3934</v>
      </c>
      <c r="Z408" s="71">
        <v>4278</v>
      </c>
      <c r="AA408" s="71">
        <v>2857</v>
      </c>
      <c r="AB408" s="71">
        <v>13265</v>
      </c>
      <c r="AC408" s="71">
        <v>0</v>
      </c>
      <c r="AD408" s="71">
        <v>0.66527778689914518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2186</v>
      </c>
      <c r="B409" s="70">
        <v>308</v>
      </c>
      <c r="C409" s="70">
        <v>2</v>
      </c>
      <c r="D409" s="70">
        <v>19</v>
      </c>
      <c r="E409" s="70">
        <v>2005</v>
      </c>
      <c r="F409" s="70" t="s">
        <v>789</v>
      </c>
      <c r="G409" s="70" t="s">
        <v>1637</v>
      </c>
      <c r="H409" s="70" t="s">
        <v>1638</v>
      </c>
      <c r="I409" s="148"/>
      <c r="J409" s="71">
        <v>26.672105247549329</v>
      </c>
      <c r="K409" s="71">
        <v>1.5571890143781459</v>
      </c>
      <c r="L409" s="71">
        <v>12.50016115309551</v>
      </c>
      <c r="M409" s="71">
        <v>14.15665524877218</v>
      </c>
      <c r="N409" s="71">
        <v>26.236232040817711</v>
      </c>
      <c r="O409" s="71">
        <v>13.433731122138999</v>
      </c>
      <c r="P409" s="71">
        <v>10.10258498764075</v>
      </c>
      <c r="Q409" s="71">
        <v>0.73100884459743698</v>
      </c>
      <c r="R409" s="71">
        <v>0</v>
      </c>
      <c r="S409" s="71">
        <v>0.50708874999999998</v>
      </c>
      <c r="T409" s="72"/>
      <c r="U409" s="71">
        <v>823778</v>
      </c>
      <c r="V409" s="71">
        <v>475</v>
      </c>
      <c r="W409" s="71">
        <v>111</v>
      </c>
      <c r="X409" s="71">
        <v>2299</v>
      </c>
      <c r="Y409" s="71">
        <v>5349</v>
      </c>
      <c r="Z409" s="71">
        <v>6394</v>
      </c>
      <c r="AA409" s="71">
        <v>2009</v>
      </c>
      <c r="AB409" s="71">
        <v>12408</v>
      </c>
      <c r="AC409" s="71">
        <v>0</v>
      </c>
      <c r="AD409" s="71">
        <v>0.50708874999999998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2187</v>
      </c>
      <c r="B410" s="70">
        <v>309</v>
      </c>
      <c r="C410" s="70">
        <v>3</v>
      </c>
      <c r="D410" s="70">
        <v>19</v>
      </c>
      <c r="E410" s="70">
        <v>2006</v>
      </c>
      <c r="F410" s="70" t="s">
        <v>790</v>
      </c>
      <c r="G410" s="70" t="s">
        <v>1637</v>
      </c>
      <c r="H410" s="70" t="s">
        <v>1638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2188</v>
      </c>
      <c r="B411" s="70">
        <v>310</v>
      </c>
      <c r="C411" s="70">
        <v>4</v>
      </c>
      <c r="D411" s="70">
        <v>19</v>
      </c>
      <c r="E411" s="70">
        <v>2007</v>
      </c>
      <c r="F411" s="70" t="s">
        <v>791</v>
      </c>
      <c r="G411" s="70" t="s">
        <v>1637</v>
      </c>
      <c r="H411" s="70" t="s">
        <v>1638</v>
      </c>
      <c r="I411" s="148"/>
      <c r="J411" s="71">
        <v>27.788673676087729</v>
      </c>
      <c r="K411" s="71">
        <v>1.196215668569574</v>
      </c>
      <c r="L411" s="71">
        <v>19.696515978019651</v>
      </c>
      <c r="M411" s="71">
        <v>24.344854144720362</v>
      </c>
      <c r="N411" s="71">
        <v>26.079315620707099</v>
      </c>
      <c r="O411" s="71">
        <v>12.896346922236329</v>
      </c>
      <c r="P411" s="71">
        <v>9.8861867305107509</v>
      </c>
      <c r="Q411" s="71">
        <v>0.75913304726867503</v>
      </c>
      <c r="R411" s="71">
        <v>0</v>
      </c>
      <c r="S411" s="71">
        <v>0.61917087999999998</v>
      </c>
      <c r="T411" s="72"/>
      <c r="U411" s="71">
        <v>912586</v>
      </c>
      <c r="V411" s="71">
        <v>398</v>
      </c>
      <c r="W411" s="71">
        <v>240</v>
      </c>
      <c r="X411" s="71">
        <v>4952</v>
      </c>
      <c r="Y411" s="71">
        <v>5331</v>
      </c>
      <c r="Z411" s="71">
        <v>6381</v>
      </c>
      <c r="AA411" s="71">
        <v>1936</v>
      </c>
      <c r="AB411" s="71">
        <v>12204</v>
      </c>
      <c r="AC411" s="71">
        <v>0</v>
      </c>
      <c r="AD411" s="71">
        <v>0.61917087999999998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2189</v>
      </c>
      <c r="B412" s="70">
        <v>311</v>
      </c>
      <c r="C412" s="70">
        <v>5</v>
      </c>
      <c r="D412" s="70">
        <v>19</v>
      </c>
      <c r="E412" s="70">
        <v>2008</v>
      </c>
      <c r="F412" s="70" t="s">
        <v>792</v>
      </c>
      <c r="G412" s="70" t="s">
        <v>1637</v>
      </c>
      <c r="H412" s="70" t="s">
        <v>1638</v>
      </c>
      <c r="I412" s="148"/>
      <c r="J412" s="71">
        <v>27.750570335552212</v>
      </c>
      <c r="K412" s="71">
        <v>1.04986762255014</v>
      </c>
      <c r="L412" s="71">
        <v>13.88921183270941</v>
      </c>
      <c r="M412" s="71">
        <v>28.485836794841859</v>
      </c>
      <c r="N412" s="71">
        <v>26.296479811833098</v>
      </c>
      <c r="O412" s="71">
        <v>12.37704988496337</v>
      </c>
      <c r="P412" s="71">
        <v>9.5331742770260206</v>
      </c>
      <c r="Q412" s="71">
        <v>0.73870976476323202</v>
      </c>
      <c r="R412" s="71">
        <v>0</v>
      </c>
      <c r="S412" s="71">
        <v>0.87011295</v>
      </c>
      <c r="T412" s="72"/>
      <c r="U412" s="71">
        <v>957530</v>
      </c>
      <c r="V412" s="71">
        <v>398</v>
      </c>
      <c r="W412" s="71">
        <v>196</v>
      </c>
      <c r="X412" s="71">
        <v>4952</v>
      </c>
      <c r="Y412" s="71">
        <v>5304</v>
      </c>
      <c r="Z412" s="71">
        <v>6339</v>
      </c>
      <c r="AA412" s="71">
        <v>1869</v>
      </c>
      <c r="AB412" s="71">
        <v>12071</v>
      </c>
      <c r="AC412" s="71">
        <v>0</v>
      </c>
      <c r="AD412" s="71">
        <v>0.87011295</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2190</v>
      </c>
      <c r="B413" s="70">
        <v>312</v>
      </c>
      <c r="C413" s="70">
        <v>6</v>
      </c>
      <c r="D413" s="70">
        <v>19</v>
      </c>
      <c r="E413" s="70">
        <v>2009</v>
      </c>
      <c r="F413" s="70" t="s">
        <v>176</v>
      </c>
      <c r="G413" s="70" t="s">
        <v>1637</v>
      </c>
      <c r="H413" s="70" t="s">
        <v>1638</v>
      </c>
      <c r="I413" s="148"/>
      <c r="J413" s="71">
        <v>17.94215880912585</v>
      </c>
      <c r="K413" s="71">
        <v>0.74520551251971368</v>
      </c>
      <c r="L413" s="71">
        <v>18.98472525996814</v>
      </c>
      <c r="M413" s="71">
        <v>20.916032764505101</v>
      </c>
      <c r="N413" s="71">
        <v>22.403701494928171</v>
      </c>
      <c r="O413" s="71">
        <v>12.48999988752651</v>
      </c>
      <c r="P413" s="71">
        <v>9.2115190525146158</v>
      </c>
      <c r="Q413" s="71">
        <v>0.69298069878483803</v>
      </c>
      <c r="R413" s="71">
        <v>0</v>
      </c>
      <c r="S413" s="71">
        <v>0.86873360000000011</v>
      </c>
      <c r="T413" s="72"/>
      <c r="U413" s="71">
        <v>625196</v>
      </c>
      <c r="V413" s="71">
        <v>346</v>
      </c>
      <c r="W413" s="71">
        <v>307</v>
      </c>
      <c r="X413" s="71">
        <v>4592</v>
      </c>
      <c r="Y413" s="71">
        <v>5261</v>
      </c>
      <c r="Z413" s="71">
        <v>6314</v>
      </c>
      <c r="AA413" s="71">
        <v>1854</v>
      </c>
      <c r="AB413" s="71">
        <v>11887</v>
      </c>
      <c r="AC413" s="71">
        <v>0</v>
      </c>
      <c r="AD413" s="71">
        <v>0.86873360000000011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28.655999999999999</v>
      </c>
      <c r="BM413" s="71">
        <v>0</v>
      </c>
      <c r="BN413" s="72"/>
      <c r="BO413" s="71">
        <v>0</v>
      </c>
      <c r="BP413" s="71">
        <v>0</v>
      </c>
      <c r="BQ413" s="71">
        <v>0</v>
      </c>
      <c r="BR413" s="71">
        <v>0</v>
      </c>
      <c r="BS413" s="71">
        <v>2</v>
      </c>
      <c r="BT413" s="71">
        <v>0</v>
      </c>
      <c r="BU413"/>
      <c r="BV413" s="70">
        <v>7.47</v>
      </c>
      <c r="BW413" s="70">
        <v>0</v>
      </c>
      <c r="BX413" s="70">
        <v>21.186</v>
      </c>
      <c r="BY413" s="70">
        <v>0</v>
      </c>
      <c r="BZ413" s="70">
        <v>0</v>
      </c>
      <c r="CA413" s="70">
        <v>0</v>
      </c>
      <c r="CB413" s="70">
        <v>0</v>
      </c>
      <c r="CC413" s="70">
        <v>0</v>
      </c>
      <c r="CD413" s="70">
        <v>0</v>
      </c>
    </row>
    <row r="414" spans="1:82">
      <c r="A414" s="70" t="s">
        <v>2191</v>
      </c>
      <c r="B414" s="70">
        <v>313</v>
      </c>
      <c r="C414" s="70">
        <v>7</v>
      </c>
      <c r="D414" s="70">
        <v>19</v>
      </c>
      <c r="E414" s="70">
        <v>2010</v>
      </c>
      <c r="F414" s="70" t="s">
        <v>177</v>
      </c>
      <c r="G414" s="70" t="s">
        <v>1637</v>
      </c>
      <c r="H414" s="70" t="s">
        <v>1638</v>
      </c>
      <c r="I414" s="148"/>
      <c r="J414" s="71">
        <v>13.665709092885891</v>
      </c>
      <c r="K414" s="71">
        <v>0.7771794676236855</v>
      </c>
      <c r="L414" s="71">
        <v>17.28373665142794</v>
      </c>
      <c r="M414" s="71">
        <v>18.722766438172929</v>
      </c>
      <c r="N414" s="71">
        <v>22.036893209475259</v>
      </c>
      <c r="O414" s="71">
        <v>12.388911933966771</v>
      </c>
      <c r="P414" s="71">
        <v>9.4168826137527564</v>
      </c>
      <c r="Q414" s="71">
        <v>0.71540540355801496</v>
      </c>
      <c r="R414" s="71">
        <v>0</v>
      </c>
      <c r="S414" s="71">
        <v>0.98674786599999986</v>
      </c>
      <c r="T414" s="72"/>
      <c r="U414" s="71">
        <v>533047</v>
      </c>
      <c r="V414" s="71">
        <v>346</v>
      </c>
      <c r="W414" s="71">
        <v>307</v>
      </c>
      <c r="X414" s="71">
        <v>4592</v>
      </c>
      <c r="Y414" s="71">
        <v>5263</v>
      </c>
      <c r="Z414" s="71">
        <v>6292</v>
      </c>
      <c r="AA414" s="71">
        <v>1848</v>
      </c>
      <c r="AB414" s="71">
        <v>11759</v>
      </c>
      <c r="AC414" s="71">
        <v>0</v>
      </c>
      <c r="AD414" s="71">
        <v>0.98674786599999986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30.043999999999997</v>
      </c>
      <c r="BM414" s="71">
        <v>0</v>
      </c>
      <c r="BN414" s="72"/>
      <c r="BO414" s="71">
        <v>0</v>
      </c>
      <c r="BP414" s="71">
        <v>0</v>
      </c>
      <c r="BQ414" s="71">
        <v>0</v>
      </c>
      <c r="BR414" s="71">
        <v>0</v>
      </c>
      <c r="BS414" s="71">
        <v>2</v>
      </c>
      <c r="BT414" s="71">
        <v>0</v>
      </c>
      <c r="BU414"/>
      <c r="BV414" s="70">
        <v>7.7060000000000004</v>
      </c>
      <c r="BW414" s="70">
        <v>0</v>
      </c>
      <c r="BX414" s="70">
        <v>22.338000000000001</v>
      </c>
      <c r="BY414" s="70">
        <v>0</v>
      </c>
      <c r="BZ414" s="70">
        <v>0</v>
      </c>
      <c r="CA414" s="70">
        <v>0</v>
      </c>
      <c r="CB414" s="70">
        <v>0</v>
      </c>
      <c r="CC414" s="70">
        <v>0</v>
      </c>
      <c r="CD414" s="70">
        <v>0</v>
      </c>
    </row>
    <row r="415" spans="1:82">
      <c r="A415" s="70" t="s">
        <v>2192</v>
      </c>
      <c r="B415" s="70">
        <v>314</v>
      </c>
      <c r="C415" s="70">
        <v>8</v>
      </c>
      <c r="D415" s="70">
        <v>19</v>
      </c>
      <c r="E415" s="70">
        <v>2011</v>
      </c>
      <c r="F415" s="70" t="s">
        <v>178</v>
      </c>
      <c r="G415" s="70" t="s">
        <v>1637</v>
      </c>
      <c r="H415" s="70" t="s">
        <v>1638</v>
      </c>
      <c r="I415" s="148"/>
      <c r="J415" s="71">
        <v>14.00347942897978</v>
      </c>
      <c r="K415" s="71">
        <v>1.088972994629285</v>
      </c>
      <c r="L415" s="71">
        <v>16.126985672507129</v>
      </c>
      <c r="M415" s="71">
        <v>23.652117813563461</v>
      </c>
      <c r="N415" s="71">
        <v>26.641259771588949</v>
      </c>
      <c r="O415" s="71">
        <v>12.117777264453903</v>
      </c>
      <c r="P415" s="71">
        <v>9.0705230341081151</v>
      </c>
      <c r="Q415" s="71">
        <v>0.82303634627315203</v>
      </c>
      <c r="R415" s="71">
        <v>0</v>
      </c>
      <c r="S415" s="71">
        <v>1.08770838176</v>
      </c>
      <c r="T415" s="72"/>
      <c r="U415" s="71">
        <v>514430</v>
      </c>
      <c r="V415" s="71">
        <v>346</v>
      </c>
      <c r="W415" s="71">
        <v>307</v>
      </c>
      <c r="X415" s="71">
        <v>4592</v>
      </c>
      <c r="Y415" s="71">
        <v>5286</v>
      </c>
      <c r="Z415" s="71">
        <v>6288</v>
      </c>
      <c r="AA415" s="71">
        <v>1833</v>
      </c>
      <c r="AB415" s="71">
        <v>11728</v>
      </c>
      <c r="AC415" s="71">
        <v>0</v>
      </c>
      <c r="AD415" s="71">
        <v>1.08770838176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26.382999999999999</v>
      </c>
      <c r="BM415" s="71">
        <v>0</v>
      </c>
      <c r="BN415" s="72"/>
      <c r="BO415" s="71">
        <v>0</v>
      </c>
      <c r="BP415" s="71">
        <v>0</v>
      </c>
      <c r="BQ415" s="71">
        <v>0</v>
      </c>
      <c r="BR415" s="71">
        <v>0</v>
      </c>
      <c r="BS415" s="71">
        <v>2</v>
      </c>
      <c r="BT415" s="71">
        <v>0</v>
      </c>
      <c r="BU415"/>
      <c r="BV415" s="70">
        <v>7.226</v>
      </c>
      <c r="BW415" s="70">
        <v>0</v>
      </c>
      <c r="BX415" s="70">
        <v>19.157</v>
      </c>
      <c r="BY415" s="70">
        <v>0</v>
      </c>
      <c r="BZ415" s="70">
        <v>0</v>
      </c>
      <c r="CA415" s="70">
        <v>0</v>
      </c>
      <c r="CB415" s="70">
        <v>0</v>
      </c>
      <c r="CC415" s="70">
        <v>0</v>
      </c>
      <c r="CD415" s="70">
        <v>0</v>
      </c>
    </row>
    <row r="416" spans="1:82">
      <c r="A416" s="70" t="s">
        <v>2193</v>
      </c>
      <c r="B416" s="70">
        <v>315</v>
      </c>
      <c r="C416" s="70">
        <v>9</v>
      </c>
      <c r="D416" s="70">
        <v>19</v>
      </c>
      <c r="E416" s="70">
        <v>2012</v>
      </c>
      <c r="F416" s="70" t="s">
        <v>179</v>
      </c>
      <c r="G416" s="70" t="s">
        <v>1637</v>
      </c>
      <c r="H416" s="70" t="s">
        <v>1638</v>
      </c>
      <c r="I416" s="148"/>
      <c r="J416" s="71">
        <v>14.18553008914161</v>
      </c>
      <c r="K416" s="71">
        <v>1.226770195596729</v>
      </c>
      <c r="L416" s="71">
        <v>16.27164899483844</v>
      </c>
      <c r="M416" s="71">
        <v>29.375855173698479</v>
      </c>
      <c r="N416" s="71">
        <v>29.066370901127211</v>
      </c>
      <c r="O416" s="71">
        <v>12.127578559955634</v>
      </c>
      <c r="P416" s="71">
        <v>9.1271064258710002</v>
      </c>
      <c r="Q416" s="71">
        <v>0.88338548230896796</v>
      </c>
      <c r="R416" s="71">
        <v>0</v>
      </c>
      <c r="S416" s="71">
        <v>1.12466400124</v>
      </c>
      <c r="T416" s="72"/>
      <c r="U416" s="71">
        <v>499302</v>
      </c>
      <c r="V416" s="71">
        <v>346</v>
      </c>
      <c r="W416" s="71">
        <v>307</v>
      </c>
      <c r="X416" s="71">
        <v>4592</v>
      </c>
      <c r="Y416" s="71">
        <v>5250</v>
      </c>
      <c r="Z416" s="71">
        <v>6343</v>
      </c>
      <c r="AA416" s="71">
        <v>1834</v>
      </c>
      <c r="AB416" s="71">
        <v>11586</v>
      </c>
      <c r="AC416" s="71">
        <v>0</v>
      </c>
      <c r="AD416" s="71">
        <v>1.12466400124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7.2409999999999997</v>
      </c>
      <c r="BM416" s="71">
        <v>0</v>
      </c>
      <c r="BN416" s="72"/>
      <c r="BO416" s="71">
        <v>0</v>
      </c>
      <c r="BP416" s="71">
        <v>0</v>
      </c>
      <c r="BQ416" s="71">
        <v>0</v>
      </c>
      <c r="BR416" s="71">
        <v>0</v>
      </c>
      <c r="BS416" s="71">
        <v>1</v>
      </c>
      <c r="BT416" s="71">
        <v>0</v>
      </c>
      <c r="BU416"/>
      <c r="BV416" s="70">
        <v>7.2409999999999997</v>
      </c>
      <c r="BW416" s="70">
        <v>0</v>
      </c>
      <c r="BX416" s="70">
        <v>0</v>
      </c>
      <c r="BY416" s="70">
        <v>0</v>
      </c>
      <c r="BZ416" s="70">
        <v>0</v>
      </c>
      <c r="CA416" s="70">
        <v>0</v>
      </c>
      <c r="CB416" s="70">
        <v>0</v>
      </c>
      <c r="CC416" s="70">
        <v>0</v>
      </c>
      <c r="CD416" s="70">
        <v>0</v>
      </c>
    </row>
    <row r="417" spans="1:82">
      <c r="A417" s="70" t="s">
        <v>2194</v>
      </c>
      <c r="B417" s="70">
        <v>316</v>
      </c>
      <c r="C417" s="70">
        <v>10</v>
      </c>
      <c r="D417" s="70">
        <v>19</v>
      </c>
      <c r="E417" s="70">
        <v>2013</v>
      </c>
      <c r="F417" s="70" t="s">
        <v>180</v>
      </c>
      <c r="G417" s="70" t="s">
        <v>1637</v>
      </c>
      <c r="H417" s="70" t="s">
        <v>1638</v>
      </c>
      <c r="I417" s="148"/>
      <c r="J417" s="71">
        <v>15.64768904808296</v>
      </c>
      <c r="K417" s="71">
        <v>1.0139297511328511</v>
      </c>
      <c r="L417" s="71">
        <v>14.369149108355129</v>
      </c>
      <c r="M417" s="71">
        <v>27.320247635394061</v>
      </c>
      <c r="N417" s="71">
        <v>28.056502795200391</v>
      </c>
      <c r="O417" s="71">
        <v>11.766648185453979</v>
      </c>
      <c r="P417" s="71">
        <v>9.2514139796313355</v>
      </c>
      <c r="Q417" s="71">
        <v>0.88942656888942095</v>
      </c>
      <c r="R417" s="71">
        <v>0</v>
      </c>
      <c r="S417" s="71">
        <v>0.9751233290400001</v>
      </c>
      <c r="T417" s="72"/>
      <c r="U417" s="71">
        <v>560794</v>
      </c>
      <c r="V417" s="71">
        <v>346</v>
      </c>
      <c r="W417" s="71">
        <v>307</v>
      </c>
      <c r="X417" s="71">
        <v>4592</v>
      </c>
      <c r="Y417" s="71">
        <v>5229</v>
      </c>
      <c r="Z417" s="71">
        <v>6429</v>
      </c>
      <c r="AA417" s="71">
        <v>1852</v>
      </c>
      <c r="AB417" s="71">
        <v>11498</v>
      </c>
      <c r="AC417" s="71">
        <v>0</v>
      </c>
      <c r="AD417" s="71">
        <v>0.9751233290400001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7.9180000000000001</v>
      </c>
      <c r="BM417" s="71">
        <v>0</v>
      </c>
      <c r="BN417" s="72"/>
      <c r="BO417" s="71">
        <v>0</v>
      </c>
      <c r="BP417" s="71">
        <v>0</v>
      </c>
      <c r="BQ417" s="71">
        <v>0</v>
      </c>
      <c r="BR417" s="71">
        <v>0</v>
      </c>
      <c r="BS417" s="71">
        <v>1</v>
      </c>
      <c r="BT417" s="71">
        <v>0</v>
      </c>
      <c r="BU417"/>
      <c r="BV417" s="70">
        <v>7.9180000000000001</v>
      </c>
      <c r="BW417" s="70">
        <v>0</v>
      </c>
      <c r="BX417" s="70">
        <v>0</v>
      </c>
      <c r="BY417" s="70">
        <v>0</v>
      </c>
      <c r="BZ417" s="70">
        <v>0</v>
      </c>
      <c r="CA417" s="70">
        <v>0</v>
      </c>
      <c r="CB417" s="70">
        <v>0</v>
      </c>
      <c r="CC417" s="70">
        <v>0</v>
      </c>
      <c r="CD417" s="70">
        <v>0</v>
      </c>
    </row>
    <row r="418" spans="1:82">
      <c r="A418" s="70" t="s">
        <v>2195</v>
      </c>
      <c r="B418" s="70">
        <v>317</v>
      </c>
      <c r="C418" s="70">
        <v>11</v>
      </c>
      <c r="D418" s="70">
        <v>19</v>
      </c>
      <c r="E418" s="70">
        <v>2014</v>
      </c>
      <c r="F418" s="70" t="s">
        <v>181</v>
      </c>
      <c r="G418" s="70" t="s">
        <v>1637</v>
      </c>
      <c r="H418" s="70" t="s">
        <v>1638</v>
      </c>
      <c r="I418" s="148"/>
      <c r="J418" s="71">
        <v>16.654547341036359</v>
      </c>
      <c r="K418" s="71">
        <v>1.086000296046352</v>
      </c>
      <c r="L418" s="71">
        <v>12.79300427919636</v>
      </c>
      <c r="M418" s="71">
        <v>27.610492457969869</v>
      </c>
      <c r="N418" s="71">
        <v>29.634356128662329</v>
      </c>
      <c r="O418" s="71">
        <v>11.151190474006953</v>
      </c>
      <c r="P418" s="71">
        <v>9.2392454678345093</v>
      </c>
      <c r="Q418" s="71">
        <v>0.83591072358861396</v>
      </c>
      <c r="R418" s="71">
        <v>0</v>
      </c>
      <c r="S418" s="71">
        <v>0.94878213475000006</v>
      </c>
      <c r="T418" s="72"/>
      <c r="U418" s="71">
        <v>662903</v>
      </c>
      <c r="V418" s="71">
        <v>322</v>
      </c>
      <c r="W418" s="71">
        <v>279</v>
      </c>
      <c r="X418" s="71">
        <v>4412</v>
      </c>
      <c r="Y418" s="71">
        <v>5216</v>
      </c>
      <c r="Z418" s="71">
        <v>6417</v>
      </c>
      <c r="AA418" s="71">
        <v>1840</v>
      </c>
      <c r="AB418" s="71">
        <v>11263</v>
      </c>
      <c r="AC418" s="71">
        <v>0</v>
      </c>
      <c r="AD418" s="71">
        <v>0.94878213475000006</v>
      </c>
      <c r="AE418" s="72"/>
      <c r="AF418" s="71"/>
      <c r="AG418" s="71"/>
      <c r="AH418" s="71"/>
      <c r="AI418" s="71"/>
      <c r="AJ418" s="71"/>
      <c r="AK418" s="71"/>
      <c r="AL418" s="71"/>
      <c r="AM418" s="71"/>
      <c r="AN418" s="71"/>
      <c r="AO418" s="71"/>
      <c r="AP418" s="71"/>
      <c r="AQ418" s="72"/>
      <c r="AR418" s="71">
        <v>58</v>
      </c>
      <c r="AS418" s="71">
        <v>22</v>
      </c>
      <c r="AT418" s="71">
        <v>0</v>
      </c>
      <c r="AU418" s="71">
        <v>0</v>
      </c>
      <c r="AV418" s="71">
        <v>0</v>
      </c>
      <c r="AW418" s="71">
        <v>0</v>
      </c>
      <c r="AX418" s="71"/>
      <c r="AY418" s="72"/>
      <c r="AZ418" s="71">
        <v>277.97800000000001</v>
      </c>
      <c r="BA418" s="71">
        <v>480.3</v>
      </c>
      <c r="BB418" s="71">
        <v>0</v>
      </c>
      <c r="BC418" s="71">
        <v>0</v>
      </c>
      <c r="BD418" s="71">
        <v>0</v>
      </c>
      <c r="BE418" s="71">
        <v>0</v>
      </c>
      <c r="BF418" s="71"/>
      <c r="BG418" s="72"/>
      <c r="BH418" s="71">
        <v>0</v>
      </c>
      <c r="BI418" s="71">
        <v>0</v>
      </c>
      <c r="BJ418" s="71">
        <v>0</v>
      </c>
      <c r="BK418" s="71">
        <v>0</v>
      </c>
      <c r="BL418" s="71">
        <v>7.4729999999999999</v>
      </c>
      <c r="BM418" s="71">
        <v>0</v>
      </c>
      <c r="BN418" s="72"/>
      <c r="BO418" s="71">
        <v>0</v>
      </c>
      <c r="BP418" s="71">
        <v>0</v>
      </c>
      <c r="BQ418" s="71">
        <v>0</v>
      </c>
      <c r="BR418" s="71">
        <v>0</v>
      </c>
      <c r="BS418" s="71">
        <v>1</v>
      </c>
      <c r="BT418" s="71">
        <v>0</v>
      </c>
      <c r="BU418"/>
      <c r="BV418" s="70">
        <v>7.4729999999999999</v>
      </c>
      <c r="BW418" s="70">
        <v>0</v>
      </c>
      <c r="BX418" s="70">
        <v>0</v>
      </c>
      <c r="BY418" s="70">
        <v>0</v>
      </c>
      <c r="BZ418" s="70">
        <v>0</v>
      </c>
      <c r="CA418" s="70">
        <v>0</v>
      </c>
      <c r="CB418" s="70">
        <v>0</v>
      </c>
      <c r="CC418" s="70">
        <v>0</v>
      </c>
      <c r="CD418" s="70">
        <v>0</v>
      </c>
    </row>
    <row r="419" spans="1:82">
      <c r="A419" s="70" t="s">
        <v>2196</v>
      </c>
      <c r="B419" s="70">
        <v>318</v>
      </c>
      <c r="C419" s="70">
        <v>12</v>
      </c>
      <c r="D419" s="70">
        <v>19</v>
      </c>
      <c r="E419" s="70">
        <v>2015</v>
      </c>
      <c r="F419" s="70" t="s">
        <v>182</v>
      </c>
      <c r="G419" s="70" t="s">
        <v>1637</v>
      </c>
      <c r="H419" s="70" t="s">
        <v>1638</v>
      </c>
      <c r="I419" s="148"/>
      <c r="J419" s="71">
        <v>19.48699175843063</v>
      </c>
      <c r="K419" s="71">
        <v>1.0413613911499231</v>
      </c>
      <c r="L419" s="71">
        <v>13.465971617817861</v>
      </c>
      <c r="M419" s="71">
        <v>26.71516264524087</v>
      </c>
      <c r="N419" s="71">
        <v>27.369565083131601</v>
      </c>
      <c r="O419" s="71">
        <v>11.029404587417194</v>
      </c>
      <c r="P419" s="71">
        <v>9.0756849407926641</v>
      </c>
      <c r="Q419" s="71">
        <v>0.80936627503411096</v>
      </c>
      <c r="R419" s="71">
        <v>0</v>
      </c>
      <c r="S419" s="71">
        <v>1.322076459432</v>
      </c>
      <c r="T419" s="72"/>
      <c r="U419" s="71">
        <v>777668</v>
      </c>
      <c r="V419" s="71">
        <v>322</v>
      </c>
      <c r="W419" s="71">
        <v>279</v>
      </c>
      <c r="X419" s="71">
        <v>4412</v>
      </c>
      <c r="Y419" s="71">
        <v>5234</v>
      </c>
      <c r="Z419" s="71">
        <v>6408</v>
      </c>
      <c r="AA419" s="71">
        <v>1806</v>
      </c>
      <c r="AB419" s="71">
        <v>11140</v>
      </c>
      <c r="AC419" s="71">
        <v>0</v>
      </c>
      <c r="AD419" s="71">
        <v>1.322076459432</v>
      </c>
      <c r="AE419" s="72"/>
      <c r="AF419" s="71">
        <v>6001497.6982677663</v>
      </c>
      <c r="AG419" s="71">
        <v>693775.64833841217</v>
      </c>
      <c r="AH419" s="71">
        <v>1741175.2359451021</v>
      </c>
      <c r="AI419" s="71">
        <v>28060678.096544769</v>
      </c>
      <c r="AJ419" s="71">
        <v>23181635.254077241</v>
      </c>
      <c r="AK419" s="71">
        <v>0</v>
      </c>
      <c r="AL419" s="71">
        <v>0</v>
      </c>
      <c r="AM419" s="71">
        <v>1526690.2694575691</v>
      </c>
      <c r="AN419" s="71">
        <v>0</v>
      </c>
      <c r="AO419" s="71">
        <v>0</v>
      </c>
      <c r="AP419" s="71">
        <v>61205452.202630863</v>
      </c>
      <c r="AQ419" s="72"/>
      <c r="AR419" s="71">
        <v>62</v>
      </c>
      <c r="AS419" s="71">
        <v>23</v>
      </c>
      <c r="AT419" s="71">
        <v>0</v>
      </c>
      <c r="AU419" s="71">
        <v>0</v>
      </c>
      <c r="AV419" s="71">
        <v>0</v>
      </c>
      <c r="AW419" s="71">
        <v>0</v>
      </c>
      <c r="AX419" s="71"/>
      <c r="AY419" s="72"/>
      <c r="AZ419" s="71">
        <v>296.47800000000001</v>
      </c>
      <c r="BA419" s="71">
        <v>510</v>
      </c>
      <c r="BB419" s="71">
        <v>0</v>
      </c>
      <c r="BC419" s="71">
        <v>0</v>
      </c>
      <c r="BD419" s="71">
        <v>0</v>
      </c>
      <c r="BE419" s="71">
        <v>0</v>
      </c>
      <c r="BF419" s="71"/>
      <c r="BG419" s="72"/>
      <c r="BH419" s="71">
        <v>0</v>
      </c>
      <c r="BI419" s="71">
        <v>0</v>
      </c>
      <c r="BJ419" s="71">
        <v>0</v>
      </c>
      <c r="BK419" s="71">
        <v>0</v>
      </c>
      <c r="BL419" s="71">
        <v>7.1539999999999999</v>
      </c>
      <c r="BM419" s="71">
        <v>0</v>
      </c>
      <c r="BN419" s="72"/>
      <c r="BO419" s="71">
        <v>0</v>
      </c>
      <c r="BP419" s="71">
        <v>0</v>
      </c>
      <c r="BQ419" s="71">
        <v>0</v>
      </c>
      <c r="BR419" s="71">
        <v>0</v>
      </c>
      <c r="BS419" s="71">
        <v>1</v>
      </c>
      <c r="BT419" s="71">
        <v>0</v>
      </c>
      <c r="BU419"/>
      <c r="BV419" s="70">
        <v>7.1539999999999999</v>
      </c>
      <c r="BW419" s="70">
        <v>0</v>
      </c>
      <c r="BX419" s="70">
        <v>0</v>
      </c>
      <c r="BY419" s="70">
        <v>0</v>
      </c>
      <c r="BZ419" s="70">
        <v>0</v>
      </c>
      <c r="CA419" s="70">
        <v>0</v>
      </c>
      <c r="CB419" s="70">
        <v>0</v>
      </c>
      <c r="CC419" s="70">
        <v>0</v>
      </c>
      <c r="CD419" s="70">
        <v>0</v>
      </c>
    </row>
    <row r="420" spans="1:82">
      <c r="A420" s="70" t="s">
        <v>2197</v>
      </c>
      <c r="B420" s="70">
        <v>319</v>
      </c>
      <c r="C420" s="70">
        <v>13</v>
      </c>
      <c r="D420" s="70">
        <v>19</v>
      </c>
      <c r="E420" s="70">
        <v>2016</v>
      </c>
      <c r="F420" s="70" t="s">
        <v>155</v>
      </c>
      <c r="G420" s="70" t="s">
        <v>1637</v>
      </c>
      <c r="H420" s="70" t="s">
        <v>1638</v>
      </c>
      <c r="I420" s="148"/>
      <c r="J420" s="71">
        <v>17.414525943866906</v>
      </c>
      <c r="K420" s="71">
        <v>0.98229335080621616</v>
      </c>
      <c r="L420" s="71">
        <v>14.480607989520891</v>
      </c>
      <c r="M420" s="71">
        <v>22.905153711895792</v>
      </c>
      <c r="N420" s="71">
        <v>28.008524777413122</v>
      </c>
      <c r="O420" s="71">
        <v>10.949878555200479</v>
      </c>
      <c r="P420" s="71">
        <v>9.4162031082096718</v>
      </c>
      <c r="Q420" s="71">
        <v>0.77582219391874596</v>
      </c>
      <c r="R420" s="71">
        <v>0</v>
      </c>
      <c r="S420" s="71">
        <v>1.2749752157999998</v>
      </c>
      <c r="T420" s="72"/>
      <c r="U420" s="71">
        <v>661510</v>
      </c>
      <c r="V420" s="71">
        <v>322</v>
      </c>
      <c r="W420" s="71">
        <v>279</v>
      </c>
      <c r="X420" s="71">
        <v>4412</v>
      </c>
      <c r="Y420" s="71">
        <v>5267</v>
      </c>
      <c r="Z420" s="71">
        <v>6440</v>
      </c>
      <c r="AA420" s="71">
        <v>1938</v>
      </c>
      <c r="AB420" s="71">
        <v>10984</v>
      </c>
      <c r="AC420" s="71">
        <v>0</v>
      </c>
      <c r="AD420" s="71">
        <v>1.2749752158000001</v>
      </c>
      <c r="AE420" s="72"/>
      <c r="AF420" s="71">
        <v>5457124.0293739606</v>
      </c>
      <c r="AG420" s="71">
        <v>661310.07744081039</v>
      </c>
      <c r="AH420" s="71">
        <v>1475731.8099230139</v>
      </c>
      <c r="AI420" s="71">
        <v>28010151.409287728</v>
      </c>
      <c r="AJ420" s="71">
        <v>23171272.65675123</v>
      </c>
      <c r="AK420" s="71">
        <v>0</v>
      </c>
      <c r="AL420" s="71">
        <v>0</v>
      </c>
      <c r="AM420" s="71">
        <v>1506480.602896387</v>
      </c>
      <c r="AN420" s="71">
        <v>0</v>
      </c>
      <c r="AO420" s="71">
        <v>0</v>
      </c>
      <c r="AP420" s="71">
        <v>60282070.585673131</v>
      </c>
      <c r="AQ420" s="72"/>
      <c r="AR420" s="71">
        <v>68</v>
      </c>
      <c r="AS420" s="71">
        <v>27</v>
      </c>
      <c r="AT420" s="71">
        <v>0</v>
      </c>
      <c r="AU420" s="71">
        <v>0</v>
      </c>
      <c r="AV420" s="71">
        <v>0</v>
      </c>
      <c r="AW420" s="71">
        <v>0</v>
      </c>
      <c r="AX420" s="71"/>
      <c r="AY420" s="72"/>
      <c r="AZ420" s="71">
        <v>341.97800000000001</v>
      </c>
      <c r="BA420" s="71">
        <v>2048.3000000000002</v>
      </c>
      <c r="BB420" s="71">
        <v>0</v>
      </c>
      <c r="BC420" s="71">
        <v>0</v>
      </c>
      <c r="BD420" s="71">
        <v>0</v>
      </c>
      <c r="BE420" s="71">
        <v>0</v>
      </c>
      <c r="BF420" s="71"/>
      <c r="BG420" s="72"/>
      <c r="BH420" s="71">
        <v>0</v>
      </c>
      <c r="BI420" s="71">
        <v>0</v>
      </c>
      <c r="BJ420" s="71">
        <v>0</v>
      </c>
      <c r="BK420" s="71">
        <v>0</v>
      </c>
      <c r="BL420" s="71">
        <v>7.8840000000000003</v>
      </c>
      <c r="BM420" s="71">
        <v>0</v>
      </c>
      <c r="BN420" s="72"/>
      <c r="BO420" s="71">
        <v>0</v>
      </c>
      <c r="BP420" s="71">
        <v>0</v>
      </c>
      <c r="BQ420" s="71">
        <v>0</v>
      </c>
      <c r="BR420" s="71">
        <v>0</v>
      </c>
      <c r="BS420" s="71">
        <v>1</v>
      </c>
      <c r="BT420" s="71">
        <v>0</v>
      </c>
      <c r="BU420"/>
      <c r="BV420" s="70">
        <v>7.8840000000000003</v>
      </c>
      <c r="BW420" s="70">
        <v>0</v>
      </c>
      <c r="BX420" s="70">
        <v>0</v>
      </c>
      <c r="BY420" s="70">
        <v>0</v>
      </c>
      <c r="BZ420" s="70">
        <v>0</v>
      </c>
      <c r="CA420" s="70">
        <v>0</v>
      </c>
      <c r="CB420" s="70">
        <v>0</v>
      </c>
      <c r="CC420" s="70">
        <v>0</v>
      </c>
      <c r="CD420" s="70">
        <v>0</v>
      </c>
    </row>
    <row r="421" spans="1:82">
      <c r="A421" s="70" t="s">
        <v>2198</v>
      </c>
      <c r="B421" s="70">
        <v>320</v>
      </c>
      <c r="C421" s="70">
        <v>14</v>
      </c>
      <c r="D421" s="70">
        <v>19</v>
      </c>
      <c r="E421" s="70">
        <v>2017</v>
      </c>
      <c r="F421" s="70" t="s">
        <v>156</v>
      </c>
      <c r="G421" s="70" t="s">
        <v>1637</v>
      </c>
      <c r="H421" s="70" t="s">
        <v>1638</v>
      </c>
      <c r="I421" s="148"/>
      <c r="J421" s="71">
        <v>18.385789915729497</v>
      </c>
      <c r="K421" s="71">
        <v>1.0037567276894295</v>
      </c>
      <c r="L421" s="71">
        <v>13.071790435445992</v>
      </c>
      <c r="M421" s="71">
        <v>22.966767899361574</v>
      </c>
      <c r="N421" s="71">
        <v>27.990774247661673</v>
      </c>
      <c r="O421" s="71">
        <v>10.78792809785425</v>
      </c>
      <c r="P421" s="71">
        <v>9.3372430492613994</v>
      </c>
      <c r="Q421" s="71">
        <v>0.74907618390916497</v>
      </c>
      <c r="R421" s="71">
        <v>0</v>
      </c>
      <c r="S421" s="71">
        <v>1.2755726313499998</v>
      </c>
      <c r="T421" s="72"/>
      <c r="U421" s="71">
        <v>687217</v>
      </c>
      <c r="V421" s="71">
        <v>322</v>
      </c>
      <c r="W421" s="71">
        <v>279</v>
      </c>
      <c r="X421" s="71">
        <v>4412</v>
      </c>
      <c r="Y421" s="71">
        <v>5379</v>
      </c>
      <c r="Z421" s="71">
        <v>6450</v>
      </c>
      <c r="AA421" s="71">
        <v>1934</v>
      </c>
      <c r="AB421" s="71">
        <v>10967</v>
      </c>
      <c r="AC421" s="71">
        <v>0</v>
      </c>
      <c r="AD421" s="71">
        <v>1.27557263135</v>
      </c>
      <c r="AE421" s="72"/>
      <c r="AF421" s="71">
        <v>5570768.8785466924</v>
      </c>
      <c r="AG421" s="71">
        <v>663231.54572380555</v>
      </c>
      <c r="AH421" s="71">
        <v>1802762.542930665</v>
      </c>
      <c r="AI421" s="71">
        <v>27317162.632046241</v>
      </c>
      <c r="AJ421" s="71">
        <v>21458517.64035628</v>
      </c>
      <c r="AK421" s="71">
        <v>0</v>
      </c>
      <c r="AL421" s="71">
        <v>0</v>
      </c>
      <c r="AM421" s="71">
        <v>1506502.5968179309</v>
      </c>
      <c r="AN421" s="71">
        <v>0</v>
      </c>
      <c r="AO421" s="71">
        <v>0</v>
      </c>
      <c r="AP421" s="71">
        <v>58318945.836421616</v>
      </c>
      <c r="AQ421" s="72"/>
      <c r="AR421" s="71">
        <v>72</v>
      </c>
      <c r="AS421" s="71">
        <v>27</v>
      </c>
      <c r="AT421" s="71">
        <v>0</v>
      </c>
      <c r="AU421" s="71">
        <v>0</v>
      </c>
      <c r="AV421" s="71">
        <v>0</v>
      </c>
      <c r="AW421" s="71">
        <v>0</v>
      </c>
      <c r="AX421" s="71"/>
      <c r="AY421" s="72"/>
      <c r="AZ421" s="71">
        <v>362.47800000000001</v>
      </c>
      <c r="BA421" s="71">
        <v>2048.3000000000002</v>
      </c>
      <c r="BB421" s="71">
        <v>0</v>
      </c>
      <c r="BC421" s="71">
        <v>0</v>
      </c>
      <c r="BD421" s="71">
        <v>0</v>
      </c>
      <c r="BE421" s="71">
        <v>0</v>
      </c>
      <c r="BF421" s="71"/>
      <c r="BG421" s="72"/>
      <c r="BH421" s="71">
        <v>0</v>
      </c>
      <c r="BI421" s="71">
        <v>0</v>
      </c>
      <c r="BJ421" s="71">
        <v>0</v>
      </c>
      <c r="BK421" s="71">
        <v>0</v>
      </c>
      <c r="BL421" s="71">
        <v>7.7960000000000003</v>
      </c>
      <c r="BM421" s="71">
        <v>0</v>
      </c>
      <c r="BN421" s="72"/>
      <c r="BO421" s="71">
        <v>0</v>
      </c>
      <c r="BP421" s="71">
        <v>0</v>
      </c>
      <c r="BQ421" s="71">
        <v>0</v>
      </c>
      <c r="BR421" s="71">
        <v>0</v>
      </c>
      <c r="BS421" s="71">
        <v>1</v>
      </c>
      <c r="BT421" s="71">
        <v>0</v>
      </c>
      <c r="BU421"/>
      <c r="BV421" s="70">
        <v>7.7960000000000003</v>
      </c>
      <c r="BW421" s="70">
        <v>0</v>
      </c>
      <c r="BX421" s="70">
        <v>0</v>
      </c>
      <c r="BY421" s="70">
        <v>0</v>
      </c>
      <c r="BZ421" s="70">
        <v>0</v>
      </c>
      <c r="CA421" s="70">
        <v>0</v>
      </c>
      <c r="CB421" s="70">
        <v>0</v>
      </c>
      <c r="CC421" s="70">
        <v>0</v>
      </c>
      <c r="CD421" s="70">
        <v>0</v>
      </c>
    </row>
    <row r="422" spans="1:82">
      <c r="A422" s="70" t="s">
        <v>2199</v>
      </c>
      <c r="B422" s="70">
        <v>321</v>
      </c>
      <c r="C422" s="70">
        <v>15</v>
      </c>
      <c r="D422" s="70">
        <v>19</v>
      </c>
      <c r="E422" s="70">
        <v>2018</v>
      </c>
      <c r="F422" s="70" t="s">
        <v>183</v>
      </c>
      <c r="G422" s="70" t="s">
        <v>1637</v>
      </c>
      <c r="H422" s="70" t="s">
        <v>1638</v>
      </c>
      <c r="I422" s="148"/>
      <c r="J422" s="71">
        <v>15.075538049218867</v>
      </c>
      <c r="K422" s="71">
        <v>0.93422564183889212</v>
      </c>
      <c r="L422" s="71">
        <v>11.991684031856277</v>
      </c>
      <c r="M422" s="71">
        <v>23.080041752845322</v>
      </c>
      <c r="N422" s="71">
        <v>25.636485855002235</v>
      </c>
      <c r="O422" s="71">
        <v>10.504831422214099</v>
      </c>
      <c r="P422" s="71">
        <v>9.0913415903011394</v>
      </c>
      <c r="Q422" s="71">
        <v>0.68381581133896896</v>
      </c>
      <c r="R422" s="71">
        <v>0</v>
      </c>
      <c r="S422" s="71">
        <v>1.0935451047839999</v>
      </c>
      <c r="T422" s="72"/>
      <c r="U422" s="71">
        <v>588778</v>
      </c>
      <c r="V422" s="71">
        <v>322</v>
      </c>
      <c r="W422" s="71">
        <v>279</v>
      </c>
      <c r="X422" s="71">
        <v>4412</v>
      </c>
      <c r="Y422" s="71">
        <v>5351</v>
      </c>
      <c r="Z422" s="71">
        <v>6401</v>
      </c>
      <c r="AA422" s="71">
        <v>1902</v>
      </c>
      <c r="AB422" s="71">
        <v>10789</v>
      </c>
      <c r="AC422" s="71">
        <v>0</v>
      </c>
      <c r="AD422" s="71">
        <v>1.0935451047839999</v>
      </c>
      <c r="AE422" s="72"/>
      <c r="AF422" s="71">
        <v>4791047.7093209103</v>
      </c>
      <c r="AG422" s="71">
        <v>600065.88939014857</v>
      </c>
      <c r="AH422" s="71">
        <v>1699103.9185322239</v>
      </c>
      <c r="AI422" s="71">
        <v>27923720.137086179</v>
      </c>
      <c r="AJ422" s="71">
        <v>19829875.104219992</v>
      </c>
      <c r="AK422" s="71">
        <v>0</v>
      </c>
      <c r="AL422" s="71">
        <v>0</v>
      </c>
      <c r="AM422" s="71">
        <v>1485117.833467979</v>
      </c>
      <c r="AN422" s="71">
        <v>0</v>
      </c>
      <c r="AO422" s="71">
        <v>0</v>
      </c>
      <c r="AP422" s="71">
        <v>56328930.592017427</v>
      </c>
      <c r="AQ422" s="72"/>
      <c r="AR422" s="71">
        <v>77</v>
      </c>
      <c r="AS422" s="71">
        <v>27</v>
      </c>
      <c r="AT422" s="71">
        <v>0</v>
      </c>
      <c r="AU422" s="71">
        <v>0</v>
      </c>
      <c r="AV422" s="71">
        <v>0</v>
      </c>
      <c r="AW422" s="71">
        <v>0</v>
      </c>
      <c r="AX422" s="71"/>
      <c r="AY422" s="72"/>
      <c r="AZ422" s="71">
        <v>395.97800000000001</v>
      </c>
      <c r="BA422" s="71">
        <v>2048</v>
      </c>
      <c r="BB422" s="71">
        <v>0</v>
      </c>
      <c r="BC422" s="71">
        <v>0</v>
      </c>
      <c r="BD422" s="71">
        <v>0</v>
      </c>
      <c r="BE422" s="71">
        <v>0</v>
      </c>
      <c r="BF422" s="71"/>
      <c r="BG422" s="72"/>
      <c r="BH422" s="71">
        <v>0</v>
      </c>
      <c r="BI422" s="71">
        <v>0</v>
      </c>
      <c r="BJ422" s="71">
        <v>0</v>
      </c>
      <c r="BK422" s="71">
        <v>0</v>
      </c>
      <c r="BL422" s="71">
        <v>6.8410000000000002</v>
      </c>
      <c r="BM422" s="71">
        <v>0</v>
      </c>
      <c r="BN422" s="72"/>
      <c r="BO422" s="71">
        <v>0</v>
      </c>
      <c r="BP422" s="71">
        <v>0</v>
      </c>
      <c r="BQ422" s="71">
        <v>0</v>
      </c>
      <c r="BR422" s="71">
        <v>0</v>
      </c>
      <c r="BS422" s="71">
        <v>1</v>
      </c>
      <c r="BT422" s="71">
        <v>0</v>
      </c>
      <c r="BU422"/>
      <c r="BV422" s="70">
        <v>6.8410000000000002</v>
      </c>
      <c r="BW422" s="70">
        <v>0</v>
      </c>
      <c r="BX422" s="70">
        <v>0</v>
      </c>
      <c r="BY422" s="70">
        <v>0</v>
      </c>
      <c r="BZ422" s="70">
        <v>0</v>
      </c>
      <c r="CA422" s="70">
        <v>0</v>
      </c>
      <c r="CB422" s="70">
        <v>0</v>
      </c>
      <c r="CC422" s="70">
        <v>0</v>
      </c>
      <c r="CD422" s="70">
        <v>0</v>
      </c>
    </row>
    <row r="423" spans="1:82">
      <c r="A423" s="70" t="s">
        <v>2200</v>
      </c>
      <c r="B423" s="70">
        <v>322</v>
      </c>
      <c r="C423" s="70">
        <v>16</v>
      </c>
      <c r="D423" s="70">
        <v>19</v>
      </c>
      <c r="E423" s="70">
        <v>2019</v>
      </c>
      <c r="F423" s="70" t="s">
        <v>158</v>
      </c>
      <c r="G423" s="70" t="s">
        <v>1637</v>
      </c>
      <c r="H423" s="70" t="s">
        <v>1638</v>
      </c>
      <c r="I423" s="148"/>
      <c r="J423" s="71">
        <v>12.384889045720145</v>
      </c>
      <c r="K423" s="71">
        <v>0.86689260371976262</v>
      </c>
      <c r="L423" s="71">
        <v>12.045410868014145</v>
      </c>
      <c r="M423" s="71">
        <v>20.704893188163343</v>
      </c>
      <c r="N423" s="71">
        <v>26.040401677912399</v>
      </c>
      <c r="O423" s="71">
        <v>10.169837818191231</v>
      </c>
      <c r="P423" s="71">
        <v>8.4086186035831076</v>
      </c>
      <c r="Q423" s="71">
        <v>0.65789265055831103</v>
      </c>
      <c r="R423" s="71">
        <v>0</v>
      </c>
      <c r="S423" s="71">
        <v>1.0168717729600001</v>
      </c>
      <c r="T423" s="72"/>
      <c r="U423" s="71">
        <v>508822</v>
      </c>
      <c r="V423" s="71">
        <v>322</v>
      </c>
      <c r="W423" s="71">
        <v>279</v>
      </c>
      <c r="X423" s="71">
        <v>4412</v>
      </c>
      <c r="Y423" s="71">
        <v>5369</v>
      </c>
      <c r="Z423" s="71">
        <v>6367</v>
      </c>
      <c r="AA423" s="71">
        <v>1746</v>
      </c>
      <c r="AB423" s="71">
        <v>10661</v>
      </c>
      <c r="AC423" s="71">
        <v>0</v>
      </c>
      <c r="AD423" s="71">
        <v>1.0168717729600001</v>
      </c>
      <c r="AE423" s="72"/>
      <c r="AF423" s="71">
        <v>4062857.224379173</v>
      </c>
      <c r="AG423" s="71">
        <v>599888.1930395863</v>
      </c>
      <c r="AH423" s="71">
        <v>1834524.7060194099</v>
      </c>
      <c r="AI423" s="71">
        <v>27362927.640282631</v>
      </c>
      <c r="AJ423" s="71">
        <v>20987810.743508302</v>
      </c>
      <c r="AK423" s="71">
        <v>0</v>
      </c>
      <c r="AL423" s="71">
        <v>0</v>
      </c>
      <c r="AM423" s="71">
        <v>1451947.9440349687</v>
      </c>
      <c r="AN423" s="71">
        <v>0</v>
      </c>
      <c r="AO423" s="71">
        <v>0</v>
      </c>
      <c r="AP423" s="71">
        <v>56299956.451264076</v>
      </c>
      <c r="AQ423" s="72"/>
      <c r="AR423" s="71">
        <v>80</v>
      </c>
      <c r="AS423" s="71">
        <v>27</v>
      </c>
      <c r="AT423" s="71">
        <v>0</v>
      </c>
      <c r="AU423" s="71">
        <v>0</v>
      </c>
      <c r="AV423" s="71">
        <v>0</v>
      </c>
      <c r="AW423" s="71">
        <v>0</v>
      </c>
      <c r="AX423" s="71"/>
      <c r="AY423" s="72"/>
      <c r="AZ423" s="71">
        <v>410.77800000000002</v>
      </c>
      <c r="BA423" s="71">
        <v>2048.3000000000002</v>
      </c>
      <c r="BB423" s="71">
        <v>0</v>
      </c>
      <c r="BC423" s="71">
        <v>0</v>
      </c>
      <c r="BD423" s="71">
        <v>0</v>
      </c>
      <c r="BE423" s="71">
        <v>0</v>
      </c>
      <c r="BF423" s="71"/>
      <c r="BG423" s="72"/>
      <c r="BH423" s="71">
        <v>0</v>
      </c>
      <c r="BI423" s="71">
        <v>0</v>
      </c>
      <c r="BJ423" s="71">
        <v>0</v>
      </c>
      <c r="BK423" s="71">
        <v>0</v>
      </c>
      <c r="BL423" s="71">
        <v>7.2480000000000002</v>
      </c>
      <c r="BM423" s="71">
        <v>0</v>
      </c>
      <c r="BN423" s="72"/>
      <c r="BO423" s="71">
        <v>0</v>
      </c>
      <c r="BP423" s="71">
        <v>0</v>
      </c>
      <c r="BQ423" s="71">
        <v>0</v>
      </c>
      <c r="BR423" s="71">
        <v>0</v>
      </c>
      <c r="BS423" s="71">
        <v>1</v>
      </c>
      <c r="BT423" s="71">
        <v>0</v>
      </c>
      <c r="BU423"/>
      <c r="BV423" s="70">
        <v>7.2480000000000002</v>
      </c>
      <c r="BW423" s="70">
        <v>0</v>
      </c>
      <c r="BX423" s="70">
        <v>0</v>
      </c>
      <c r="BY423" s="70">
        <v>0</v>
      </c>
      <c r="BZ423" s="70">
        <v>0</v>
      </c>
      <c r="CA423" s="70">
        <v>0</v>
      </c>
      <c r="CB423" s="70">
        <v>0</v>
      </c>
      <c r="CC423" s="70">
        <v>0</v>
      </c>
      <c r="CD423" s="70">
        <v>0</v>
      </c>
    </row>
    <row r="424" spans="1:82">
      <c r="A424" s="70" t="s">
        <v>2201</v>
      </c>
      <c r="B424" s="70">
        <v>323</v>
      </c>
      <c r="C424" s="70">
        <v>17</v>
      </c>
      <c r="D424" s="70">
        <v>19</v>
      </c>
      <c r="E424" s="70">
        <v>2020</v>
      </c>
      <c r="F424" s="70" t="s">
        <v>159</v>
      </c>
      <c r="G424" s="70" t="s">
        <v>1637</v>
      </c>
      <c r="H424" s="70" t="s">
        <v>1638</v>
      </c>
      <c r="I424" s="148"/>
      <c r="J424" s="71">
        <v>11.856989349063619</v>
      </c>
      <c r="K424" s="71">
        <v>0.78567525406476557</v>
      </c>
      <c r="L424" s="71">
        <v>12.778594379056267</v>
      </c>
      <c r="M424" s="71">
        <v>18.252501703758814</v>
      </c>
      <c r="N424" s="71">
        <v>23.840825743798732</v>
      </c>
      <c r="O424" s="71">
        <v>8.8906236519144795</v>
      </c>
      <c r="P424" s="71">
        <v>7.9065244329556386</v>
      </c>
      <c r="Q424" s="71">
        <v>0.61914655641205796</v>
      </c>
      <c r="R424" s="71">
        <v>0</v>
      </c>
      <c r="S424" s="71">
        <v>1.09233443358</v>
      </c>
      <c r="T424" s="72"/>
      <c r="U424" s="71">
        <v>552209</v>
      </c>
      <c r="V424" s="71">
        <v>270</v>
      </c>
      <c r="W424" s="71">
        <v>263</v>
      </c>
      <c r="X424" s="71">
        <v>4090</v>
      </c>
      <c r="Y424" s="71">
        <v>5363</v>
      </c>
      <c r="Z424" s="71">
        <v>6353</v>
      </c>
      <c r="AA424" s="71">
        <v>1745</v>
      </c>
      <c r="AB424" s="71">
        <v>10501</v>
      </c>
      <c r="AC424" s="71">
        <v>0</v>
      </c>
      <c r="AD424" s="71">
        <v>1.09233443358</v>
      </c>
      <c r="AE424" s="72"/>
      <c r="AF424" s="71">
        <v>4311596.7563307546</v>
      </c>
      <c r="AG424" s="71">
        <v>503382.60349353979</v>
      </c>
      <c r="AH424" s="71">
        <v>1873958.9897607449</v>
      </c>
      <c r="AI424" s="71">
        <v>23483477.981483109</v>
      </c>
      <c r="AJ424" s="71">
        <v>22023094.181639891</v>
      </c>
      <c r="AK424" s="71"/>
      <c r="AL424" s="71"/>
      <c r="AM424" s="71">
        <v>1370497.1685433611</v>
      </c>
      <c r="AN424" s="71"/>
      <c r="AO424" s="71"/>
      <c r="AP424" s="71">
        <v>53566007.681251399</v>
      </c>
      <c r="AQ424" s="72"/>
      <c r="AR424" s="71">
        <v>86</v>
      </c>
      <c r="AS424" s="71">
        <v>27</v>
      </c>
      <c r="AT424" s="71">
        <v>0</v>
      </c>
      <c r="AU424" s="71">
        <v>0</v>
      </c>
      <c r="AV424" s="71">
        <v>0</v>
      </c>
      <c r="AW424" s="71">
        <v>0</v>
      </c>
      <c r="AX424" s="71"/>
      <c r="AY424" s="72"/>
      <c r="AZ424" s="71">
        <v>463.37799999999987</v>
      </c>
      <c r="BA424" s="71">
        <v>2048.3000000000002</v>
      </c>
      <c r="BB424" s="71">
        <v>0</v>
      </c>
      <c r="BC424" s="71">
        <v>0</v>
      </c>
      <c r="BD424" s="71">
        <v>0</v>
      </c>
      <c r="BE424" s="71">
        <v>0</v>
      </c>
      <c r="BF424" s="71"/>
      <c r="BG424" s="72"/>
      <c r="BH424" s="71">
        <v>0</v>
      </c>
      <c r="BI424" s="71">
        <v>0</v>
      </c>
      <c r="BJ424" s="71">
        <v>0</v>
      </c>
      <c r="BK424" s="71">
        <v>0</v>
      </c>
      <c r="BL424" s="71">
        <v>7.0129999999999999</v>
      </c>
      <c r="BM424" s="71">
        <v>0</v>
      </c>
      <c r="BN424" s="72"/>
      <c r="BO424" s="71">
        <v>0</v>
      </c>
      <c r="BP424" s="71">
        <v>0</v>
      </c>
      <c r="BQ424" s="71">
        <v>0</v>
      </c>
      <c r="BR424" s="71">
        <v>0</v>
      </c>
      <c r="BS424" s="71">
        <v>1</v>
      </c>
      <c r="BT424" s="71">
        <v>0</v>
      </c>
      <c r="BU424"/>
      <c r="BV424" s="70">
        <v>7.0129999999999999</v>
      </c>
      <c r="BW424" s="70">
        <v>0</v>
      </c>
      <c r="BX424" s="70">
        <v>0</v>
      </c>
      <c r="BY424" s="70">
        <v>0</v>
      </c>
      <c r="BZ424" s="70">
        <v>0</v>
      </c>
      <c r="CA424" s="70">
        <v>0</v>
      </c>
      <c r="CB424" s="70">
        <v>0</v>
      </c>
      <c r="CC424" s="70">
        <v>0</v>
      </c>
      <c r="CD424" s="70">
        <v>0</v>
      </c>
    </row>
    <row r="425" spans="1:82">
      <c r="A425" s="70" t="s">
        <v>2202</v>
      </c>
      <c r="B425" s="70">
        <v>323</v>
      </c>
      <c r="C425" s="70">
        <v>18</v>
      </c>
      <c r="D425" s="70">
        <v>19</v>
      </c>
      <c r="E425" s="70">
        <v>2021</v>
      </c>
      <c r="F425" s="70" t="s">
        <v>160</v>
      </c>
      <c r="G425" s="1064" t="s">
        <v>1637</v>
      </c>
      <c r="H425" s="70" t="s">
        <v>1638</v>
      </c>
      <c r="I425" s="148"/>
      <c r="J425" s="71">
        <v>13.660317354556591</v>
      </c>
      <c r="K425" s="71">
        <v>0.75682335970610215</v>
      </c>
      <c r="L425" s="71">
        <v>11.661603947040785</v>
      </c>
      <c r="M425" s="71">
        <v>18.537541783128752</v>
      </c>
      <c r="N425" s="71">
        <v>23.3824518535497</v>
      </c>
      <c r="O425" s="71">
        <v>8.5788643316671518</v>
      </c>
      <c r="P425" s="71">
        <v>8.2059130862749523</v>
      </c>
      <c r="Q425" s="71">
        <v>0.60383946470428296</v>
      </c>
      <c r="R425" s="71">
        <v>0</v>
      </c>
      <c r="S425" s="71">
        <v>1.0943731389760001</v>
      </c>
      <c r="T425" s="72"/>
      <c r="U425" s="71">
        <v>653328</v>
      </c>
      <c r="V425" s="71">
        <v>270</v>
      </c>
      <c r="W425" s="71">
        <v>263</v>
      </c>
      <c r="X425" s="71">
        <v>4090</v>
      </c>
      <c r="Y425" s="71">
        <v>5324</v>
      </c>
      <c r="Z425" s="71">
        <v>6312</v>
      </c>
      <c r="AA425" s="71">
        <v>1766</v>
      </c>
      <c r="AB425" s="71">
        <v>10342</v>
      </c>
      <c r="AC425" s="71">
        <v>0</v>
      </c>
      <c r="AD425" s="71">
        <v>1.0943731389760001</v>
      </c>
      <c r="AE425" s="72"/>
      <c r="AF425" s="71">
        <v>5004211.2643960631</v>
      </c>
      <c r="AG425" s="71">
        <v>512075.23091409478</v>
      </c>
      <c r="AH425" s="71">
        <v>1680113.2919516738</v>
      </c>
      <c r="AI425" s="71">
        <v>25768336.57521642</v>
      </c>
      <c r="AJ425" s="71">
        <v>21297085.339585029</v>
      </c>
      <c r="AK425" s="71">
        <v>0</v>
      </c>
      <c r="AL425" s="71">
        <v>0</v>
      </c>
      <c r="AM425" s="71">
        <v>1357531.1277082977</v>
      </c>
      <c r="AN425" s="71">
        <v>0</v>
      </c>
      <c r="AO425" s="71">
        <v>0</v>
      </c>
      <c r="AP425" s="71">
        <v>55619352.829771578</v>
      </c>
      <c r="AQ425" s="72"/>
      <c r="AR425" s="71">
        <v>91</v>
      </c>
      <c r="AS425" s="71">
        <v>27</v>
      </c>
      <c r="AT425" s="71">
        <v>0</v>
      </c>
      <c r="AU425" s="71">
        <v>0</v>
      </c>
      <c r="AV425" s="71">
        <v>0</v>
      </c>
      <c r="AW425" s="71">
        <v>0</v>
      </c>
      <c r="AX425" s="71"/>
      <c r="AY425" s="72"/>
      <c r="AZ425" s="71">
        <v>488.67799999999988</v>
      </c>
      <c r="BA425" s="71">
        <v>2048.3000000000002</v>
      </c>
      <c r="BB425" s="71">
        <v>0</v>
      </c>
      <c r="BC425" s="71">
        <v>0</v>
      </c>
      <c r="BD425" s="71">
        <v>0</v>
      </c>
      <c r="BE425" s="71">
        <v>0</v>
      </c>
      <c r="BF425" s="71"/>
      <c r="BG425" s="72"/>
      <c r="BH425" s="71">
        <v>0</v>
      </c>
      <c r="BI425" s="71">
        <v>0</v>
      </c>
      <c r="BJ425" s="71">
        <v>0</v>
      </c>
      <c r="BK425" s="71">
        <v>0</v>
      </c>
      <c r="BL425" s="71">
        <v>5.9770000000000003</v>
      </c>
      <c r="BM425" s="71">
        <v>0</v>
      </c>
      <c r="BN425" s="72"/>
      <c r="BO425" s="71">
        <v>0</v>
      </c>
      <c r="BP425" s="71">
        <v>0</v>
      </c>
      <c r="BQ425" s="71">
        <v>0</v>
      </c>
      <c r="BR425" s="71">
        <v>0</v>
      </c>
      <c r="BS425" s="71">
        <v>1</v>
      </c>
      <c r="BT425" s="71">
        <v>0</v>
      </c>
      <c r="BU425"/>
      <c r="BV425" s="70">
        <v>5.9770000000000003</v>
      </c>
      <c r="BW425" s="70">
        <v>0</v>
      </c>
      <c r="BX425" s="70">
        <v>0</v>
      </c>
      <c r="BY425" s="70">
        <v>0</v>
      </c>
      <c r="BZ425" s="70">
        <v>0</v>
      </c>
      <c r="CA425" s="70">
        <v>0</v>
      </c>
      <c r="CB425" s="70">
        <v>0</v>
      </c>
      <c r="CC425" s="70">
        <v>0</v>
      </c>
      <c r="CD425" s="70">
        <v>0</v>
      </c>
    </row>
    <row r="426" spans="1:82">
      <c r="A426" s="70" t="s">
        <v>1642</v>
      </c>
      <c r="B426" s="70">
        <v>323</v>
      </c>
      <c r="C426" s="70">
        <v>19</v>
      </c>
      <c r="D426" s="70">
        <v>19</v>
      </c>
      <c r="E426" s="70">
        <v>2022</v>
      </c>
      <c r="F426" s="70" t="s">
        <v>161</v>
      </c>
      <c r="G426" s="1064" t="s">
        <v>1637</v>
      </c>
      <c r="H426" s="70" t="s">
        <v>1638</v>
      </c>
      <c r="I426" s="148"/>
      <c r="J426" s="71">
        <v>12.145276649395136</v>
      </c>
      <c r="K426" s="71">
        <v>0.72394247041222504</v>
      </c>
      <c r="L426" s="71">
        <v>10.456167639153371</v>
      </c>
      <c r="M426" s="71">
        <v>18.899995802247755</v>
      </c>
      <c r="N426" s="71">
        <v>22.759732678651723</v>
      </c>
      <c r="O426" s="71">
        <v>8.8848771493133185</v>
      </c>
      <c r="P426" s="71">
        <v>8.1971180138880477</v>
      </c>
      <c r="Q426" s="71">
        <v>0.59517410774662194</v>
      </c>
      <c r="R426" s="71">
        <v>0</v>
      </c>
      <c r="S426" s="71">
        <v>1.0439975055999999</v>
      </c>
      <c r="T426" s="72"/>
      <c r="U426" s="71">
        <v>714419</v>
      </c>
      <c r="V426" s="71">
        <v>270</v>
      </c>
      <c r="W426" s="71">
        <v>263</v>
      </c>
      <c r="X426" s="71">
        <v>4090</v>
      </c>
      <c r="Y426" s="71">
        <v>5262</v>
      </c>
      <c r="Z426" s="71">
        <v>6211</v>
      </c>
      <c r="AA426" s="71">
        <v>1791</v>
      </c>
      <c r="AB426" s="71">
        <v>10110</v>
      </c>
      <c r="AC426" s="71">
        <v>0</v>
      </c>
      <c r="AD426" s="71">
        <v>1.0439975055999999</v>
      </c>
      <c r="AE426" s="72"/>
      <c r="AF426" s="71">
        <v>4878428.5676105935</v>
      </c>
      <c r="AG426" s="71">
        <v>516573.5925174749</v>
      </c>
      <c r="AH426" s="71">
        <v>1864941.1996507316</v>
      </c>
      <c r="AI426" s="71">
        <v>25591163.167395253</v>
      </c>
      <c r="AJ426" s="71">
        <v>21426151.966176357</v>
      </c>
      <c r="AK426" s="71">
        <v>0</v>
      </c>
      <c r="AL426" s="71">
        <v>0</v>
      </c>
      <c r="AM426" s="71">
        <v>1305476.9464559383</v>
      </c>
      <c r="AN426" s="71">
        <v>0</v>
      </c>
      <c r="AO426" s="71">
        <v>0</v>
      </c>
      <c r="AP426" s="71">
        <v>55582735.43980635</v>
      </c>
      <c r="AQ426" s="72"/>
      <c r="AR426" s="71">
        <v>93</v>
      </c>
      <c r="AS426" s="71">
        <v>27</v>
      </c>
      <c r="AT426" s="71">
        <v>0</v>
      </c>
      <c r="AU426" s="71">
        <v>0</v>
      </c>
      <c r="AV426" s="71">
        <v>0</v>
      </c>
      <c r="AW426" s="71">
        <v>0</v>
      </c>
      <c r="AX426" s="71"/>
      <c r="AY426" s="72"/>
      <c r="AZ426" s="71">
        <v>504.07799999999986</v>
      </c>
      <c r="BA426" s="71">
        <v>2048.3000000000002</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2203</v>
      </c>
      <c r="B427" s="70">
        <v>323</v>
      </c>
      <c r="C427" s="70">
        <v>20</v>
      </c>
      <c r="D427" s="70">
        <v>19</v>
      </c>
      <c r="E427" s="70">
        <v>2023</v>
      </c>
      <c r="F427" s="70" t="s">
        <v>1539</v>
      </c>
      <c r="G427" s="70" t="s">
        <v>1637</v>
      </c>
      <c r="H427" s="70" t="s">
        <v>1638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102</v>
      </c>
      <c r="AS427" s="71">
        <v>27</v>
      </c>
      <c r="AT427" s="71">
        <v>0</v>
      </c>
      <c r="AU427" s="71">
        <v>0</v>
      </c>
      <c r="AV427" s="71">
        <v>0</v>
      </c>
      <c r="AW427" s="71">
        <v>0</v>
      </c>
      <c r="AX427" s="71"/>
      <c r="AY427" s="72"/>
      <c r="AZ427" s="71">
        <v>571.27799999999991</v>
      </c>
      <c r="BA427" s="71">
        <v>2048.3000000000002</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1636</v>
      </c>
      <c r="B428" s="70">
        <v>323</v>
      </c>
      <c r="C428" s="70">
        <v>21</v>
      </c>
      <c r="D428" s="70">
        <v>19</v>
      </c>
      <c r="E428" s="70">
        <v>2024</v>
      </c>
      <c r="F428" s="70" t="s">
        <v>1554</v>
      </c>
      <c r="G428" s="70" t="s">
        <v>1637</v>
      </c>
      <c r="H428" s="70" t="s">
        <v>1638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2204</v>
      </c>
      <c r="B429" s="70">
        <v>443</v>
      </c>
      <c r="C429" s="70">
        <v>1</v>
      </c>
      <c r="D429" s="70">
        <v>27</v>
      </c>
      <c r="E429" s="70">
        <v>1990</v>
      </c>
      <c r="F429" s="70" t="s">
        <v>787</v>
      </c>
      <c r="G429" s="70" t="s">
        <v>2205</v>
      </c>
      <c r="H429" s="70" t="s">
        <v>2206</v>
      </c>
      <c r="I429" s="148"/>
      <c r="J429" s="71">
        <v>6.4133220706450027</v>
      </c>
      <c r="K429" s="71">
        <v>6.7808198727760081</v>
      </c>
      <c r="L429" s="71">
        <v>6.996527776249521</v>
      </c>
      <c r="M429" s="71">
        <v>12.1062719137007</v>
      </c>
      <c r="N429" s="71">
        <v>8.4183395476704064</v>
      </c>
      <c r="O429" s="71">
        <v>8.3124308207614845</v>
      </c>
      <c r="P429" s="71">
        <v>10.1766355286174</v>
      </c>
      <c r="Q429" s="71">
        <v>0.63461530805658795</v>
      </c>
      <c r="R429" s="71">
        <v>0</v>
      </c>
      <c r="S429" s="71">
        <v>0.6251996116456866</v>
      </c>
      <c r="T429" s="72"/>
      <c r="U429" s="71">
        <v>666879</v>
      </c>
      <c r="V429" s="71">
        <v>2086</v>
      </c>
      <c r="W429" s="71">
        <v>79</v>
      </c>
      <c r="X429" s="71">
        <v>4175</v>
      </c>
      <c r="Y429" s="71">
        <v>2884</v>
      </c>
      <c r="Z429" s="71">
        <v>3419</v>
      </c>
      <c r="AA429" s="71">
        <v>2471</v>
      </c>
      <c r="AB429" s="71">
        <v>10304</v>
      </c>
      <c r="AC429" s="71">
        <v>0</v>
      </c>
      <c r="AD429" s="71">
        <v>0.6251996116456866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2207</v>
      </c>
      <c r="B430" s="70">
        <v>444</v>
      </c>
      <c r="C430" s="70">
        <v>2</v>
      </c>
      <c r="D430" s="70">
        <v>27</v>
      </c>
      <c r="E430" s="70">
        <v>2005</v>
      </c>
      <c r="F430" s="70" t="s">
        <v>789</v>
      </c>
      <c r="G430" s="70" t="s">
        <v>2205</v>
      </c>
      <c r="H430" s="70" t="s">
        <v>2206</v>
      </c>
      <c r="I430" s="148"/>
      <c r="J430" s="71">
        <v>17.34959836742873</v>
      </c>
      <c r="K430" s="71">
        <v>5.2085351079164166</v>
      </c>
      <c r="L430" s="71">
        <v>8.543336175685571</v>
      </c>
      <c r="M430" s="71">
        <v>26.152623909635992</v>
      </c>
      <c r="N430" s="71">
        <v>17.130461849166529</v>
      </c>
      <c r="O430" s="71">
        <v>13.28035884001261</v>
      </c>
      <c r="P430" s="71">
        <v>12.86834991705957</v>
      </c>
      <c r="Q430" s="71">
        <v>0.64676137137255496</v>
      </c>
      <c r="R430" s="71">
        <v>0</v>
      </c>
      <c r="S430" s="71">
        <v>0.87082399197626559</v>
      </c>
      <c r="T430" s="72"/>
      <c r="U430" s="71">
        <v>1877847</v>
      </c>
      <c r="V430" s="71">
        <v>1985</v>
      </c>
      <c r="W430" s="71">
        <v>102</v>
      </c>
      <c r="X430" s="71">
        <v>4232</v>
      </c>
      <c r="Y430" s="71">
        <v>3780</v>
      </c>
      <c r="Z430" s="71">
        <v>6321</v>
      </c>
      <c r="AA430" s="71">
        <v>2559</v>
      </c>
      <c r="AB430" s="71">
        <v>10978</v>
      </c>
      <c r="AC430" s="71">
        <v>0</v>
      </c>
      <c r="AD430" s="71">
        <v>0.87082399197626559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2208</v>
      </c>
      <c r="B431" s="70">
        <v>445</v>
      </c>
      <c r="C431" s="70">
        <v>3</v>
      </c>
      <c r="D431" s="70">
        <v>27</v>
      </c>
      <c r="E431" s="70">
        <v>2006</v>
      </c>
      <c r="F431" s="70" t="s">
        <v>790</v>
      </c>
      <c r="G431" s="70" t="s">
        <v>2205</v>
      </c>
      <c r="H431" s="70" t="s">
        <v>2206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2209</v>
      </c>
      <c r="B432" s="70">
        <v>446</v>
      </c>
      <c r="C432" s="70">
        <v>4</v>
      </c>
      <c r="D432" s="70">
        <v>27</v>
      </c>
      <c r="E432" s="70">
        <v>2007</v>
      </c>
      <c r="F432" s="70" t="s">
        <v>791</v>
      </c>
      <c r="G432" s="70" t="s">
        <v>2205</v>
      </c>
      <c r="H432" s="70" t="s">
        <v>2206</v>
      </c>
      <c r="I432" s="148"/>
      <c r="J432" s="71">
        <v>17.097897537478961</v>
      </c>
      <c r="K432" s="71">
        <v>5.0728108455569343</v>
      </c>
      <c r="L432" s="71">
        <v>5.4129882187937808</v>
      </c>
      <c r="M432" s="71">
        <v>21.977342462781589</v>
      </c>
      <c r="N432" s="71">
        <v>18.216268893076911</v>
      </c>
      <c r="O432" s="71">
        <v>13.12068393968943</v>
      </c>
      <c r="P432" s="71">
        <v>13.05221760495118</v>
      </c>
      <c r="Q432" s="71">
        <v>0.68927837567881001</v>
      </c>
      <c r="R432" s="71">
        <v>0</v>
      </c>
      <c r="S432" s="71">
        <v>1.169420948474666</v>
      </c>
      <c r="T432" s="72"/>
      <c r="U432" s="71">
        <v>2183601</v>
      </c>
      <c r="V432" s="71">
        <v>2021</v>
      </c>
      <c r="W432" s="71">
        <v>81</v>
      </c>
      <c r="X432" s="71">
        <v>4789</v>
      </c>
      <c r="Y432" s="71">
        <v>3942</v>
      </c>
      <c r="Z432" s="71">
        <v>6492</v>
      </c>
      <c r="AA432" s="71">
        <v>2556</v>
      </c>
      <c r="AB432" s="71">
        <v>11081</v>
      </c>
      <c r="AC432" s="71">
        <v>0</v>
      </c>
      <c r="AD432" s="71">
        <v>1.169420948474666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2210</v>
      </c>
      <c r="B433" s="70">
        <v>447</v>
      </c>
      <c r="C433" s="70">
        <v>5</v>
      </c>
      <c r="D433" s="70">
        <v>27</v>
      </c>
      <c r="E433" s="70">
        <v>2008</v>
      </c>
      <c r="F433" s="70" t="s">
        <v>792</v>
      </c>
      <c r="G433" s="70" t="s">
        <v>2205</v>
      </c>
      <c r="H433" s="70" t="s">
        <v>2206</v>
      </c>
      <c r="I433" s="148"/>
      <c r="J433" s="71">
        <v>17.79576764125127</v>
      </c>
      <c r="K433" s="71">
        <v>4.0189043341117614</v>
      </c>
      <c r="L433" s="71">
        <v>5.2880690850782113</v>
      </c>
      <c r="M433" s="71">
        <v>24.62797569200357</v>
      </c>
      <c r="N433" s="71">
        <v>17.721117181605202</v>
      </c>
      <c r="O433" s="71">
        <v>13.031145438120451</v>
      </c>
      <c r="P433" s="71">
        <v>12.996537216619741</v>
      </c>
      <c r="Q433" s="71">
        <v>0.68259205667874201</v>
      </c>
      <c r="R433" s="71">
        <v>0</v>
      </c>
      <c r="S433" s="71">
        <v>0.88841450458391802</v>
      </c>
      <c r="T433" s="72"/>
      <c r="U433" s="71">
        <v>2368407</v>
      </c>
      <c r="V433" s="71">
        <v>2021</v>
      </c>
      <c r="W433" s="71">
        <v>81</v>
      </c>
      <c r="X433" s="71">
        <v>4789</v>
      </c>
      <c r="Y433" s="71">
        <v>4019</v>
      </c>
      <c r="Z433" s="71">
        <v>6674</v>
      </c>
      <c r="AA433" s="71">
        <v>2548</v>
      </c>
      <c r="AB433" s="71">
        <v>11154</v>
      </c>
      <c r="AC433" s="71">
        <v>0</v>
      </c>
      <c r="AD433" s="71">
        <v>0.88841450458391802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2211</v>
      </c>
      <c r="B434" s="70">
        <v>448</v>
      </c>
      <c r="C434" s="70">
        <v>6</v>
      </c>
      <c r="D434" s="70">
        <v>27</v>
      </c>
      <c r="E434" s="70">
        <v>2009</v>
      </c>
      <c r="F434" s="70" t="s">
        <v>176</v>
      </c>
      <c r="G434" s="70" t="s">
        <v>2205</v>
      </c>
      <c r="H434" s="70" t="s">
        <v>2206</v>
      </c>
      <c r="I434" s="148"/>
      <c r="J434" s="71">
        <v>17.505113153412719</v>
      </c>
      <c r="K434" s="71">
        <v>4.1682999034708974</v>
      </c>
      <c r="L434" s="71">
        <v>5.3545171606516568</v>
      </c>
      <c r="M434" s="71">
        <v>31.042664831382869</v>
      </c>
      <c r="N434" s="71">
        <v>16.75134871193692</v>
      </c>
      <c r="O434" s="71">
        <v>13.46522477579869</v>
      </c>
      <c r="P434" s="71">
        <v>12.590069729812321</v>
      </c>
      <c r="Q434" s="71">
        <v>0.66488137205695996</v>
      </c>
      <c r="R434" s="71">
        <v>0</v>
      </c>
      <c r="S434" s="71">
        <v>0.93475940997214413</v>
      </c>
      <c r="T434" s="72"/>
      <c r="U434" s="71">
        <v>2016701</v>
      </c>
      <c r="V434" s="71">
        <v>2138</v>
      </c>
      <c r="W434" s="71">
        <v>113</v>
      </c>
      <c r="X434" s="71">
        <v>5980</v>
      </c>
      <c r="Y434" s="71">
        <v>4150</v>
      </c>
      <c r="Z434" s="71">
        <v>6807</v>
      </c>
      <c r="AA434" s="71">
        <v>2534</v>
      </c>
      <c r="AB434" s="71">
        <v>11405</v>
      </c>
      <c r="AC434" s="71">
        <v>0</v>
      </c>
      <c r="AD434" s="71">
        <v>0.93475940997214413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7.75</v>
      </c>
      <c r="BK434" s="71">
        <v>44.9</v>
      </c>
      <c r="BL434" s="71">
        <v>0</v>
      </c>
      <c r="BM434" s="71">
        <v>0</v>
      </c>
      <c r="BN434" s="72"/>
      <c r="BO434" s="71">
        <v>0</v>
      </c>
      <c r="BP434" s="71">
        <v>0</v>
      </c>
      <c r="BQ434" s="71">
        <v>2</v>
      </c>
      <c r="BR434" s="71">
        <v>1</v>
      </c>
      <c r="BS434" s="71">
        <v>0</v>
      </c>
      <c r="BT434" s="71">
        <v>0</v>
      </c>
      <c r="BU434"/>
      <c r="BV434" s="70">
        <v>52.65</v>
      </c>
      <c r="BW434" s="70">
        <v>0</v>
      </c>
      <c r="BX434" s="70">
        <v>0</v>
      </c>
      <c r="BY434" s="70">
        <v>0</v>
      </c>
      <c r="BZ434" s="70">
        <v>0</v>
      </c>
      <c r="CA434" s="70">
        <v>0</v>
      </c>
      <c r="CB434" s="70">
        <v>0</v>
      </c>
      <c r="CC434" s="70">
        <v>0</v>
      </c>
      <c r="CD434" s="70">
        <v>0</v>
      </c>
    </row>
    <row r="435" spans="1:82">
      <c r="A435" s="70" t="s">
        <v>2212</v>
      </c>
      <c r="B435" s="70">
        <v>449</v>
      </c>
      <c r="C435" s="70">
        <v>7</v>
      </c>
      <c r="D435" s="70">
        <v>27</v>
      </c>
      <c r="E435" s="70">
        <v>2010</v>
      </c>
      <c r="F435" s="70" t="s">
        <v>177</v>
      </c>
      <c r="G435" s="70" t="s">
        <v>2205</v>
      </c>
      <c r="H435" s="70" t="s">
        <v>2206</v>
      </c>
      <c r="I435" s="148"/>
      <c r="J435" s="71">
        <v>19.70616045162004</v>
      </c>
      <c r="K435" s="71">
        <v>4.2485671876727373</v>
      </c>
      <c r="L435" s="71">
        <v>5.0693202376172461</v>
      </c>
      <c r="M435" s="71">
        <v>30.274983291808869</v>
      </c>
      <c r="N435" s="71">
        <v>17.124178195141479</v>
      </c>
      <c r="O435" s="71">
        <v>13.72389004763961</v>
      </c>
      <c r="P435" s="71">
        <v>13.024649329411281</v>
      </c>
      <c r="Q435" s="71">
        <v>0.69995230614295101</v>
      </c>
      <c r="R435" s="71">
        <v>0</v>
      </c>
      <c r="S435" s="71">
        <v>1.0372624189565061</v>
      </c>
      <c r="T435" s="72"/>
      <c r="U435" s="71">
        <v>2428743</v>
      </c>
      <c r="V435" s="71">
        <v>2138</v>
      </c>
      <c r="W435" s="71">
        <v>113</v>
      </c>
      <c r="X435" s="71">
        <v>5980</v>
      </c>
      <c r="Y435" s="71">
        <v>4235</v>
      </c>
      <c r="Z435" s="71">
        <v>6970</v>
      </c>
      <c r="AA435" s="71">
        <v>2556</v>
      </c>
      <c r="AB435" s="71">
        <v>11505</v>
      </c>
      <c r="AC435" s="71">
        <v>0</v>
      </c>
      <c r="AD435" s="71">
        <v>1.0372624189565061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2.75</v>
      </c>
      <c r="BK435" s="71">
        <v>0</v>
      </c>
      <c r="BL435" s="71">
        <v>0</v>
      </c>
      <c r="BM435" s="71">
        <v>0</v>
      </c>
      <c r="BN435" s="72"/>
      <c r="BO435" s="71">
        <v>0</v>
      </c>
      <c r="BP435" s="71">
        <v>0</v>
      </c>
      <c r="BQ435" s="71">
        <v>1</v>
      </c>
      <c r="BR435" s="71">
        <v>0</v>
      </c>
      <c r="BS435" s="71">
        <v>0</v>
      </c>
      <c r="BT435" s="71">
        <v>0</v>
      </c>
      <c r="BU435"/>
      <c r="BV435" s="70">
        <v>2.75</v>
      </c>
      <c r="BW435" s="70">
        <v>0</v>
      </c>
      <c r="BX435" s="70">
        <v>0</v>
      </c>
      <c r="BY435" s="70">
        <v>0</v>
      </c>
      <c r="BZ435" s="70">
        <v>0</v>
      </c>
      <c r="CA435" s="70">
        <v>0</v>
      </c>
      <c r="CB435" s="70">
        <v>0</v>
      </c>
      <c r="CC435" s="70">
        <v>0</v>
      </c>
      <c r="CD435" s="70">
        <v>0</v>
      </c>
    </row>
    <row r="436" spans="1:82">
      <c r="A436" s="70" t="s">
        <v>2213</v>
      </c>
      <c r="B436" s="70">
        <v>450</v>
      </c>
      <c r="C436" s="70">
        <v>8</v>
      </c>
      <c r="D436" s="70">
        <v>27</v>
      </c>
      <c r="E436" s="70">
        <v>2011</v>
      </c>
      <c r="F436" s="70" t="s">
        <v>178</v>
      </c>
      <c r="G436" s="70" t="s">
        <v>2205</v>
      </c>
      <c r="H436" s="70" t="s">
        <v>2206</v>
      </c>
      <c r="I436" s="148"/>
      <c r="J436" s="71">
        <v>0</v>
      </c>
      <c r="K436" s="71">
        <v>5.7069485215070106</v>
      </c>
      <c r="L436" s="71">
        <v>4.7324627455278927</v>
      </c>
      <c r="M436" s="71">
        <v>35.234123590950652</v>
      </c>
      <c r="N436" s="71">
        <v>19.229737648185459</v>
      </c>
      <c r="O436" s="71">
        <v>12.17173683242539</v>
      </c>
      <c r="P436" s="71">
        <v>10.213616771630742</v>
      </c>
      <c r="Q436" s="71">
        <v>0.76928073225156002</v>
      </c>
      <c r="R436" s="71">
        <v>0</v>
      </c>
      <c r="S436" s="71">
        <v>9.2364698691933853E-2</v>
      </c>
      <c r="T436" s="72"/>
      <c r="U436" s="71">
        <v>0</v>
      </c>
      <c r="V436" s="71">
        <v>2138</v>
      </c>
      <c r="W436" s="71">
        <v>113</v>
      </c>
      <c r="X436" s="71">
        <v>5980</v>
      </c>
      <c r="Y436" s="71">
        <v>4063</v>
      </c>
      <c r="Z436" s="71">
        <v>6316</v>
      </c>
      <c r="AA436" s="71">
        <v>2064</v>
      </c>
      <c r="AB436" s="71">
        <v>10962</v>
      </c>
      <c r="AC436" s="71">
        <v>0</v>
      </c>
      <c r="AD436" s="71">
        <v>9.2364698691933853E-2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24.2</v>
      </c>
      <c r="BL436" s="71">
        <v>0</v>
      </c>
      <c r="BM436" s="71">
        <v>0</v>
      </c>
      <c r="BN436" s="72"/>
      <c r="BO436" s="71">
        <v>0</v>
      </c>
      <c r="BP436" s="71">
        <v>0</v>
      </c>
      <c r="BQ436" s="71">
        <v>0</v>
      </c>
      <c r="BR436" s="71">
        <v>1</v>
      </c>
      <c r="BS436" s="71">
        <v>0</v>
      </c>
      <c r="BT436" s="71">
        <v>0</v>
      </c>
      <c r="BU436"/>
      <c r="BV436" s="70">
        <v>24.2</v>
      </c>
      <c r="BW436" s="70">
        <v>0</v>
      </c>
      <c r="BX436" s="70">
        <v>0</v>
      </c>
      <c r="BY436" s="70">
        <v>0</v>
      </c>
      <c r="BZ436" s="70">
        <v>0</v>
      </c>
      <c r="CA436" s="70">
        <v>0</v>
      </c>
      <c r="CB436" s="70">
        <v>0</v>
      </c>
      <c r="CC436" s="70">
        <v>0</v>
      </c>
      <c r="CD436" s="70">
        <v>0</v>
      </c>
    </row>
    <row r="437" spans="1:82">
      <c r="A437" s="70" t="s">
        <v>2214</v>
      </c>
      <c r="B437" s="70">
        <v>451</v>
      </c>
      <c r="C437" s="70">
        <v>9</v>
      </c>
      <c r="D437" s="70">
        <v>27</v>
      </c>
      <c r="E437" s="70">
        <v>2012</v>
      </c>
      <c r="F437" s="70" t="s">
        <v>179</v>
      </c>
      <c r="G437" s="70" t="s">
        <v>2205</v>
      </c>
      <c r="H437" s="70" t="s">
        <v>2206</v>
      </c>
      <c r="I437" s="148"/>
      <c r="J437" s="71">
        <v>0</v>
      </c>
      <c r="K437" s="71">
        <v>5.3575129195353668</v>
      </c>
      <c r="L437" s="71">
        <v>4.7465968311870226</v>
      </c>
      <c r="M437" s="71">
        <v>39.642647982331297</v>
      </c>
      <c r="N437" s="71">
        <v>20.17041372576233</v>
      </c>
      <c r="O437" s="71">
        <v>11.160125501255088</v>
      </c>
      <c r="P437" s="71">
        <v>7.8929066474544198</v>
      </c>
      <c r="Q437" s="71">
        <v>0.83428309575562998</v>
      </c>
      <c r="R437" s="71">
        <v>0</v>
      </c>
      <c r="S437" s="71">
        <v>0.16539249500012079</v>
      </c>
      <c r="T437" s="72"/>
      <c r="U437" s="71">
        <v>0</v>
      </c>
      <c r="V437" s="71">
        <v>2138</v>
      </c>
      <c r="W437" s="71">
        <v>113</v>
      </c>
      <c r="X437" s="71">
        <v>5980</v>
      </c>
      <c r="Y437" s="71">
        <v>4008</v>
      </c>
      <c r="Z437" s="71">
        <v>5837</v>
      </c>
      <c r="AA437" s="71">
        <v>1586</v>
      </c>
      <c r="AB437" s="71">
        <v>10942</v>
      </c>
      <c r="AC437" s="71">
        <v>0</v>
      </c>
      <c r="AD437" s="71">
        <v>0.16539249500012079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36.26</v>
      </c>
      <c r="BL437" s="71">
        <v>0</v>
      </c>
      <c r="BM437" s="71">
        <v>0</v>
      </c>
      <c r="BN437" s="72"/>
      <c r="BO437" s="71">
        <v>0</v>
      </c>
      <c r="BP437" s="71">
        <v>0</v>
      </c>
      <c r="BQ437" s="71">
        <v>0</v>
      </c>
      <c r="BR437" s="71">
        <v>1</v>
      </c>
      <c r="BS437" s="71">
        <v>0</v>
      </c>
      <c r="BT437" s="71">
        <v>0</v>
      </c>
      <c r="BU437"/>
      <c r="BV437" s="70">
        <v>36.26</v>
      </c>
      <c r="BW437" s="70">
        <v>0</v>
      </c>
      <c r="BX437" s="70">
        <v>0</v>
      </c>
      <c r="BY437" s="70">
        <v>0</v>
      </c>
      <c r="BZ437" s="70">
        <v>0</v>
      </c>
      <c r="CA437" s="70">
        <v>0</v>
      </c>
      <c r="CB437" s="70">
        <v>0</v>
      </c>
      <c r="CC437" s="70">
        <v>0</v>
      </c>
      <c r="CD437" s="70">
        <v>0</v>
      </c>
    </row>
    <row r="438" spans="1:82">
      <c r="A438" s="70" t="s">
        <v>2215</v>
      </c>
      <c r="B438" s="70">
        <v>452</v>
      </c>
      <c r="C438" s="70">
        <v>10</v>
      </c>
      <c r="D438" s="70">
        <v>27</v>
      </c>
      <c r="E438" s="70">
        <v>2013</v>
      </c>
      <c r="F438" s="70" t="s">
        <v>180</v>
      </c>
      <c r="G438" s="70" t="s">
        <v>2205</v>
      </c>
      <c r="H438" s="70" t="s">
        <v>2206</v>
      </c>
      <c r="I438" s="148"/>
      <c r="J438" s="71">
        <v>0</v>
      </c>
      <c r="K438" s="71">
        <v>4.5483913939195961</v>
      </c>
      <c r="L438" s="71">
        <v>3.4434052355885059</v>
      </c>
      <c r="M438" s="71">
        <v>34.214106384211938</v>
      </c>
      <c r="N438" s="71">
        <v>19.74034874362858</v>
      </c>
      <c r="O438" s="71">
        <v>10.124917990656622</v>
      </c>
      <c r="P438" s="71">
        <v>7.7028511644662636</v>
      </c>
      <c r="Q438" s="71">
        <v>0.84765492623850003</v>
      </c>
      <c r="R438" s="71">
        <v>0</v>
      </c>
      <c r="S438" s="71">
        <v>0.26448366582590538</v>
      </c>
      <c r="T438" s="72"/>
      <c r="U438" s="71">
        <v>0</v>
      </c>
      <c r="V438" s="71">
        <v>2138</v>
      </c>
      <c r="W438" s="71">
        <v>113</v>
      </c>
      <c r="X438" s="71">
        <v>5980</v>
      </c>
      <c r="Y438" s="71">
        <v>3988</v>
      </c>
      <c r="Z438" s="71">
        <v>5532</v>
      </c>
      <c r="AA438" s="71">
        <v>1542</v>
      </c>
      <c r="AB438" s="71">
        <v>10958</v>
      </c>
      <c r="AC438" s="71">
        <v>0</v>
      </c>
      <c r="AD438" s="71">
        <v>0.26448366582590538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33.880000000000003</v>
      </c>
      <c r="BL438" s="71">
        <v>0</v>
      </c>
      <c r="BM438" s="71">
        <v>0</v>
      </c>
      <c r="BN438" s="72"/>
      <c r="BO438" s="71">
        <v>0</v>
      </c>
      <c r="BP438" s="71">
        <v>0</v>
      </c>
      <c r="BQ438" s="71">
        <v>0</v>
      </c>
      <c r="BR438" s="71">
        <v>1</v>
      </c>
      <c r="BS438" s="71">
        <v>0</v>
      </c>
      <c r="BT438" s="71">
        <v>0</v>
      </c>
      <c r="BU438"/>
      <c r="BV438" s="70">
        <v>33.880000000000003</v>
      </c>
      <c r="BW438" s="70">
        <v>0</v>
      </c>
      <c r="BX438" s="70">
        <v>0</v>
      </c>
      <c r="BY438" s="70">
        <v>0</v>
      </c>
      <c r="BZ438" s="70">
        <v>0</v>
      </c>
      <c r="CA438" s="70">
        <v>0</v>
      </c>
      <c r="CB438" s="70">
        <v>0</v>
      </c>
      <c r="CC438" s="70">
        <v>0</v>
      </c>
      <c r="CD438" s="70">
        <v>0</v>
      </c>
    </row>
    <row r="439" spans="1:82">
      <c r="A439" s="70" t="s">
        <v>2216</v>
      </c>
      <c r="B439" s="70">
        <v>453</v>
      </c>
      <c r="C439" s="70">
        <v>11</v>
      </c>
      <c r="D439" s="70">
        <v>27</v>
      </c>
      <c r="E439" s="70">
        <v>2014</v>
      </c>
      <c r="F439" s="70" t="s">
        <v>181</v>
      </c>
      <c r="G439" s="70" t="s">
        <v>2205</v>
      </c>
      <c r="H439" s="70" t="s">
        <v>2206</v>
      </c>
      <c r="I439" s="148"/>
      <c r="J439" s="71">
        <v>0</v>
      </c>
      <c r="K439" s="71">
        <v>0</v>
      </c>
      <c r="L439" s="71">
        <v>0</v>
      </c>
      <c r="M439" s="71">
        <v>0</v>
      </c>
      <c r="N439" s="71">
        <v>19.06751718547968</v>
      </c>
      <c r="O439" s="71">
        <v>8.2300199602457429</v>
      </c>
      <c r="P439" s="71">
        <v>7.0750526435754475</v>
      </c>
      <c r="Q439" s="71">
        <v>0.80518471457097396</v>
      </c>
      <c r="R439" s="71">
        <v>0</v>
      </c>
      <c r="S439" s="71">
        <v>0.2322982483581415</v>
      </c>
      <c r="T439" s="72"/>
      <c r="U439" s="71">
        <v>0</v>
      </c>
      <c r="V439" s="71">
        <v>0</v>
      </c>
      <c r="W439" s="71">
        <v>0</v>
      </c>
      <c r="X439" s="71">
        <v>0</v>
      </c>
      <c r="Y439" s="71">
        <v>3944</v>
      </c>
      <c r="Z439" s="71">
        <v>4736</v>
      </c>
      <c r="AA439" s="71">
        <v>1409</v>
      </c>
      <c r="AB439" s="71">
        <v>10849</v>
      </c>
      <c r="AC439" s="71">
        <v>0</v>
      </c>
      <c r="AD439" s="71">
        <v>0.2322982483581415</v>
      </c>
      <c r="AE439" s="72"/>
      <c r="AF439" s="71"/>
      <c r="AG439" s="71"/>
      <c r="AH439" s="71"/>
      <c r="AI439" s="71"/>
      <c r="AJ439" s="71"/>
      <c r="AK439" s="71"/>
      <c r="AL439" s="71"/>
      <c r="AM439" s="71"/>
      <c r="AN439" s="71"/>
      <c r="AO439" s="71"/>
      <c r="AP439" s="71"/>
      <c r="AQ439" s="72"/>
      <c r="AR439" s="71">
        <v>127</v>
      </c>
      <c r="AS439" s="71">
        <v>0</v>
      </c>
      <c r="AT439" s="71">
        <v>0</v>
      </c>
      <c r="AU439" s="71">
        <v>0</v>
      </c>
      <c r="AV439" s="71">
        <v>0</v>
      </c>
      <c r="AW439" s="71">
        <v>0</v>
      </c>
      <c r="AX439" s="71"/>
      <c r="AY439" s="72"/>
      <c r="AZ439" s="71">
        <v>474.2</v>
      </c>
      <c r="BA439" s="71">
        <v>0</v>
      </c>
      <c r="BB439" s="71">
        <v>0</v>
      </c>
      <c r="BC439" s="71">
        <v>0</v>
      </c>
      <c r="BD439" s="71">
        <v>0</v>
      </c>
      <c r="BE439" s="71">
        <v>0</v>
      </c>
      <c r="BF439" s="71"/>
      <c r="BG439" s="72"/>
      <c r="BH439" s="71">
        <v>0</v>
      </c>
      <c r="BI439" s="71">
        <v>0</v>
      </c>
      <c r="BJ439" s="71">
        <v>0</v>
      </c>
      <c r="BK439" s="71">
        <v>66.323999999999998</v>
      </c>
      <c r="BL439" s="71">
        <v>0</v>
      </c>
      <c r="BM439" s="71">
        <v>0</v>
      </c>
      <c r="BN439" s="72"/>
      <c r="BO439" s="71">
        <v>0</v>
      </c>
      <c r="BP439" s="71">
        <v>0</v>
      </c>
      <c r="BQ439" s="71">
        <v>0</v>
      </c>
      <c r="BR439" s="71">
        <v>1</v>
      </c>
      <c r="BS439" s="71">
        <v>0</v>
      </c>
      <c r="BT439" s="71">
        <v>0</v>
      </c>
      <c r="BU439"/>
      <c r="BV439" s="70">
        <v>66.323999999999998</v>
      </c>
      <c r="BW439" s="70">
        <v>0</v>
      </c>
      <c r="BX439" s="70">
        <v>0</v>
      </c>
      <c r="BY439" s="70">
        <v>0</v>
      </c>
      <c r="BZ439" s="70">
        <v>0</v>
      </c>
      <c r="CA439" s="70">
        <v>0</v>
      </c>
      <c r="CB439" s="70">
        <v>0</v>
      </c>
      <c r="CC439" s="70">
        <v>0</v>
      </c>
      <c r="CD439" s="70">
        <v>0</v>
      </c>
    </row>
    <row r="440" spans="1:82">
      <c r="A440" s="70" t="s">
        <v>2217</v>
      </c>
      <c r="B440" s="70">
        <v>454</v>
      </c>
      <c r="C440" s="70">
        <v>12</v>
      </c>
      <c r="D440" s="70">
        <v>27</v>
      </c>
      <c r="E440" s="70">
        <v>2015</v>
      </c>
      <c r="F440" s="70" t="s">
        <v>182</v>
      </c>
      <c r="G440" s="70" t="s">
        <v>2205</v>
      </c>
      <c r="H440" s="70" t="s">
        <v>2206</v>
      </c>
      <c r="I440" s="148"/>
      <c r="J440" s="71">
        <v>0</v>
      </c>
      <c r="K440" s="71">
        <v>0</v>
      </c>
      <c r="L440" s="71">
        <v>0</v>
      </c>
      <c r="M440" s="71">
        <v>0</v>
      </c>
      <c r="N440" s="71">
        <v>16.974896836035342</v>
      </c>
      <c r="O440" s="71">
        <v>6.9553408142560667</v>
      </c>
      <c r="P440" s="71">
        <v>6.3519743993144662</v>
      </c>
      <c r="Q440" s="71">
        <v>0.78241161722103603</v>
      </c>
      <c r="R440" s="71">
        <v>0</v>
      </c>
      <c r="S440" s="71">
        <v>0.34282679864291699</v>
      </c>
      <c r="T440" s="72"/>
      <c r="U440" s="71">
        <v>0</v>
      </c>
      <c r="V440" s="71">
        <v>0</v>
      </c>
      <c r="W440" s="71">
        <v>0</v>
      </c>
      <c r="X440" s="71">
        <v>0</v>
      </c>
      <c r="Y440" s="71">
        <v>3916</v>
      </c>
      <c r="Z440" s="71">
        <v>4041</v>
      </c>
      <c r="AA440" s="71">
        <v>1264</v>
      </c>
      <c r="AB440" s="71">
        <v>10769</v>
      </c>
      <c r="AC440" s="71">
        <v>0</v>
      </c>
      <c r="AD440" s="71">
        <v>0.34282679864291699</v>
      </c>
      <c r="AE440" s="72"/>
      <c r="AF440" s="71">
        <v>0</v>
      </c>
      <c r="AG440" s="71">
        <v>0</v>
      </c>
      <c r="AH440" s="71">
        <v>0</v>
      </c>
      <c r="AI440" s="71">
        <v>0</v>
      </c>
      <c r="AJ440" s="71">
        <v>22590847.70125097</v>
      </c>
      <c r="AK440" s="71">
        <v>0</v>
      </c>
      <c r="AL440" s="71">
        <v>0</v>
      </c>
      <c r="AM440" s="71">
        <v>1475846.2757440361</v>
      </c>
      <c r="AN440" s="71">
        <v>0</v>
      </c>
      <c r="AO440" s="71">
        <v>0</v>
      </c>
      <c r="AP440" s="71">
        <v>24066693.976995006</v>
      </c>
      <c r="AQ440" s="72"/>
      <c r="AR440" s="71">
        <v>127</v>
      </c>
      <c r="AS440" s="71">
        <v>1</v>
      </c>
      <c r="AT440" s="71">
        <v>0</v>
      </c>
      <c r="AU440" s="71">
        <v>0</v>
      </c>
      <c r="AV440" s="71">
        <v>0</v>
      </c>
      <c r="AW440" s="71">
        <v>0</v>
      </c>
      <c r="AX440" s="71"/>
      <c r="AY440" s="72"/>
      <c r="AZ440" s="71">
        <v>474.2</v>
      </c>
      <c r="BA440" s="71">
        <v>1890</v>
      </c>
      <c r="BB440" s="71">
        <v>0</v>
      </c>
      <c r="BC440" s="71">
        <v>0</v>
      </c>
      <c r="BD440" s="71">
        <v>0</v>
      </c>
      <c r="BE440" s="71">
        <v>0</v>
      </c>
      <c r="BF440" s="71"/>
      <c r="BG440" s="72"/>
      <c r="BH440" s="71">
        <v>0</v>
      </c>
      <c r="BI440" s="71">
        <v>0</v>
      </c>
      <c r="BJ440" s="71">
        <v>0</v>
      </c>
      <c r="BK440" s="71">
        <v>64.001000000000005</v>
      </c>
      <c r="BL440" s="71">
        <v>0</v>
      </c>
      <c r="BM440" s="71">
        <v>0</v>
      </c>
      <c r="BN440" s="72"/>
      <c r="BO440" s="71">
        <v>0</v>
      </c>
      <c r="BP440" s="71">
        <v>0</v>
      </c>
      <c r="BQ440" s="71">
        <v>0</v>
      </c>
      <c r="BR440" s="71">
        <v>1</v>
      </c>
      <c r="BS440" s="71">
        <v>0</v>
      </c>
      <c r="BT440" s="71">
        <v>0</v>
      </c>
      <c r="BU440"/>
      <c r="BV440" s="70">
        <v>64.001000000000005</v>
      </c>
      <c r="BW440" s="70">
        <v>0</v>
      </c>
      <c r="BX440" s="70">
        <v>0</v>
      </c>
      <c r="BY440" s="70">
        <v>0</v>
      </c>
      <c r="BZ440" s="70">
        <v>0</v>
      </c>
      <c r="CA440" s="70">
        <v>0</v>
      </c>
      <c r="CB440" s="70">
        <v>0</v>
      </c>
      <c r="CC440" s="70">
        <v>0</v>
      </c>
      <c r="CD440" s="70">
        <v>0</v>
      </c>
    </row>
    <row r="441" spans="1:82">
      <c r="A441" s="70" t="s">
        <v>2218</v>
      </c>
      <c r="B441" s="70">
        <v>455</v>
      </c>
      <c r="C441" s="70">
        <v>13</v>
      </c>
      <c r="D441" s="70">
        <v>27</v>
      </c>
      <c r="E441" s="70">
        <v>2016</v>
      </c>
      <c r="F441" s="70" t="s">
        <v>155</v>
      </c>
      <c r="G441" s="70" t="s">
        <v>2205</v>
      </c>
      <c r="H441" s="70" t="s">
        <v>2206</v>
      </c>
      <c r="I441" s="148"/>
      <c r="J441" s="71">
        <v>0</v>
      </c>
      <c r="K441" s="71">
        <v>0</v>
      </c>
      <c r="L441" s="71">
        <v>0</v>
      </c>
      <c r="M441" s="71">
        <v>0</v>
      </c>
      <c r="N441" s="71">
        <v>15.624163021421067</v>
      </c>
      <c r="O441" s="71">
        <v>6.0190326219580275</v>
      </c>
      <c r="P441" s="71">
        <v>5.9616518130925016</v>
      </c>
      <c r="Q441" s="71">
        <v>0.75329057703417934</v>
      </c>
      <c r="R441" s="71">
        <v>0</v>
      </c>
      <c r="S441" s="71">
        <v>0.35822340250815315</v>
      </c>
      <c r="T441" s="72"/>
      <c r="U441" s="71">
        <v>0</v>
      </c>
      <c r="V441" s="71">
        <v>0</v>
      </c>
      <c r="W441" s="71">
        <v>0</v>
      </c>
      <c r="X441" s="71">
        <v>0</v>
      </c>
      <c r="Y441" s="71">
        <v>3874</v>
      </c>
      <c r="Z441" s="71">
        <v>3540</v>
      </c>
      <c r="AA441" s="71">
        <v>1227</v>
      </c>
      <c r="AB441" s="71">
        <v>10665</v>
      </c>
      <c r="AC441" s="71">
        <v>0</v>
      </c>
      <c r="AD441" s="71">
        <v>0.35822340250815321</v>
      </c>
      <c r="AE441" s="72"/>
      <c r="AF441" s="71">
        <v>0</v>
      </c>
      <c r="AG441" s="71">
        <v>0</v>
      </c>
      <c r="AH441" s="71">
        <v>0</v>
      </c>
      <c r="AI441" s="71">
        <v>0</v>
      </c>
      <c r="AJ441" s="71">
        <v>19917774.564608879</v>
      </c>
      <c r="AK441" s="71">
        <v>0</v>
      </c>
      <c r="AL441" s="71">
        <v>0</v>
      </c>
      <c r="AM441" s="71">
        <v>1462729.0267561879</v>
      </c>
      <c r="AN441" s="71">
        <v>0</v>
      </c>
      <c r="AO441" s="71">
        <v>0</v>
      </c>
      <c r="AP441" s="71">
        <v>21380503.591365069</v>
      </c>
      <c r="AQ441" s="72"/>
      <c r="AR441" s="71">
        <v>127</v>
      </c>
      <c r="AS441" s="71">
        <v>2</v>
      </c>
      <c r="AT441" s="71">
        <v>0</v>
      </c>
      <c r="AU441" s="71">
        <v>0</v>
      </c>
      <c r="AV441" s="71">
        <v>0</v>
      </c>
      <c r="AW441" s="71">
        <v>0</v>
      </c>
      <c r="AX441" s="71"/>
      <c r="AY441" s="72"/>
      <c r="AZ441" s="71">
        <v>474.2</v>
      </c>
      <c r="BA441" s="71">
        <v>1938.6</v>
      </c>
      <c r="BB441" s="71">
        <v>0</v>
      </c>
      <c r="BC441" s="71">
        <v>0</v>
      </c>
      <c r="BD441" s="71">
        <v>0</v>
      </c>
      <c r="BE441" s="71">
        <v>0</v>
      </c>
      <c r="BF441" s="71"/>
      <c r="BG441" s="72"/>
      <c r="BH441" s="71">
        <v>0</v>
      </c>
      <c r="BI441" s="71">
        <v>0</v>
      </c>
      <c r="BJ441" s="71">
        <v>0</v>
      </c>
      <c r="BK441" s="71">
        <v>0</v>
      </c>
      <c r="BL441" s="71">
        <v>74.481999999999999</v>
      </c>
      <c r="BM441" s="71">
        <v>0</v>
      </c>
      <c r="BN441" s="72"/>
      <c r="BO441" s="71">
        <v>0</v>
      </c>
      <c r="BP441" s="71">
        <v>0</v>
      </c>
      <c r="BQ441" s="71">
        <v>0</v>
      </c>
      <c r="BR441" s="71">
        <v>0</v>
      </c>
      <c r="BS441" s="71">
        <v>1</v>
      </c>
      <c r="BT441" s="71">
        <v>0</v>
      </c>
      <c r="BU441"/>
      <c r="BV441" s="70">
        <v>74.481999999999999</v>
      </c>
      <c r="BW441" s="70">
        <v>0</v>
      </c>
      <c r="BX441" s="70">
        <v>0</v>
      </c>
      <c r="BY441" s="70">
        <v>0</v>
      </c>
      <c r="BZ441" s="70">
        <v>0</v>
      </c>
      <c r="CA441" s="70">
        <v>0</v>
      </c>
      <c r="CB441" s="70">
        <v>0</v>
      </c>
      <c r="CC441" s="70">
        <v>0</v>
      </c>
      <c r="CD441" s="70">
        <v>0</v>
      </c>
    </row>
    <row r="442" spans="1:82">
      <c r="A442" s="70" t="s">
        <v>2219</v>
      </c>
      <c r="B442" s="70">
        <v>456</v>
      </c>
      <c r="C442" s="70">
        <v>14</v>
      </c>
      <c r="D442" s="70">
        <v>27</v>
      </c>
      <c r="E442" s="70">
        <v>2017</v>
      </c>
      <c r="F442" s="70" t="s">
        <v>156</v>
      </c>
      <c r="G442" s="70" t="s">
        <v>2205</v>
      </c>
      <c r="H442" s="70" t="s">
        <v>2206</v>
      </c>
      <c r="I442" s="148"/>
      <c r="J442" s="71">
        <v>0</v>
      </c>
      <c r="K442" s="71">
        <v>0</v>
      </c>
      <c r="L442" s="71">
        <v>0</v>
      </c>
      <c r="M442" s="71">
        <v>0</v>
      </c>
      <c r="N442" s="71">
        <v>16.421583831319499</v>
      </c>
      <c r="O442" s="71">
        <v>5.1129761542853389</v>
      </c>
      <c r="P442" s="71">
        <v>5.2624585954989271</v>
      </c>
      <c r="Q442" s="71">
        <v>0.71943279339064703</v>
      </c>
      <c r="R442" s="71">
        <v>0</v>
      </c>
      <c r="S442" s="71">
        <v>0.43470471002521649</v>
      </c>
      <c r="T442" s="72"/>
      <c r="U442" s="71">
        <v>0</v>
      </c>
      <c r="V442" s="71">
        <v>0</v>
      </c>
      <c r="W442" s="71">
        <v>0</v>
      </c>
      <c r="X442" s="71">
        <v>0</v>
      </c>
      <c r="Y442" s="71">
        <v>3837</v>
      </c>
      <c r="Z442" s="71">
        <v>3057</v>
      </c>
      <c r="AA442" s="71">
        <v>1090</v>
      </c>
      <c r="AB442" s="71">
        <v>10533</v>
      </c>
      <c r="AC442" s="71">
        <v>0</v>
      </c>
      <c r="AD442" s="71">
        <v>0.43470471002521649</v>
      </c>
      <c r="AE442" s="72"/>
      <c r="AF442" s="71">
        <v>0</v>
      </c>
      <c r="AG442" s="71">
        <v>0</v>
      </c>
      <c r="AH442" s="71">
        <v>0</v>
      </c>
      <c r="AI442" s="71">
        <v>0</v>
      </c>
      <c r="AJ442" s="71">
        <v>21705717.33717199</v>
      </c>
      <c r="AK442" s="71">
        <v>0</v>
      </c>
      <c r="AL442" s="71">
        <v>0</v>
      </c>
      <c r="AM442" s="71">
        <v>1446885.3699537951</v>
      </c>
      <c r="AN442" s="71">
        <v>0</v>
      </c>
      <c r="AO442" s="71">
        <v>0</v>
      </c>
      <c r="AP442" s="71">
        <v>23152602.707125787</v>
      </c>
      <c r="AQ442" s="72"/>
      <c r="AR442" s="71">
        <v>128</v>
      </c>
      <c r="AS442" s="71">
        <v>4</v>
      </c>
      <c r="AT442" s="71">
        <v>0</v>
      </c>
      <c r="AU442" s="71">
        <v>0</v>
      </c>
      <c r="AV442" s="71">
        <v>0</v>
      </c>
      <c r="AW442" s="71">
        <v>0</v>
      </c>
      <c r="AX442" s="71"/>
      <c r="AY442" s="72"/>
      <c r="AZ442" s="71">
        <v>481.7</v>
      </c>
      <c r="BA442" s="71">
        <v>10523.7</v>
      </c>
      <c r="BB442" s="71">
        <v>0</v>
      </c>
      <c r="BC442" s="71">
        <v>0</v>
      </c>
      <c r="BD442" s="71">
        <v>0</v>
      </c>
      <c r="BE442" s="71">
        <v>0</v>
      </c>
      <c r="BF442" s="71"/>
      <c r="BG442" s="72"/>
      <c r="BH442" s="71">
        <v>0</v>
      </c>
      <c r="BI442" s="71">
        <v>0</v>
      </c>
      <c r="BJ442" s="71">
        <v>0</v>
      </c>
      <c r="BK442" s="71">
        <v>0</v>
      </c>
      <c r="BL442" s="71">
        <v>75.859000000000009</v>
      </c>
      <c r="BM442" s="71">
        <v>0</v>
      </c>
      <c r="BN442" s="72"/>
      <c r="BO442" s="71">
        <v>0</v>
      </c>
      <c r="BP442" s="71">
        <v>0</v>
      </c>
      <c r="BQ442" s="71">
        <v>0</v>
      </c>
      <c r="BR442" s="71">
        <v>0</v>
      </c>
      <c r="BS442" s="71">
        <v>2</v>
      </c>
      <c r="BT442" s="71">
        <v>0</v>
      </c>
      <c r="BU442"/>
      <c r="BV442" s="70">
        <v>72.043000000000006</v>
      </c>
      <c r="BW442" s="70">
        <v>0</v>
      </c>
      <c r="BX442" s="70">
        <v>3.8159999999999998</v>
      </c>
      <c r="BY442" s="70">
        <v>0</v>
      </c>
      <c r="BZ442" s="70">
        <v>0</v>
      </c>
      <c r="CA442" s="70">
        <v>0</v>
      </c>
      <c r="CB442" s="70">
        <v>0</v>
      </c>
      <c r="CC442" s="70">
        <v>0</v>
      </c>
      <c r="CD442" s="70">
        <v>0</v>
      </c>
    </row>
    <row r="443" spans="1:82">
      <c r="A443" s="70" t="s">
        <v>2220</v>
      </c>
      <c r="B443" s="70">
        <v>457</v>
      </c>
      <c r="C443" s="70">
        <v>15</v>
      </c>
      <c r="D443" s="70">
        <v>27</v>
      </c>
      <c r="E443" s="70">
        <v>2018</v>
      </c>
      <c r="F443" s="70" t="s">
        <v>183</v>
      </c>
      <c r="G443" s="70" t="s">
        <v>2205</v>
      </c>
      <c r="H443" s="70" t="s">
        <v>2206</v>
      </c>
      <c r="I443" s="148"/>
      <c r="J443" s="71">
        <v>0</v>
      </c>
      <c r="K443" s="71">
        <v>0</v>
      </c>
      <c r="L443" s="71">
        <v>0</v>
      </c>
      <c r="M443" s="71">
        <v>0</v>
      </c>
      <c r="N443" s="71">
        <v>14.955361388440291</v>
      </c>
      <c r="O443" s="71">
        <v>4.5114484580013361</v>
      </c>
      <c r="P443" s="71">
        <v>5.1001374746852344</v>
      </c>
      <c r="Q443" s="71">
        <v>0.65897052465393102</v>
      </c>
      <c r="R443" s="71">
        <v>0</v>
      </c>
      <c r="S443" s="71">
        <v>0.61701100253533414</v>
      </c>
      <c r="T443" s="72"/>
      <c r="U443" s="71">
        <v>0</v>
      </c>
      <c r="V443" s="71">
        <v>0</v>
      </c>
      <c r="W443" s="71">
        <v>0</v>
      </c>
      <c r="X443" s="71">
        <v>0</v>
      </c>
      <c r="Y443" s="71">
        <v>3807</v>
      </c>
      <c r="Z443" s="71">
        <v>2749</v>
      </c>
      <c r="AA443" s="71">
        <v>1067</v>
      </c>
      <c r="AB443" s="71">
        <v>10397</v>
      </c>
      <c r="AC443" s="71">
        <v>0</v>
      </c>
      <c r="AD443" s="71">
        <v>0.61701100253533414</v>
      </c>
      <c r="AE443" s="72"/>
      <c r="AF443" s="71">
        <v>0</v>
      </c>
      <c r="AG443" s="71">
        <v>0</v>
      </c>
      <c r="AH443" s="71">
        <v>0</v>
      </c>
      <c r="AI443" s="71">
        <v>0</v>
      </c>
      <c r="AJ443" s="71">
        <v>18929417.946329769</v>
      </c>
      <c r="AK443" s="71">
        <v>0</v>
      </c>
      <c r="AL443" s="71">
        <v>0</v>
      </c>
      <c r="AM443" s="71">
        <v>1431158.5980690131</v>
      </c>
      <c r="AN443" s="71">
        <v>0</v>
      </c>
      <c r="AO443" s="71">
        <v>0</v>
      </c>
      <c r="AP443" s="71">
        <v>20360576.544398781</v>
      </c>
      <c r="AQ443" s="72"/>
      <c r="AR443" s="71">
        <v>128</v>
      </c>
      <c r="AS443" s="71">
        <v>4</v>
      </c>
      <c r="AT443" s="71">
        <v>0</v>
      </c>
      <c r="AU443" s="71">
        <v>0</v>
      </c>
      <c r="AV443" s="71">
        <v>0</v>
      </c>
      <c r="AW443" s="71">
        <v>0</v>
      </c>
      <c r="AX443" s="71"/>
      <c r="AY443" s="72"/>
      <c r="AZ443" s="71">
        <v>482.19999999999982</v>
      </c>
      <c r="BA443" s="71">
        <v>10524</v>
      </c>
      <c r="BB443" s="71">
        <v>0</v>
      </c>
      <c r="BC443" s="71">
        <v>0</v>
      </c>
      <c r="BD443" s="71">
        <v>0</v>
      </c>
      <c r="BE443" s="71">
        <v>0</v>
      </c>
      <c r="BF443" s="71"/>
      <c r="BG443" s="72"/>
      <c r="BH443" s="71">
        <v>0</v>
      </c>
      <c r="BI443" s="71">
        <v>0</v>
      </c>
      <c r="BJ443" s="71">
        <v>0</v>
      </c>
      <c r="BK443" s="71">
        <v>0</v>
      </c>
      <c r="BL443" s="71">
        <v>171.18600000000001</v>
      </c>
      <c r="BM443" s="71">
        <v>0</v>
      </c>
      <c r="BN443" s="72"/>
      <c r="BO443" s="71">
        <v>0</v>
      </c>
      <c r="BP443" s="71">
        <v>0</v>
      </c>
      <c r="BQ443" s="71">
        <v>0</v>
      </c>
      <c r="BR443" s="71">
        <v>0</v>
      </c>
      <c r="BS443" s="71">
        <v>2</v>
      </c>
      <c r="BT443" s="71">
        <v>0</v>
      </c>
      <c r="BU443"/>
      <c r="BV443" s="70">
        <v>171.18600000000001</v>
      </c>
      <c r="BW443" s="70">
        <v>0</v>
      </c>
      <c r="BX443" s="70">
        <v>0</v>
      </c>
      <c r="BY443" s="70">
        <v>0</v>
      </c>
      <c r="BZ443" s="70">
        <v>0</v>
      </c>
      <c r="CA443" s="70">
        <v>0</v>
      </c>
      <c r="CB443" s="70">
        <v>0</v>
      </c>
      <c r="CC443" s="70">
        <v>0</v>
      </c>
      <c r="CD443" s="70">
        <v>0</v>
      </c>
    </row>
    <row r="444" spans="1:82">
      <c r="A444" s="70" t="s">
        <v>2221</v>
      </c>
      <c r="B444" s="70">
        <v>458</v>
      </c>
      <c r="C444" s="70">
        <v>16</v>
      </c>
      <c r="D444" s="70">
        <v>27</v>
      </c>
      <c r="E444" s="70">
        <v>2019</v>
      </c>
      <c r="F444" s="70" t="s">
        <v>158</v>
      </c>
      <c r="G444" s="1064" t="s">
        <v>2205</v>
      </c>
      <c r="H444" s="70" t="s">
        <v>2206</v>
      </c>
      <c r="I444" s="148"/>
      <c r="J444" s="71">
        <v>0</v>
      </c>
      <c r="K444" s="71">
        <v>0</v>
      </c>
      <c r="L444" s="71">
        <v>0</v>
      </c>
      <c r="M444" s="71">
        <v>0</v>
      </c>
      <c r="N444" s="71">
        <v>14.63035417972908</v>
      </c>
      <c r="O444" s="71">
        <v>3.9532509188037217</v>
      </c>
      <c r="P444" s="71">
        <v>5.0519134680175704</v>
      </c>
      <c r="Q444" s="71">
        <v>0.63641749415700799</v>
      </c>
      <c r="R444" s="71">
        <v>0</v>
      </c>
      <c r="S444" s="71">
        <v>0.70872812483294945</v>
      </c>
      <c r="T444" s="72"/>
      <c r="U444" s="71">
        <v>0</v>
      </c>
      <c r="V444" s="71">
        <v>0</v>
      </c>
      <c r="W444" s="71">
        <v>0</v>
      </c>
      <c r="X444" s="71">
        <v>0</v>
      </c>
      <c r="Y444" s="71">
        <v>3825</v>
      </c>
      <c r="Z444" s="71">
        <v>2475</v>
      </c>
      <c r="AA444" s="71">
        <v>1049</v>
      </c>
      <c r="AB444" s="71">
        <v>10313</v>
      </c>
      <c r="AC444" s="71">
        <v>0</v>
      </c>
      <c r="AD444" s="71">
        <v>0.70872812483294945</v>
      </c>
      <c r="AE444" s="72"/>
      <c r="AF444" s="71">
        <v>0</v>
      </c>
      <c r="AG444" s="71">
        <v>0</v>
      </c>
      <c r="AH444" s="71">
        <v>0</v>
      </c>
      <c r="AI444" s="71">
        <v>0</v>
      </c>
      <c r="AJ444" s="71">
        <v>19781040.18657792</v>
      </c>
      <c r="AK444" s="71">
        <v>0</v>
      </c>
      <c r="AL444" s="71">
        <v>0</v>
      </c>
      <c r="AM444" s="71">
        <v>1404552.9637775663</v>
      </c>
      <c r="AN444" s="71">
        <v>0</v>
      </c>
      <c r="AO444" s="71">
        <v>0</v>
      </c>
      <c r="AP444" s="71">
        <v>21185593.150355488</v>
      </c>
      <c r="AQ444" s="72"/>
      <c r="AR444" s="71">
        <v>129</v>
      </c>
      <c r="AS444" s="71">
        <v>5</v>
      </c>
      <c r="AT444" s="71">
        <v>0</v>
      </c>
      <c r="AU444" s="71">
        <v>0</v>
      </c>
      <c r="AV444" s="71">
        <v>0</v>
      </c>
      <c r="AW444" s="71">
        <v>0</v>
      </c>
      <c r="AX444" s="71"/>
      <c r="AY444" s="72"/>
      <c r="AZ444" s="71">
        <v>484.7</v>
      </c>
      <c r="BA444" s="71">
        <v>10534.7</v>
      </c>
      <c r="BB444" s="71">
        <v>0</v>
      </c>
      <c r="BC444" s="71">
        <v>0</v>
      </c>
      <c r="BD444" s="71">
        <v>0</v>
      </c>
      <c r="BE444" s="71">
        <v>0</v>
      </c>
      <c r="BF444" s="71"/>
      <c r="BG444" s="72"/>
      <c r="BH444" s="71">
        <v>0</v>
      </c>
      <c r="BI444" s="71">
        <v>0</v>
      </c>
      <c r="BJ444" s="71">
        <v>0</v>
      </c>
      <c r="BK444" s="71">
        <v>0</v>
      </c>
      <c r="BL444" s="71">
        <v>68.204000000000008</v>
      </c>
      <c r="BM444" s="71">
        <v>0</v>
      </c>
      <c r="BN444" s="72"/>
      <c r="BO444" s="71">
        <v>0</v>
      </c>
      <c r="BP444" s="71">
        <v>0</v>
      </c>
      <c r="BQ444" s="71">
        <v>0</v>
      </c>
      <c r="BR444" s="71">
        <v>0</v>
      </c>
      <c r="BS444" s="71">
        <v>2</v>
      </c>
      <c r="BT444" s="71">
        <v>0</v>
      </c>
      <c r="BU444"/>
      <c r="BV444" s="70">
        <v>68.203999999999994</v>
      </c>
      <c r="BW444" s="70">
        <v>0</v>
      </c>
      <c r="BX444" s="70">
        <v>0</v>
      </c>
      <c r="BY444" s="70">
        <v>0</v>
      </c>
      <c r="BZ444" s="70">
        <v>0</v>
      </c>
      <c r="CA444" s="70">
        <v>0</v>
      </c>
      <c r="CB444" s="70">
        <v>0</v>
      </c>
      <c r="CC444" s="70">
        <v>0</v>
      </c>
      <c r="CD444" s="70">
        <v>0</v>
      </c>
    </row>
    <row r="445" spans="1:82">
      <c r="A445" s="70" t="s">
        <v>2222</v>
      </c>
      <c r="B445" s="70">
        <v>459</v>
      </c>
      <c r="C445" s="70">
        <v>17</v>
      </c>
      <c r="D445" s="70">
        <v>27</v>
      </c>
      <c r="E445" s="70">
        <v>2020</v>
      </c>
      <c r="F445" s="70" t="s">
        <v>159</v>
      </c>
      <c r="G445" s="1064" t="s">
        <v>2205</v>
      </c>
      <c r="H445" s="70" t="s">
        <v>2206</v>
      </c>
      <c r="I445" s="148"/>
      <c r="J445" s="71">
        <v>0</v>
      </c>
      <c r="K445" s="71">
        <v>0.28008262152275643</v>
      </c>
      <c r="L445" s="71">
        <v>0.99262107801304278</v>
      </c>
      <c r="M445" s="71">
        <v>1.1983292759044761</v>
      </c>
      <c r="N445" s="71">
        <v>13.270018799983992</v>
      </c>
      <c r="O445" s="71">
        <v>3.2271018638934028</v>
      </c>
      <c r="P445" s="71">
        <v>4.8300028914216107</v>
      </c>
      <c r="Q445" s="71">
        <v>0.60523182568991296</v>
      </c>
      <c r="R445" s="71">
        <v>0</v>
      </c>
      <c r="S445" s="71">
        <v>0.68591647860032345</v>
      </c>
      <c r="T445" s="72"/>
      <c r="U445" s="71">
        <v>0</v>
      </c>
      <c r="V445" s="71">
        <v>128</v>
      </c>
      <c r="W445" s="71">
        <v>25</v>
      </c>
      <c r="X445" s="71">
        <v>317</v>
      </c>
      <c r="Y445" s="71">
        <v>3890</v>
      </c>
      <c r="Z445" s="71">
        <v>2306</v>
      </c>
      <c r="AA445" s="71">
        <v>1066</v>
      </c>
      <c r="AB445" s="71">
        <v>10265</v>
      </c>
      <c r="AC445" s="71">
        <v>0</v>
      </c>
      <c r="AD445" s="71">
        <v>0.68591647860032345</v>
      </c>
      <c r="AE445" s="72"/>
      <c r="AF445" s="71"/>
      <c r="AG445" s="71">
        <v>191649.9645949032</v>
      </c>
      <c r="AH445" s="71">
        <v>205092.28122778112</v>
      </c>
      <c r="AI445" s="71">
        <v>1779373.1149068801</v>
      </c>
      <c r="AJ445" s="71">
        <v>19642757.409761559</v>
      </c>
      <c r="AK445" s="71"/>
      <c r="AL445" s="71"/>
      <c r="AM445" s="71">
        <v>1339696.5465286737</v>
      </c>
      <c r="AN445" s="71"/>
      <c r="AO445" s="71"/>
      <c r="AP445" s="71">
        <v>23158569.317019798</v>
      </c>
      <c r="AQ445" s="72"/>
      <c r="AR445" s="71">
        <v>127</v>
      </c>
      <c r="AS445" s="71">
        <v>7</v>
      </c>
      <c r="AT445" s="71">
        <v>0</v>
      </c>
      <c r="AU445" s="71">
        <v>0</v>
      </c>
      <c r="AV445" s="71">
        <v>0</v>
      </c>
      <c r="AW445" s="71">
        <v>0</v>
      </c>
      <c r="AX445" s="71"/>
      <c r="AY445" s="72"/>
      <c r="AZ445" s="71">
        <v>477.49999999999989</v>
      </c>
      <c r="BA445" s="71">
        <v>10569.2</v>
      </c>
      <c r="BB445" s="71">
        <v>0</v>
      </c>
      <c r="BC445" s="71">
        <v>0</v>
      </c>
      <c r="BD445" s="71">
        <v>0</v>
      </c>
      <c r="BE445" s="71">
        <v>0</v>
      </c>
      <c r="BF445" s="71"/>
      <c r="BG445" s="72"/>
      <c r="BH445" s="71">
        <v>0</v>
      </c>
      <c r="BI445" s="71">
        <v>0</v>
      </c>
      <c r="BJ445" s="71">
        <v>0</v>
      </c>
      <c r="BK445" s="71">
        <v>0</v>
      </c>
      <c r="BL445" s="71">
        <v>68.003</v>
      </c>
      <c r="BM445" s="71">
        <v>0</v>
      </c>
      <c r="BN445" s="72"/>
      <c r="BO445" s="71">
        <v>0</v>
      </c>
      <c r="BP445" s="71">
        <v>0</v>
      </c>
      <c r="BQ445" s="71">
        <v>0</v>
      </c>
      <c r="BR445" s="71">
        <v>0</v>
      </c>
      <c r="BS445" s="71">
        <v>2</v>
      </c>
      <c r="BT445" s="71">
        <v>0</v>
      </c>
      <c r="BU445"/>
      <c r="BV445" s="70">
        <v>68.003</v>
      </c>
      <c r="BW445" s="70">
        <v>0</v>
      </c>
      <c r="BX445" s="70">
        <v>0</v>
      </c>
      <c r="BY445" s="70">
        <v>0</v>
      </c>
      <c r="BZ445" s="70">
        <v>0</v>
      </c>
      <c r="CA445" s="70">
        <v>0</v>
      </c>
      <c r="CB445" s="70">
        <v>0</v>
      </c>
      <c r="CC445" s="70">
        <v>0</v>
      </c>
      <c r="CD445" s="70">
        <v>0</v>
      </c>
    </row>
    <row r="446" spans="1:82">
      <c r="A446" s="70" t="s">
        <v>2223</v>
      </c>
      <c r="B446" s="70">
        <v>459</v>
      </c>
      <c r="C446" s="70">
        <v>18</v>
      </c>
      <c r="D446" s="70">
        <v>27</v>
      </c>
      <c r="E446" s="70">
        <v>2021</v>
      </c>
      <c r="F446" s="70" t="s">
        <v>160</v>
      </c>
      <c r="G446" s="70" t="s">
        <v>2205</v>
      </c>
      <c r="H446" s="70" t="s">
        <v>2206</v>
      </c>
      <c r="I446" s="148"/>
      <c r="J446" s="71">
        <v>0</v>
      </c>
      <c r="K446" s="71">
        <v>0.30673568572618953</v>
      </c>
      <c r="L446" s="71">
        <v>0.8174272211724698</v>
      </c>
      <c r="M446" s="71">
        <v>1.3144546660492915</v>
      </c>
      <c r="N446" s="71">
        <v>14.794853444111753</v>
      </c>
      <c r="O446" s="71">
        <v>2.9574792119308819</v>
      </c>
      <c r="P446" s="71">
        <v>4.6791361709393424</v>
      </c>
      <c r="Q446" s="71">
        <v>0.59321301115795</v>
      </c>
      <c r="R446" s="71">
        <v>0</v>
      </c>
      <c r="S446" s="71">
        <v>0.49459616248970872</v>
      </c>
      <c r="T446" s="72"/>
      <c r="U446" s="71"/>
      <c r="V446" s="71">
        <v>128</v>
      </c>
      <c r="W446" s="71">
        <v>25</v>
      </c>
      <c r="X446" s="71">
        <v>317</v>
      </c>
      <c r="Y446" s="71">
        <v>3892</v>
      </c>
      <c r="Z446" s="71">
        <v>2176</v>
      </c>
      <c r="AA446" s="71">
        <v>1007</v>
      </c>
      <c r="AB446" s="71">
        <v>10160</v>
      </c>
      <c r="AC446" s="71">
        <v>0</v>
      </c>
      <c r="AD446" s="71">
        <v>0.49459616248970872</v>
      </c>
      <c r="AE446" s="72"/>
      <c r="AF446" s="71">
        <v>0</v>
      </c>
      <c r="AG446" s="71">
        <v>205220.0359532389</v>
      </c>
      <c r="AH446" s="71">
        <v>163767.70324799843</v>
      </c>
      <c r="AI446" s="71">
        <v>1970955.6357471657</v>
      </c>
      <c r="AJ446" s="71">
        <v>20301056.323819131</v>
      </c>
      <c r="AK446" s="71">
        <v>0</v>
      </c>
      <c r="AL446" s="71">
        <v>0</v>
      </c>
      <c r="AM446" s="71">
        <v>1333641.1001272777</v>
      </c>
      <c r="AN446" s="71">
        <v>0</v>
      </c>
      <c r="AO446" s="71">
        <v>0</v>
      </c>
      <c r="AP446" s="71">
        <v>23974640.798894811</v>
      </c>
      <c r="AQ446" s="72"/>
      <c r="AR446" s="71">
        <v>131</v>
      </c>
      <c r="AS446" s="71">
        <v>7</v>
      </c>
      <c r="AT446" s="71">
        <v>0</v>
      </c>
      <c r="AU446" s="71">
        <v>0</v>
      </c>
      <c r="AV446" s="71">
        <v>0</v>
      </c>
      <c r="AW446" s="71">
        <v>0</v>
      </c>
      <c r="AX446" s="71"/>
      <c r="AY446" s="72"/>
      <c r="AZ446" s="71">
        <v>493.69999999999987</v>
      </c>
      <c r="BA446" s="71">
        <v>10569.2</v>
      </c>
      <c r="BB446" s="71">
        <v>0</v>
      </c>
      <c r="BC446" s="71">
        <v>0</v>
      </c>
      <c r="BD446" s="71">
        <v>0</v>
      </c>
      <c r="BE446" s="71">
        <v>0</v>
      </c>
      <c r="BF446" s="71"/>
      <c r="BG446" s="72"/>
      <c r="BH446" s="71">
        <v>0</v>
      </c>
      <c r="BI446" s="71">
        <v>0</v>
      </c>
      <c r="BJ446" s="71">
        <v>0</v>
      </c>
      <c r="BK446" s="71">
        <v>0</v>
      </c>
      <c r="BL446" s="71">
        <v>74.847999999999999</v>
      </c>
      <c r="BM446" s="71">
        <v>0</v>
      </c>
      <c r="BN446" s="72"/>
      <c r="BO446" s="71">
        <v>0</v>
      </c>
      <c r="BP446" s="71">
        <v>0</v>
      </c>
      <c r="BQ446" s="71">
        <v>0</v>
      </c>
      <c r="BR446" s="71">
        <v>0</v>
      </c>
      <c r="BS446" s="71">
        <v>2</v>
      </c>
      <c r="BT446" s="71">
        <v>0</v>
      </c>
      <c r="BU446"/>
      <c r="BV446" s="70">
        <v>65.244</v>
      </c>
      <c r="BW446" s="70">
        <v>0</v>
      </c>
      <c r="BX446" s="70">
        <v>9.0489999999999995</v>
      </c>
      <c r="BY446" s="70">
        <v>1E-3</v>
      </c>
      <c r="BZ446" s="70">
        <v>0.55400000000000005</v>
      </c>
      <c r="CA446" s="70">
        <v>0</v>
      </c>
      <c r="CB446" s="70">
        <v>0</v>
      </c>
      <c r="CC446" s="70">
        <v>0</v>
      </c>
      <c r="CD446" s="70">
        <v>0</v>
      </c>
    </row>
    <row r="447" spans="1:82">
      <c r="A447" s="70" t="s">
        <v>2224</v>
      </c>
      <c r="B447" s="70">
        <v>459</v>
      </c>
      <c r="C447" s="70">
        <v>19</v>
      </c>
      <c r="D447" s="70">
        <v>27</v>
      </c>
      <c r="E447" s="70">
        <v>2022</v>
      </c>
      <c r="F447" s="70" t="s">
        <v>161</v>
      </c>
      <c r="G447" s="70" t="s">
        <v>2205</v>
      </c>
      <c r="H447" s="70" t="s">
        <v>2206</v>
      </c>
      <c r="I447" s="148"/>
      <c r="J447" s="71">
        <v>0</v>
      </c>
      <c r="K447" s="71">
        <v>0.27483147358910559</v>
      </c>
      <c r="L447" s="71">
        <v>0.74879688228141872</v>
      </c>
      <c r="M447" s="71">
        <v>1.3081416210682391</v>
      </c>
      <c r="N447" s="71">
        <v>14.358181938642089</v>
      </c>
      <c r="O447" s="71">
        <v>2.9368302668717181</v>
      </c>
      <c r="P447" s="71">
        <v>4.5081860657061572</v>
      </c>
      <c r="Q447" s="71">
        <v>0.58881616475585674</v>
      </c>
      <c r="R447" s="71">
        <v>0</v>
      </c>
      <c r="S447" s="71">
        <v>0.62826759320876591</v>
      </c>
      <c r="T447" s="72"/>
      <c r="U447" s="71"/>
      <c r="V447" s="71">
        <v>128</v>
      </c>
      <c r="W447" s="71">
        <v>25</v>
      </c>
      <c r="X447" s="71">
        <v>317</v>
      </c>
      <c r="Y447" s="71">
        <v>3914</v>
      </c>
      <c r="Z447" s="71">
        <v>2053</v>
      </c>
      <c r="AA447" s="71">
        <v>985</v>
      </c>
      <c r="AB447" s="71">
        <v>10002</v>
      </c>
      <c r="AC447" s="71">
        <v>0</v>
      </c>
      <c r="AD447" s="71">
        <v>0.62826759320876591</v>
      </c>
      <c r="AE447" s="72"/>
      <c r="AF447" s="71">
        <v>0</v>
      </c>
      <c r="AG447" s="71">
        <v>199575.26782761904</v>
      </c>
      <c r="AH447" s="71">
        <v>171412.78106677294</v>
      </c>
      <c r="AI447" s="71">
        <v>1880410.8383907224</v>
      </c>
      <c r="AJ447" s="71">
        <v>20584278.859330133</v>
      </c>
      <c r="AK447" s="71">
        <v>0</v>
      </c>
      <c r="AL447" s="71">
        <v>0</v>
      </c>
      <c r="AM447" s="71">
        <v>1291531.1986599697</v>
      </c>
      <c r="AN447" s="71">
        <v>0</v>
      </c>
      <c r="AO447" s="71">
        <v>0</v>
      </c>
      <c r="AP447" s="71">
        <v>24127208.945275217</v>
      </c>
      <c r="AQ447" s="72"/>
      <c r="AR447" s="71">
        <v>134</v>
      </c>
      <c r="AS447" s="71">
        <v>8</v>
      </c>
      <c r="AT447" s="71">
        <v>0</v>
      </c>
      <c r="AU447" s="71">
        <v>0</v>
      </c>
      <c r="AV447" s="71">
        <v>0</v>
      </c>
      <c r="AW447" s="71">
        <v>0</v>
      </c>
      <c r="AX447" s="71"/>
      <c r="AY447" s="72"/>
      <c r="AZ447" s="71">
        <v>516.79999999999984</v>
      </c>
      <c r="BA447" s="71">
        <v>11569.2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2225</v>
      </c>
      <c r="B448" s="70">
        <v>459</v>
      </c>
      <c r="C448" s="70">
        <v>20</v>
      </c>
      <c r="D448" s="70">
        <v>27</v>
      </c>
      <c r="E448" s="70">
        <v>2023</v>
      </c>
      <c r="F448" s="70" t="s">
        <v>1539</v>
      </c>
      <c r="G448" s="70" t="s">
        <v>2205</v>
      </c>
      <c r="H448" s="70" t="s">
        <v>2206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140</v>
      </c>
      <c r="AS448" s="71">
        <v>9</v>
      </c>
      <c r="AT448" s="71">
        <v>0</v>
      </c>
      <c r="AU448" s="71">
        <v>0</v>
      </c>
      <c r="AV448" s="71">
        <v>0</v>
      </c>
      <c r="AW448" s="71">
        <v>0</v>
      </c>
      <c r="AX448" s="71"/>
      <c r="AY448" s="72"/>
      <c r="AZ448" s="71">
        <v>553.49999999999989</v>
      </c>
      <c r="BA448" s="71">
        <v>11618.7</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2226</v>
      </c>
      <c r="B449" s="70">
        <v>459</v>
      </c>
      <c r="C449" s="70">
        <v>21</v>
      </c>
      <c r="D449" s="70">
        <v>27</v>
      </c>
      <c r="E449" s="70">
        <v>2024</v>
      </c>
      <c r="F449" s="70" t="s">
        <v>1554</v>
      </c>
      <c r="G449" s="70" t="s">
        <v>2205</v>
      </c>
      <c r="H449" s="70" t="s">
        <v>2206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2227</v>
      </c>
      <c r="B450" s="70">
        <v>52</v>
      </c>
      <c r="C450" s="70">
        <v>1</v>
      </c>
      <c r="D450" s="70">
        <v>4</v>
      </c>
      <c r="E450" s="70">
        <v>1990</v>
      </c>
      <c r="F450" s="70" t="s">
        <v>787</v>
      </c>
      <c r="G450" s="70" t="s">
        <v>2228</v>
      </c>
      <c r="H450" s="70" t="s">
        <v>2229</v>
      </c>
      <c r="I450" s="148"/>
      <c r="J450" s="71">
        <v>36.340805152816927</v>
      </c>
      <c r="K450" s="71">
        <v>1.4211528636484849</v>
      </c>
      <c r="L450" s="71">
        <v>1.974520354617991</v>
      </c>
      <c r="M450" s="71">
        <v>6.461521960319029</v>
      </c>
      <c r="N450" s="71">
        <v>19.80867669765496</v>
      </c>
      <c r="O450" s="71">
        <v>8.1300873543803451</v>
      </c>
      <c r="P450" s="71">
        <v>12.812429433237041</v>
      </c>
      <c r="Q450" s="71">
        <v>0.99177118649410301</v>
      </c>
      <c r="R450" s="71">
        <v>1.9283864266917709E-3</v>
      </c>
      <c r="S450" s="71">
        <v>1.140015750539662</v>
      </c>
      <c r="T450" s="72"/>
      <c r="U450" s="71">
        <v>771126</v>
      </c>
      <c r="V450" s="71">
        <v>438</v>
      </c>
      <c r="W450" s="71">
        <v>26</v>
      </c>
      <c r="X450" s="71">
        <v>2686</v>
      </c>
      <c r="Y450" s="71">
        <v>4350</v>
      </c>
      <c r="Z450" s="71">
        <v>3344</v>
      </c>
      <c r="AA450" s="71">
        <v>3111</v>
      </c>
      <c r="AB450" s="71">
        <v>16103</v>
      </c>
      <c r="AC450" s="71">
        <v>334</v>
      </c>
      <c r="AD450" s="71">
        <v>1.140015750539662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2230</v>
      </c>
      <c r="B451" s="70">
        <v>53</v>
      </c>
      <c r="C451" s="70">
        <v>2</v>
      </c>
      <c r="D451" s="70">
        <v>4</v>
      </c>
      <c r="E451" s="70">
        <v>2005</v>
      </c>
      <c r="F451" s="70" t="s">
        <v>789</v>
      </c>
      <c r="G451" s="70" t="s">
        <v>2228</v>
      </c>
      <c r="H451" s="70" t="s">
        <v>2229</v>
      </c>
      <c r="I451" s="148"/>
      <c r="J451" s="71">
        <v>36.529799761441822</v>
      </c>
      <c r="K451" s="71">
        <v>1.4123924764462319</v>
      </c>
      <c r="L451" s="71">
        <v>2.4420870607098522</v>
      </c>
      <c r="M451" s="71">
        <v>12.818842488506981</v>
      </c>
      <c r="N451" s="71">
        <v>34.298313678139031</v>
      </c>
      <c r="O451" s="71">
        <v>12.496689508051739</v>
      </c>
      <c r="P451" s="71">
        <v>13.783566675521801</v>
      </c>
      <c r="Q451" s="71">
        <v>0.83499261399737901</v>
      </c>
      <c r="R451" s="71">
        <v>1.13103431759727E-2</v>
      </c>
      <c r="S451" s="71">
        <v>0.47601694</v>
      </c>
      <c r="T451" s="72"/>
      <c r="U451" s="71">
        <v>912253</v>
      </c>
      <c r="V451" s="71">
        <v>476</v>
      </c>
      <c r="W451" s="71">
        <v>25</v>
      </c>
      <c r="X451" s="71">
        <v>2131</v>
      </c>
      <c r="Y451" s="71">
        <v>5233</v>
      </c>
      <c r="Z451" s="71">
        <v>5948</v>
      </c>
      <c r="AA451" s="71">
        <v>2741</v>
      </c>
      <c r="AB451" s="71">
        <v>14173</v>
      </c>
      <c r="AC451" s="71">
        <v>2000</v>
      </c>
      <c r="AD451" s="71">
        <v>0.47601694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2231</v>
      </c>
      <c r="B452" s="70">
        <v>54</v>
      </c>
      <c r="C452" s="70">
        <v>3</v>
      </c>
      <c r="D452" s="70">
        <v>4</v>
      </c>
      <c r="E452" s="70">
        <v>2006</v>
      </c>
      <c r="F452" s="70" t="s">
        <v>790</v>
      </c>
      <c r="G452" s="70" t="s">
        <v>2228</v>
      </c>
      <c r="H452" s="70" t="s">
        <v>2229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2232</v>
      </c>
      <c r="B453" s="70">
        <v>55</v>
      </c>
      <c r="C453" s="70">
        <v>4</v>
      </c>
      <c r="D453" s="70">
        <v>4</v>
      </c>
      <c r="E453" s="70">
        <v>2007</v>
      </c>
      <c r="F453" s="70" t="s">
        <v>791</v>
      </c>
      <c r="G453" s="70" t="s">
        <v>2228</v>
      </c>
      <c r="H453" s="70" t="s">
        <v>2229</v>
      </c>
      <c r="I453" s="148"/>
      <c r="J453" s="71">
        <v>23.82345634746455</v>
      </c>
      <c r="K453" s="71">
        <v>1.4595750502258349</v>
      </c>
      <c r="L453" s="71">
        <v>3.5394796791657721</v>
      </c>
      <c r="M453" s="71">
        <v>12.599934830843891</v>
      </c>
      <c r="N453" s="71">
        <v>29.56773331038276</v>
      </c>
      <c r="O453" s="71">
        <v>11.800935539717591</v>
      </c>
      <c r="P453" s="71">
        <v>13.47095072060298</v>
      </c>
      <c r="Q453" s="71">
        <v>0.84460082889332</v>
      </c>
      <c r="R453" s="71">
        <v>0</v>
      </c>
      <c r="S453" s="71">
        <v>0.82441289999999989</v>
      </c>
      <c r="T453" s="72"/>
      <c r="U453" s="71">
        <v>924518</v>
      </c>
      <c r="V453" s="71">
        <v>459</v>
      </c>
      <c r="W453" s="71">
        <v>42</v>
      </c>
      <c r="X453" s="71">
        <v>2727</v>
      </c>
      <c r="Y453" s="71">
        <v>5240</v>
      </c>
      <c r="Z453" s="71">
        <v>5839</v>
      </c>
      <c r="AA453" s="71">
        <v>2638</v>
      </c>
      <c r="AB453" s="71">
        <v>13578</v>
      </c>
      <c r="AC453" s="71">
        <v>0</v>
      </c>
      <c r="AD453" s="71">
        <v>0.82441289999999989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2233</v>
      </c>
      <c r="B454" s="70">
        <v>56</v>
      </c>
      <c r="C454" s="70">
        <v>5</v>
      </c>
      <c r="D454" s="70">
        <v>4</v>
      </c>
      <c r="E454" s="70">
        <v>2008</v>
      </c>
      <c r="F454" s="70" t="s">
        <v>792</v>
      </c>
      <c r="G454" s="70" t="s">
        <v>2228</v>
      </c>
      <c r="H454" s="70" t="s">
        <v>2229</v>
      </c>
      <c r="I454" s="148"/>
      <c r="J454" s="71">
        <v>19.694738556766801</v>
      </c>
      <c r="K454" s="71">
        <v>1.05220411066103</v>
      </c>
      <c r="L454" s="71">
        <v>3.1478750629132382</v>
      </c>
      <c r="M454" s="71">
        <v>13.28035150580042</v>
      </c>
      <c r="N454" s="71">
        <v>28.292129428918539</v>
      </c>
      <c r="O454" s="71">
        <v>11.32268690375494</v>
      </c>
      <c r="P454" s="71">
        <v>13.144456988708431</v>
      </c>
      <c r="Q454" s="71">
        <v>0.81924510155624197</v>
      </c>
      <c r="R454" s="71">
        <v>0</v>
      </c>
      <c r="S454" s="71">
        <v>0.76013663999999992</v>
      </c>
      <c r="T454" s="72"/>
      <c r="U454" s="71">
        <v>838097</v>
      </c>
      <c r="V454" s="71">
        <v>459</v>
      </c>
      <c r="W454" s="71">
        <v>42</v>
      </c>
      <c r="X454" s="71">
        <v>2727</v>
      </c>
      <c r="Y454" s="71">
        <v>5272</v>
      </c>
      <c r="Z454" s="71">
        <v>5799</v>
      </c>
      <c r="AA454" s="71">
        <v>2577</v>
      </c>
      <c r="AB454" s="71">
        <v>13387</v>
      </c>
      <c r="AC454" s="71">
        <v>0</v>
      </c>
      <c r="AD454" s="71">
        <v>0.76013663999999992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2234</v>
      </c>
      <c r="B455" s="70">
        <v>57</v>
      </c>
      <c r="C455" s="70">
        <v>6</v>
      </c>
      <c r="D455" s="70">
        <v>4</v>
      </c>
      <c r="E455" s="70">
        <v>2009</v>
      </c>
      <c r="F455" s="70" t="s">
        <v>176</v>
      </c>
      <c r="G455" s="70" t="s">
        <v>2228</v>
      </c>
      <c r="H455" s="70" t="s">
        <v>2229</v>
      </c>
      <c r="I455" s="148"/>
      <c r="J455" s="71">
        <v>19.37318697375283</v>
      </c>
      <c r="K455" s="71">
        <v>0.9461606342802773</v>
      </c>
      <c r="L455" s="71">
        <v>4.0013197719829821</v>
      </c>
      <c r="M455" s="71">
        <v>13.041787987455789</v>
      </c>
      <c r="N455" s="71">
        <v>28.962845476303109</v>
      </c>
      <c r="O455" s="71">
        <v>11.481146554831151</v>
      </c>
      <c r="P455" s="71">
        <v>12.570195902298799</v>
      </c>
      <c r="Q455" s="71">
        <v>0.76818429106484498</v>
      </c>
      <c r="R455" s="71">
        <v>0</v>
      </c>
      <c r="S455" s="71">
        <v>1.00000819</v>
      </c>
      <c r="T455" s="72"/>
      <c r="U455" s="71">
        <v>778688</v>
      </c>
      <c r="V455" s="71">
        <v>429</v>
      </c>
      <c r="W455" s="71">
        <v>67</v>
      </c>
      <c r="X455" s="71">
        <v>2739</v>
      </c>
      <c r="Y455" s="71">
        <v>5285</v>
      </c>
      <c r="Z455" s="71">
        <v>5804</v>
      </c>
      <c r="AA455" s="71">
        <v>2530</v>
      </c>
      <c r="AB455" s="71">
        <v>13177</v>
      </c>
      <c r="AC455" s="71">
        <v>0</v>
      </c>
      <c r="AD455" s="71">
        <v>1.00000819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2235</v>
      </c>
      <c r="B456" s="70">
        <v>58</v>
      </c>
      <c r="C456" s="70">
        <v>7</v>
      </c>
      <c r="D456" s="70">
        <v>4</v>
      </c>
      <c r="E456" s="70">
        <v>2010</v>
      </c>
      <c r="F456" s="70" t="s">
        <v>177</v>
      </c>
      <c r="G456" s="70" t="s">
        <v>2228</v>
      </c>
      <c r="H456" s="70" t="s">
        <v>2229</v>
      </c>
      <c r="I456" s="148"/>
      <c r="J456" s="71">
        <v>23.272055655366149</v>
      </c>
      <c r="K456" s="71">
        <v>1.099213525329473</v>
      </c>
      <c r="L456" s="71">
        <v>3.6936831880244569</v>
      </c>
      <c r="M456" s="71">
        <v>12.39298603944167</v>
      </c>
      <c r="N456" s="71">
        <v>29.428363637218759</v>
      </c>
      <c r="O456" s="71">
        <v>11.39063184011408</v>
      </c>
      <c r="P456" s="71">
        <v>12.57113063210392</v>
      </c>
      <c r="Q456" s="71">
        <v>0.78847300196546299</v>
      </c>
      <c r="R456" s="71">
        <v>0</v>
      </c>
      <c r="S456" s="71">
        <v>0.65906454999999997</v>
      </c>
      <c r="T456" s="72"/>
      <c r="U456" s="71">
        <v>922214</v>
      </c>
      <c r="V456" s="71">
        <v>429</v>
      </c>
      <c r="W456" s="71">
        <v>67</v>
      </c>
      <c r="X456" s="71">
        <v>2739</v>
      </c>
      <c r="Y456" s="71">
        <v>5263</v>
      </c>
      <c r="Z456" s="71">
        <v>5785</v>
      </c>
      <c r="AA456" s="71">
        <v>2467</v>
      </c>
      <c r="AB456" s="71">
        <v>12960</v>
      </c>
      <c r="AC456" s="71">
        <v>0</v>
      </c>
      <c r="AD456" s="71">
        <v>0.65906454999999997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2236</v>
      </c>
      <c r="B457" s="70">
        <v>59</v>
      </c>
      <c r="C457" s="70">
        <v>8</v>
      </c>
      <c r="D457" s="70">
        <v>4</v>
      </c>
      <c r="E457" s="70">
        <v>2011</v>
      </c>
      <c r="F457" s="70" t="s">
        <v>178</v>
      </c>
      <c r="G457" s="70" t="s">
        <v>2228</v>
      </c>
      <c r="H457" s="70" t="s">
        <v>2229</v>
      </c>
      <c r="I457" s="148"/>
      <c r="J457" s="71">
        <v>17.699272555586521</v>
      </c>
      <c r="K457" s="71">
        <v>1.278184086716583</v>
      </c>
      <c r="L457" s="71">
        <v>3.3443784165206081</v>
      </c>
      <c r="M457" s="71">
        <v>14.598610169976689</v>
      </c>
      <c r="N457" s="71">
        <v>33.354052528689728</v>
      </c>
      <c r="O457" s="71">
        <v>11.192756099228411</v>
      </c>
      <c r="P457" s="71">
        <v>12.118773000835118</v>
      </c>
      <c r="Q457" s="71">
        <v>0.89159931611531396</v>
      </c>
      <c r="R457" s="71">
        <v>0</v>
      </c>
      <c r="S457" s="71">
        <v>0.95622581000000006</v>
      </c>
      <c r="T457" s="72"/>
      <c r="U457" s="71">
        <v>664296</v>
      </c>
      <c r="V457" s="71">
        <v>429</v>
      </c>
      <c r="W457" s="71">
        <v>67</v>
      </c>
      <c r="X457" s="71">
        <v>2739</v>
      </c>
      <c r="Y457" s="71">
        <v>5238</v>
      </c>
      <c r="Z457" s="71">
        <v>5808</v>
      </c>
      <c r="AA457" s="71">
        <v>2449</v>
      </c>
      <c r="AB457" s="71">
        <v>12705</v>
      </c>
      <c r="AC457" s="71">
        <v>0</v>
      </c>
      <c r="AD457" s="71">
        <v>0.95622581000000006</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2237</v>
      </c>
      <c r="B458" s="70">
        <v>60</v>
      </c>
      <c r="C458" s="70">
        <v>9</v>
      </c>
      <c r="D458" s="70">
        <v>4</v>
      </c>
      <c r="E458" s="70">
        <v>2012</v>
      </c>
      <c r="F458" s="70" t="s">
        <v>179</v>
      </c>
      <c r="G458" s="70" t="s">
        <v>2228</v>
      </c>
      <c r="H458" s="70" t="s">
        <v>2229</v>
      </c>
      <c r="I458" s="148"/>
      <c r="J458" s="71">
        <v>26.21982019452582</v>
      </c>
      <c r="K458" s="71">
        <v>1.4057184544726851</v>
      </c>
      <c r="L458" s="71">
        <v>3.2589461869355398</v>
      </c>
      <c r="M458" s="71">
        <v>15.830169355869179</v>
      </c>
      <c r="N458" s="71">
        <v>32.991437001296617</v>
      </c>
      <c r="O458" s="71">
        <v>11.047319709825578</v>
      </c>
      <c r="P458" s="71">
        <v>12.073260735639611</v>
      </c>
      <c r="Q458" s="71">
        <v>0.94682210593067195</v>
      </c>
      <c r="R458" s="71">
        <v>0</v>
      </c>
      <c r="S458" s="71">
        <v>0.70098384999999996</v>
      </c>
      <c r="T458" s="72"/>
      <c r="U458" s="71">
        <v>871243</v>
      </c>
      <c r="V458" s="71">
        <v>429</v>
      </c>
      <c r="W458" s="71">
        <v>67</v>
      </c>
      <c r="X458" s="71">
        <v>2739</v>
      </c>
      <c r="Y458" s="71">
        <v>5172</v>
      </c>
      <c r="Z458" s="71">
        <v>5778</v>
      </c>
      <c r="AA458" s="71">
        <v>2426</v>
      </c>
      <c r="AB458" s="71">
        <v>12418</v>
      </c>
      <c r="AC458" s="71">
        <v>0</v>
      </c>
      <c r="AD458" s="71">
        <v>0.70098384999999996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2238</v>
      </c>
      <c r="B459" s="70">
        <v>61</v>
      </c>
      <c r="C459" s="70">
        <v>10</v>
      </c>
      <c r="D459" s="70">
        <v>4</v>
      </c>
      <c r="E459" s="70">
        <v>2013</v>
      </c>
      <c r="F459" s="70" t="s">
        <v>180</v>
      </c>
      <c r="G459" s="70" t="s">
        <v>2228</v>
      </c>
      <c r="H459" s="70" t="s">
        <v>2229</v>
      </c>
      <c r="I459" s="148"/>
      <c r="J459" s="71">
        <v>24.42883721855722</v>
      </c>
      <c r="K459" s="71">
        <v>1.2990932980136389</v>
      </c>
      <c r="L459" s="71">
        <v>2.8128010430693919</v>
      </c>
      <c r="M459" s="71">
        <v>14.75491388233432</v>
      </c>
      <c r="N459" s="71">
        <v>32.324021018038543</v>
      </c>
      <c r="O459" s="71">
        <v>10.55502567825682</v>
      </c>
      <c r="P459" s="71">
        <v>11.958901224210269</v>
      </c>
      <c r="Q459" s="71">
        <v>0.94697860987513405</v>
      </c>
      <c r="R459" s="71">
        <v>0</v>
      </c>
      <c r="S459" s="71">
        <v>0.61202177999999996</v>
      </c>
      <c r="T459" s="72"/>
      <c r="U459" s="71">
        <v>813111</v>
      </c>
      <c r="V459" s="71">
        <v>429</v>
      </c>
      <c r="W459" s="71">
        <v>67</v>
      </c>
      <c r="X459" s="71">
        <v>2739</v>
      </c>
      <c r="Y459" s="71">
        <v>5160</v>
      </c>
      <c r="Z459" s="71">
        <v>5767</v>
      </c>
      <c r="AA459" s="71">
        <v>2394</v>
      </c>
      <c r="AB459" s="71">
        <v>12242</v>
      </c>
      <c r="AC459" s="71">
        <v>0</v>
      </c>
      <c r="AD459" s="71">
        <v>0.61202177999999996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2239</v>
      </c>
      <c r="B460" s="70">
        <v>62</v>
      </c>
      <c r="C460" s="70">
        <v>11</v>
      </c>
      <c r="D460" s="70">
        <v>4</v>
      </c>
      <c r="E460" s="70">
        <v>2014</v>
      </c>
      <c r="F460" s="70" t="s">
        <v>181</v>
      </c>
      <c r="G460" s="70" t="s">
        <v>2228</v>
      </c>
      <c r="H460" s="70" t="s">
        <v>2229</v>
      </c>
      <c r="I460" s="148"/>
      <c r="J460" s="71">
        <v>22.19687777799572</v>
      </c>
      <c r="K460" s="71">
        <v>1.1998498414738339</v>
      </c>
      <c r="L460" s="71">
        <v>3.9150970756097601</v>
      </c>
      <c r="M460" s="71">
        <v>12.231175154563241</v>
      </c>
      <c r="N460" s="71">
        <v>30.715796245090381</v>
      </c>
      <c r="O460" s="71">
        <v>9.9816796139466959</v>
      </c>
      <c r="P460" s="71">
        <v>11.905571197954142</v>
      </c>
      <c r="Q460" s="71">
        <v>0.88942147842368402</v>
      </c>
      <c r="R460" s="71">
        <v>0</v>
      </c>
      <c r="S460" s="71">
        <v>0.33255977999999992</v>
      </c>
      <c r="T460" s="72"/>
      <c r="U460" s="71">
        <v>870750</v>
      </c>
      <c r="V460" s="71">
        <v>360</v>
      </c>
      <c r="W460" s="71">
        <v>77</v>
      </c>
      <c r="X460" s="71">
        <v>2220</v>
      </c>
      <c r="Y460" s="71">
        <v>5109</v>
      </c>
      <c r="Z460" s="71">
        <v>5744</v>
      </c>
      <c r="AA460" s="71">
        <v>2371</v>
      </c>
      <c r="AB460" s="71">
        <v>11984</v>
      </c>
      <c r="AC460" s="71">
        <v>0</v>
      </c>
      <c r="AD460" s="71">
        <v>0.33255977999999992</v>
      </c>
      <c r="AE460" s="72"/>
      <c r="AF460" s="71"/>
      <c r="AG460" s="71"/>
      <c r="AH460" s="71"/>
      <c r="AI460" s="71"/>
      <c r="AJ460" s="71"/>
      <c r="AK460" s="71"/>
      <c r="AL460" s="71"/>
      <c r="AM460" s="71"/>
      <c r="AN460" s="71"/>
      <c r="AO460" s="71"/>
      <c r="AP460" s="71"/>
      <c r="AQ460" s="72"/>
      <c r="AR460" s="71">
        <v>32</v>
      </c>
      <c r="AS460" s="71">
        <v>2</v>
      </c>
      <c r="AT460" s="71">
        <v>0</v>
      </c>
      <c r="AU460" s="71">
        <v>0</v>
      </c>
      <c r="AV460" s="71">
        <v>0</v>
      </c>
      <c r="AW460" s="71">
        <v>0</v>
      </c>
      <c r="AX460" s="71"/>
      <c r="AY460" s="72"/>
      <c r="AZ460" s="71">
        <v>131.9</v>
      </c>
      <c r="BA460" s="71">
        <v>21.9</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2240</v>
      </c>
      <c r="B461" s="70">
        <v>63</v>
      </c>
      <c r="C461" s="70">
        <v>12</v>
      </c>
      <c r="D461" s="70">
        <v>4</v>
      </c>
      <c r="E461" s="70">
        <v>2015</v>
      </c>
      <c r="F461" s="70" t="s">
        <v>182</v>
      </c>
      <c r="G461" s="70" t="s">
        <v>2228</v>
      </c>
      <c r="H461" s="70" t="s">
        <v>2229</v>
      </c>
      <c r="I461" s="148"/>
      <c r="J461" s="71">
        <v>23.905180573386112</v>
      </c>
      <c r="K461" s="71">
        <v>1.156036432601355</v>
      </c>
      <c r="L461" s="71">
        <v>3.460491090265589</v>
      </c>
      <c r="M461" s="71">
        <v>10.58783924216624</v>
      </c>
      <c r="N461" s="71">
        <v>28.22506090661906</v>
      </c>
      <c r="O461" s="71">
        <v>9.8176847326197976</v>
      </c>
      <c r="P461" s="71">
        <v>11.864724332896722</v>
      </c>
      <c r="Q461" s="71">
        <v>0.85215951883977503</v>
      </c>
      <c r="R461" s="71">
        <v>0</v>
      </c>
      <c r="S461" s="71">
        <v>0</v>
      </c>
      <c r="T461" s="72"/>
      <c r="U461" s="71">
        <v>936350</v>
      </c>
      <c r="V461" s="71">
        <v>360</v>
      </c>
      <c r="W461" s="71">
        <v>77</v>
      </c>
      <c r="X461" s="71">
        <v>2220</v>
      </c>
      <c r="Y461" s="71">
        <v>5068</v>
      </c>
      <c r="Z461" s="71">
        <v>5704</v>
      </c>
      <c r="AA461" s="71">
        <v>2361</v>
      </c>
      <c r="AB461" s="71">
        <v>11729</v>
      </c>
      <c r="AC461" s="71">
        <v>0</v>
      </c>
      <c r="AD461" s="71">
        <v>0</v>
      </c>
      <c r="AE461" s="72"/>
      <c r="AF461" s="71">
        <v>13093240.667940989</v>
      </c>
      <c r="AG461" s="71">
        <v>901524.71658872825</v>
      </c>
      <c r="AH461" s="71">
        <v>520709.78604647028</v>
      </c>
      <c r="AI461" s="71">
        <v>13556024.73698752</v>
      </c>
      <c r="AJ461" s="71">
        <v>26958346.40017049</v>
      </c>
      <c r="AK461" s="71">
        <v>0</v>
      </c>
      <c r="AL461" s="71">
        <v>0</v>
      </c>
      <c r="AM461" s="71">
        <v>1607410.248695496</v>
      </c>
      <c r="AN461" s="71">
        <v>0</v>
      </c>
      <c r="AO461" s="71">
        <v>0</v>
      </c>
      <c r="AP461" s="71">
        <v>56637256.556429692</v>
      </c>
      <c r="AQ461" s="72"/>
      <c r="AR461" s="71">
        <v>37</v>
      </c>
      <c r="AS461" s="71">
        <v>5</v>
      </c>
      <c r="AT461" s="71">
        <v>0</v>
      </c>
      <c r="AU461" s="71">
        <v>0</v>
      </c>
      <c r="AV461" s="71">
        <v>0</v>
      </c>
      <c r="AW461" s="71">
        <v>0</v>
      </c>
      <c r="AX461" s="71"/>
      <c r="AY461" s="72"/>
      <c r="AZ461" s="71">
        <v>154.6</v>
      </c>
      <c r="BA461" s="71">
        <v>1902.4</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2241</v>
      </c>
      <c r="B462" s="70">
        <v>64</v>
      </c>
      <c r="C462" s="70">
        <v>13</v>
      </c>
      <c r="D462" s="70">
        <v>4</v>
      </c>
      <c r="E462" s="70">
        <v>2016</v>
      </c>
      <c r="F462" s="70" t="s">
        <v>155</v>
      </c>
      <c r="G462" s="1064" t="s">
        <v>2228</v>
      </c>
      <c r="H462" s="70" t="s">
        <v>2229</v>
      </c>
      <c r="I462" s="148"/>
      <c r="J462" s="71">
        <v>28.170074458804848</v>
      </c>
      <c r="K462" s="71">
        <v>1.0640769395665701</v>
      </c>
      <c r="L462" s="71">
        <v>4.299880932275272</v>
      </c>
      <c r="M462" s="71">
        <v>9.962705676287861</v>
      </c>
      <c r="N462" s="71">
        <v>30.386128530177725</v>
      </c>
      <c r="O462" s="71">
        <v>9.7749769897278824</v>
      </c>
      <c r="P462" s="71">
        <v>11.675508807547907</v>
      </c>
      <c r="Q462" s="71">
        <v>0.81000809539877805</v>
      </c>
      <c r="R462" s="71">
        <v>0</v>
      </c>
      <c r="S462" s="71">
        <v>0</v>
      </c>
      <c r="T462" s="72"/>
      <c r="U462" s="71">
        <v>1263016</v>
      </c>
      <c r="V462" s="71">
        <v>360</v>
      </c>
      <c r="W462" s="71">
        <v>77</v>
      </c>
      <c r="X462" s="71">
        <v>2220</v>
      </c>
      <c r="Y462" s="71">
        <v>5030</v>
      </c>
      <c r="Z462" s="71">
        <v>5749</v>
      </c>
      <c r="AA462" s="71">
        <v>2403</v>
      </c>
      <c r="AB462" s="71">
        <v>11468</v>
      </c>
      <c r="AC462" s="71">
        <v>0</v>
      </c>
      <c r="AD462" s="71">
        <v>0</v>
      </c>
      <c r="AE462" s="72"/>
      <c r="AF462" s="71">
        <v>15445052.183616061</v>
      </c>
      <c r="AG462" s="71">
        <v>844982.97274842463</v>
      </c>
      <c r="AH462" s="71">
        <v>477049.91918127029</v>
      </c>
      <c r="AI462" s="71">
        <v>13840805.2301425</v>
      </c>
      <c r="AJ462" s="71">
        <v>27075362.13374234</v>
      </c>
      <c r="AK462" s="71">
        <v>0</v>
      </c>
      <c r="AL462" s="71">
        <v>0</v>
      </c>
      <c r="AM462" s="71">
        <v>1572862.3046263449</v>
      </c>
      <c r="AN462" s="71">
        <v>0</v>
      </c>
      <c r="AO462" s="71">
        <v>0</v>
      </c>
      <c r="AP462" s="71">
        <v>59256114.74405694</v>
      </c>
      <c r="AQ462" s="72"/>
      <c r="AR462" s="71">
        <v>44</v>
      </c>
      <c r="AS462" s="71">
        <v>5</v>
      </c>
      <c r="AT462" s="71">
        <v>0</v>
      </c>
      <c r="AU462" s="71">
        <v>0</v>
      </c>
      <c r="AV462" s="71">
        <v>0</v>
      </c>
      <c r="AW462" s="71">
        <v>0</v>
      </c>
      <c r="AX462" s="71"/>
      <c r="AY462" s="72"/>
      <c r="AZ462" s="71">
        <v>187.8</v>
      </c>
      <c r="BA462" s="71">
        <v>1902.4</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2242</v>
      </c>
      <c r="B463" s="70">
        <v>65</v>
      </c>
      <c r="C463" s="70">
        <v>14</v>
      </c>
      <c r="D463" s="70">
        <v>4</v>
      </c>
      <c r="E463" s="70">
        <v>2017</v>
      </c>
      <c r="F463" s="70" t="s">
        <v>156</v>
      </c>
      <c r="G463" s="1064" t="s">
        <v>2228</v>
      </c>
      <c r="H463" s="70" t="s">
        <v>2229</v>
      </c>
      <c r="I463" s="148"/>
      <c r="J463" s="71">
        <v>23.296915871124632</v>
      </c>
      <c r="K463" s="71">
        <v>1.1644374547486618</v>
      </c>
      <c r="L463" s="71">
        <v>4.1967363366932098</v>
      </c>
      <c r="M463" s="71">
        <v>8.8838023400429531</v>
      </c>
      <c r="N463" s="71">
        <v>27.321914081738917</v>
      </c>
      <c r="O463" s="71">
        <v>9.5569335118045249</v>
      </c>
      <c r="P463" s="71">
        <v>11.572580966432044</v>
      </c>
      <c r="Q463" s="71">
        <v>0.769976823307013</v>
      </c>
      <c r="R463" s="71">
        <v>0</v>
      </c>
      <c r="S463" s="71">
        <v>0</v>
      </c>
      <c r="T463" s="72"/>
      <c r="U463" s="71">
        <v>1065990</v>
      </c>
      <c r="V463" s="71">
        <v>360</v>
      </c>
      <c r="W463" s="71">
        <v>77</v>
      </c>
      <c r="X463" s="71">
        <v>2220</v>
      </c>
      <c r="Y463" s="71">
        <v>4997</v>
      </c>
      <c r="Z463" s="71">
        <v>5714</v>
      </c>
      <c r="AA463" s="71">
        <v>2397</v>
      </c>
      <c r="AB463" s="71">
        <v>11273</v>
      </c>
      <c r="AC463" s="71">
        <v>0</v>
      </c>
      <c r="AD463" s="71">
        <v>0</v>
      </c>
      <c r="AE463" s="72"/>
      <c r="AF463" s="71">
        <v>13571727.78569589</v>
      </c>
      <c r="AG463" s="71">
        <v>905588.45147145062</v>
      </c>
      <c r="AH463" s="71">
        <v>645018.92424177763</v>
      </c>
      <c r="AI463" s="71">
        <v>12878721.19462857</v>
      </c>
      <c r="AJ463" s="71">
        <v>27156893.151395012</v>
      </c>
      <c r="AK463" s="71">
        <v>0</v>
      </c>
      <c r="AL463" s="71">
        <v>0</v>
      </c>
      <c r="AM463" s="71">
        <v>1548536.8627636121</v>
      </c>
      <c r="AN463" s="71">
        <v>0</v>
      </c>
      <c r="AO463" s="71">
        <v>0</v>
      </c>
      <c r="AP463" s="71">
        <v>56706486.370196313</v>
      </c>
      <c r="AQ463" s="72"/>
      <c r="AR463" s="71">
        <v>46</v>
      </c>
      <c r="AS463" s="71">
        <v>5</v>
      </c>
      <c r="AT463" s="71">
        <v>2</v>
      </c>
      <c r="AU463" s="71">
        <v>0</v>
      </c>
      <c r="AV463" s="71">
        <v>0</v>
      </c>
      <c r="AW463" s="71">
        <v>0</v>
      </c>
      <c r="AX463" s="71"/>
      <c r="AY463" s="72"/>
      <c r="AZ463" s="71">
        <v>201.1</v>
      </c>
      <c r="BA463" s="71">
        <v>1902.4</v>
      </c>
      <c r="BB463" s="71">
        <v>39</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2243</v>
      </c>
      <c r="B464" s="70">
        <v>66</v>
      </c>
      <c r="C464" s="70">
        <v>15</v>
      </c>
      <c r="D464" s="70">
        <v>4</v>
      </c>
      <c r="E464" s="70">
        <v>2018</v>
      </c>
      <c r="F464" s="70" t="s">
        <v>183</v>
      </c>
      <c r="G464" s="70" t="s">
        <v>2228</v>
      </c>
      <c r="H464" s="70" t="s">
        <v>2229</v>
      </c>
      <c r="I464" s="148"/>
      <c r="J464" s="71">
        <v>23.265849909479648</v>
      </c>
      <c r="K464" s="71">
        <v>1.0866174929064778</v>
      </c>
      <c r="L464" s="71">
        <v>3.8729192895971649</v>
      </c>
      <c r="M464" s="71">
        <v>9.6308321960701875</v>
      </c>
      <c r="N464" s="71">
        <v>26.293543944543373</v>
      </c>
      <c r="O464" s="71">
        <v>9.3330692545120417</v>
      </c>
      <c r="P464" s="71">
        <v>11.385686471134234</v>
      </c>
      <c r="Q464" s="71">
        <v>0.70302020385316899</v>
      </c>
      <c r="R464" s="71">
        <v>0</v>
      </c>
      <c r="S464" s="71">
        <v>0</v>
      </c>
      <c r="T464" s="72"/>
      <c r="U464" s="71">
        <v>989056</v>
      </c>
      <c r="V464" s="71">
        <v>360</v>
      </c>
      <c r="W464" s="71">
        <v>77</v>
      </c>
      <c r="X464" s="71">
        <v>2220</v>
      </c>
      <c r="Y464" s="71">
        <v>4968</v>
      </c>
      <c r="Z464" s="71">
        <v>5687</v>
      </c>
      <c r="AA464" s="71">
        <v>2382</v>
      </c>
      <c r="AB464" s="71">
        <v>11092</v>
      </c>
      <c r="AC464" s="71">
        <v>0</v>
      </c>
      <c r="AD464" s="71">
        <v>0</v>
      </c>
      <c r="AE464" s="72"/>
      <c r="AF464" s="71">
        <v>13467935.090678049</v>
      </c>
      <c r="AG464" s="71">
        <v>830218.99508539448</v>
      </c>
      <c r="AH464" s="71">
        <v>613858.30262829084</v>
      </c>
      <c r="AI464" s="71">
        <v>13627018.003693329</v>
      </c>
      <c r="AJ464" s="71">
        <v>24527651.145456601</v>
      </c>
      <c r="AK464" s="71">
        <v>0</v>
      </c>
      <c r="AL464" s="71">
        <v>0</v>
      </c>
      <c r="AM464" s="71">
        <v>1526826.1200136091</v>
      </c>
      <c r="AN464" s="71">
        <v>0</v>
      </c>
      <c r="AO464" s="71">
        <v>0</v>
      </c>
      <c r="AP464" s="71">
        <v>54593507.657555275</v>
      </c>
      <c r="AQ464" s="72"/>
      <c r="AR464" s="71">
        <v>50</v>
      </c>
      <c r="AS464" s="71">
        <v>7</v>
      </c>
      <c r="AT464" s="71">
        <v>6</v>
      </c>
      <c r="AU464" s="71">
        <v>0</v>
      </c>
      <c r="AV464" s="71">
        <v>0</v>
      </c>
      <c r="AW464" s="71">
        <v>0</v>
      </c>
      <c r="AX464" s="71"/>
      <c r="AY464" s="72"/>
      <c r="AZ464" s="71">
        <v>236.7</v>
      </c>
      <c r="BA464" s="71">
        <v>1977.9</v>
      </c>
      <c r="BB464" s="71">
        <v>117</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2244</v>
      </c>
      <c r="B465" s="70">
        <v>67</v>
      </c>
      <c r="C465" s="70">
        <v>16</v>
      </c>
      <c r="D465" s="70">
        <v>4</v>
      </c>
      <c r="E465" s="70">
        <v>2019</v>
      </c>
      <c r="F465" s="70" t="s">
        <v>158</v>
      </c>
      <c r="G465" s="70" t="s">
        <v>2228</v>
      </c>
      <c r="H465" s="70" t="s">
        <v>2229</v>
      </c>
      <c r="I465" s="148"/>
      <c r="J465" s="71">
        <v>24.022021215284468</v>
      </c>
      <c r="K465" s="71">
        <v>0.96424713050171851</v>
      </c>
      <c r="L465" s="71">
        <v>3.9133719513537906</v>
      </c>
      <c r="M465" s="71">
        <v>8.9184951443019642</v>
      </c>
      <c r="N465" s="71">
        <v>25.653091995516419</v>
      </c>
      <c r="O465" s="71">
        <v>9.0709139264187222</v>
      </c>
      <c r="P465" s="71">
        <v>10.850296514245555</v>
      </c>
      <c r="Q465" s="71">
        <v>0.67103692732117703</v>
      </c>
      <c r="R465" s="71">
        <v>0</v>
      </c>
      <c r="S465" s="71">
        <v>0</v>
      </c>
      <c r="T465" s="72"/>
      <c r="U465" s="71">
        <v>1025862</v>
      </c>
      <c r="V465" s="71">
        <v>360</v>
      </c>
      <c r="W465" s="71">
        <v>77</v>
      </c>
      <c r="X465" s="71">
        <v>2220</v>
      </c>
      <c r="Y465" s="71">
        <v>4934</v>
      </c>
      <c r="Z465" s="71">
        <v>5679</v>
      </c>
      <c r="AA465" s="71">
        <v>2253</v>
      </c>
      <c r="AB465" s="71">
        <v>10874</v>
      </c>
      <c r="AC465" s="71">
        <v>0</v>
      </c>
      <c r="AD465" s="71">
        <v>0</v>
      </c>
      <c r="AE465" s="72"/>
      <c r="AF465" s="71">
        <v>13546425.002692951</v>
      </c>
      <c r="AG465" s="71">
        <v>727218.22228703334</v>
      </c>
      <c r="AH465" s="71">
        <v>651730.95211053384</v>
      </c>
      <c r="AI465" s="71">
        <v>13018819.70552036</v>
      </c>
      <c r="AJ465" s="71">
        <v>24800435.502334282</v>
      </c>
      <c r="AK465" s="71">
        <v>0</v>
      </c>
      <c r="AL465" s="71">
        <v>0</v>
      </c>
      <c r="AM465" s="71">
        <v>1480956.9405718273</v>
      </c>
      <c r="AN465" s="71">
        <v>0</v>
      </c>
      <c r="AO465" s="71">
        <v>0</v>
      </c>
      <c r="AP465" s="71">
        <v>54225586.325516991</v>
      </c>
      <c r="AQ465" s="72"/>
      <c r="AR465" s="71">
        <v>58</v>
      </c>
      <c r="AS465" s="71">
        <v>10</v>
      </c>
      <c r="AT465" s="71">
        <v>7</v>
      </c>
      <c r="AU465" s="71">
        <v>0</v>
      </c>
      <c r="AV465" s="71">
        <v>0</v>
      </c>
      <c r="AW465" s="71">
        <v>0</v>
      </c>
      <c r="AX465" s="71"/>
      <c r="AY465" s="72"/>
      <c r="AZ465" s="71">
        <v>284.89999999999998</v>
      </c>
      <c r="BA465" s="71">
        <v>2115.5</v>
      </c>
      <c r="BB465" s="71">
        <v>136.19999999999999</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2245</v>
      </c>
      <c r="B466" s="70">
        <v>68</v>
      </c>
      <c r="C466" s="70">
        <v>17</v>
      </c>
      <c r="D466" s="70">
        <v>4</v>
      </c>
      <c r="E466" s="70">
        <v>2020</v>
      </c>
      <c r="F466" s="70" t="s">
        <v>159</v>
      </c>
      <c r="G466" s="70" t="s">
        <v>2228</v>
      </c>
      <c r="H466" s="70" t="s">
        <v>2229</v>
      </c>
      <c r="I466" s="148"/>
      <c r="J466" s="71">
        <v>20.48056051718946</v>
      </c>
      <c r="K466" s="71">
        <v>0.80986727221090815</v>
      </c>
      <c r="L466" s="71">
        <v>2.6813581705738039</v>
      </c>
      <c r="M466" s="71">
        <v>8.2760933035290645</v>
      </c>
      <c r="N466" s="71">
        <v>22.215119833029703</v>
      </c>
      <c r="O466" s="71">
        <v>7.8942244641035053</v>
      </c>
      <c r="P466" s="71">
        <v>10.212782849216053</v>
      </c>
      <c r="Q466" s="71">
        <v>0.62728313624110899</v>
      </c>
      <c r="R466" s="71">
        <v>0</v>
      </c>
      <c r="S466" s="71">
        <v>0</v>
      </c>
      <c r="T466" s="72"/>
      <c r="U466" s="71">
        <v>1031302</v>
      </c>
      <c r="V466" s="71">
        <v>270</v>
      </c>
      <c r="W466" s="71">
        <v>57</v>
      </c>
      <c r="X466" s="71">
        <v>2236</v>
      </c>
      <c r="Y466" s="71">
        <v>4883</v>
      </c>
      <c r="Z466" s="71">
        <v>5641</v>
      </c>
      <c r="AA466" s="71">
        <v>2254</v>
      </c>
      <c r="AB466" s="71">
        <v>10639</v>
      </c>
      <c r="AC466" s="71">
        <v>0</v>
      </c>
      <c r="AD466" s="71">
        <v>0</v>
      </c>
      <c r="AE466" s="72"/>
      <c r="AF466" s="71">
        <v>12067972.73021296</v>
      </c>
      <c r="AG466" s="71">
        <v>623930.62045718904</v>
      </c>
      <c r="AH466" s="71">
        <v>467549.1165243095</v>
      </c>
      <c r="AI466" s="71">
        <v>12636186.311992537</v>
      </c>
      <c r="AJ466" s="71">
        <v>23472014.421253771</v>
      </c>
      <c r="AK466" s="71"/>
      <c r="AL466" s="71"/>
      <c r="AM466" s="71">
        <v>1388507.7017553395</v>
      </c>
      <c r="AN466" s="71"/>
      <c r="AO466" s="71"/>
      <c r="AP466" s="71">
        <v>50656160.902196102</v>
      </c>
      <c r="AQ466" s="72"/>
      <c r="AR466" s="71">
        <v>61</v>
      </c>
      <c r="AS466" s="71">
        <v>13</v>
      </c>
      <c r="AT466" s="71">
        <v>8</v>
      </c>
      <c r="AU466" s="71">
        <v>0</v>
      </c>
      <c r="AV466" s="71">
        <v>0</v>
      </c>
      <c r="AW466" s="71">
        <v>0</v>
      </c>
      <c r="AX466" s="71"/>
      <c r="AY466" s="72"/>
      <c r="AZ466" s="71">
        <v>301.5</v>
      </c>
      <c r="BA466" s="71">
        <v>2258.5</v>
      </c>
      <c r="BB466" s="71">
        <v>156</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2246</v>
      </c>
      <c r="B467" s="70">
        <v>68</v>
      </c>
      <c r="C467" s="70">
        <v>18</v>
      </c>
      <c r="D467" s="70">
        <v>4</v>
      </c>
      <c r="E467" s="70">
        <v>2021</v>
      </c>
      <c r="F467" s="70" t="s">
        <v>160</v>
      </c>
      <c r="G467" s="70" t="s">
        <v>2228</v>
      </c>
      <c r="H467" s="70" t="s">
        <v>2229</v>
      </c>
      <c r="I467" s="148"/>
      <c r="J467" s="71">
        <v>22.845609188192871</v>
      </c>
      <c r="K467" s="71">
        <v>0.95992149394131243</v>
      </c>
      <c r="L467" s="71">
        <v>2.1387901852661582</v>
      </c>
      <c r="M467" s="71">
        <v>9.4202023437208968</v>
      </c>
      <c r="N467" s="71">
        <v>22.294567872431394</v>
      </c>
      <c r="O467" s="71">
        <v>7.5676673952349036</v>
      </c>
      <c r="P467" s="71">
        <v>10.505984987580787</v>
      </c>
      <c r="Q467" s="71">
        <v>0.60851043329607801</v>
      </c>
      <c r="R467" s="71">
        <v>0</v>
      </c>
      <c r="S467" s="71">
        <v>0</v>
      </c>
      <c r="T467" s="72"/>
      <c r="U467" s="71">
        <v>1061839</v>
      </c>
      <c r="V467" s="71">
        <v>270</v>
      </c>
      <c r="W467" s="71">
        <v>57</v>
      </c>
      <c r="X467" s="71">
        <v>2236</v>
      </c>
      <c r="Y467" s="71">
        <v>4844</v>
      </c>
      <c r="Z467" s="71">
        <v>5568</v>
      </c>
      <c r="AA467" s="71">
        <v>2261</v>
      </c>
      <c r="AB467" s="71">
        <v>10422</v>
      </c>
      <c r="AC467" s="71">
        <v>0</v>
      </c>
      <c r="AD467" s="71">
        <v>0</v>
      </c>
      <c r="AE467" s="72"/>
      <c r="AF467" s="71">
        <v>13471818.627510916</v>
      </c>
      <c r="AG467" s="71">
        <v>690828.10765880253</v>
      </c>
      <c r="AH467" s="71">
        <v>358818.54334006383</v>
      </c>
      <c r="AI467" s="71">
        <v>14186202.810738057</v>
      </c>
      <c r="AJ467" s="71">
        <v>24118526.998287968</v>
      </c>
      <c r="AK467" s="71">
        <v>0</v>
      </c>
      <c r="AL467" s="71">
        <v>0</v>
      </c>
      <c r="AM467" s="71">
        <v>1368032.2387329221</v>
      </c>
      <c r="AN467" s="71">
        <v>0</v>
      </c>
      <c r="AO467" s="71">
        <v>0</v>
      </c>
      <c r="AP467" s="71">
        <v>54194227.326268725</v>
      </c>
      <c r="AQ467" s="72"/>
      <c r="AR467" s="71">
        <v>70</v>
      </c>
      <c r="AS467" s="71">
        <v>13</v>
      </c>
      <c r="AT467" s="71">
        <v>8</v>
      </c>
      <c r="AU467" s="71">
        <v>0</v>
      </c>
      <c r="AV467" s="71">
        <v>0</v>
      </c>
      <c r="AW467" s="71">
        <v>0</v>
      </c>
      <c r="AX467" s="71"/>
      <c r="AY467" s="72"/>
      <c r="AZ467" s="71">
        <v>350.9</v>
      </c>
      <c r="BA467" s="71">
        <v>2258.5</v>
      </c>
      <c r="BB467" s="71">
        <v>156</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2247</v>
      </c>
      <c r="B468" s="70">
        <v>68</v>
      </c>
      <c r="C468" s="70">
        <v>19</v>
      </c>
      <c r="D468" s="70">
        <v>4</v>
      </c>
      <c r="E468" s="70">
        <v>2022</v>
      </c>
      <c r="F468" s="70" t="s">
        <v>161</v>
      </c>
      <c r="G468" s="70" t="s">
        <v>2228</v>
      </c>
      <c r="H468" s="70" t="s">
        <v>2229</v>
      </c>
      <c r="I468" s="148"/>
      <c r="J468" s="71">
        <v>15.428346458512538</v>
      </c>
      <c r="K468" s="71">
        <v>0.87806725961187937</v>
      </c>
      <c r="L468" s="71">
        <v>2.160332648307564</v>
      </c>
      <c r="M468" s="71">
        <v>8.9859236736880455</v>
      </c>
      <c r="N468" s="71">
        <v>23.401644451228201</v>
      </c>
      <c r="O468" s="71">
        <v>7.8749394150651773</v>
      </c>
      <c r="P468" s="71">
        <v>10.339078499929148</v>
      </c>
      <c r="Q468" s="71">
        <v>0.59970708561966746</v>
      </c>
      <c r="R468" s="71">
        <v>0</v>
      </c>
      <c r="S468" s="71">
        <v>0</v>
      </c>
      <c r="T468" s="72"/>
      <c r="U468" s="71">
        <v>911854</v>
      </c>
      <c r="V468" s="71">
        <v>270</v>
      </c>
      <c r="W468" s="71">
        <v>57</v>
      </c>
      <c r="X468" s="71">
        <v>2236</v>
      </c>
      <c r="Y468" s="71">
        <v>4803</v>
      </c>
      <c r="Z468" s="71">
        <v>5505</v>
      </c>
      <c r="AA468" s="71">
        <v>2259</v>
      </c>
      <c r="AB468" s="71">
        <v>10187</v>
      </c>
      <c r="AC468" s="71">
        <v>0</v>
      </c>
      <c r="AD468" s="71">
        <v>0</v>
      </c>
      <c r="AE468" s="72"/>
      <c r="AF468" s="71">
        <v>9049008.6318723559</v>
      </c>
      <c r="AG468" s="71">
        <v>724072.38243629457</v>
      </c>
      <c r="AH468" s="71">
        <v>439518.38321193284</v>
      </c>
      <c r="AI468" s="71">
        <v>13284610.824216342</v>
      </c>
      <c r="AJ468" s="71">
        <v>27517077.161353987</v>
      </c>
      <c r="AK468" s="71">
        <v>0</v>
      </c>
      <c r="AL468" s="71">
        <v>0</v>
      </c>
      <c r="AM468" s="71">
        <v>1315419.7481252863</v>
      </c>
      <c r="AN468" s="71">
        <v>0</v>
      </c>
      <c r="AO468" s="71">
        <v>0</v>
      </c>
      <c r="AP468" s="71">
        <v>52329707.131216198</v>
      </c>
      <c r="AQ468" s="72"/>
      <c r="AR468" s="71">
        <v>77</v>
      </c>
      <c r="AS468" s="71">
        <v>16</v>
      </c>
      <c r="AT468" s="71">
        <v>7</v>
      </c>
      <c r="AU468" s="71">
        <v>0</v>
      </c>
      <c r="AV468" s="71">
        <v>0</v>
      </c>
      <c r="AW468" s="71">
        <v>0</v>
      </c>
      <c r="AX468" s="71"/>
      <c r="AY468" s="72"/>
      <c r="AZ468" s="71">
        <v>391.99999999999994</v>
      </c>
      <c r="BA468" s="71">
        <v>2407</v>
      </c>
      <c r="BB468" s="71">
        <v>136.80000000000001</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2248</v>
      </c>
      <c r="B469" s="70">
        <v>68</v>
      </c>
      <c r="C469" s="70">
        <v>20</v>
      </c>
      <c r="D469" s="70">
        <v>4</v>
      </c>
      <c r="E469" s="70">
        <v>2023</v>
      </c>
      <c r="F469" s="70" t="s">
        <v>1539</v>
      </c>
      <c r="G469" s="70" t="s">
        <v>2228</v>
      </c>
      <c r="H469" s="70" t="s">
        <v>2229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84</v>
      </c>
      <c r="AS469" s="71">
        <v>16</v>
      </c>
      <c r="AT469" s="71">
        <v>8</v>
      </c>
      <c r="AU469" s="71">
        <v>0</v>
      </c>
      <c r="AV469" s="71">
        <v>0</v>
      </c>
      <c r="AW469" s="71">
        <v>0</v>
      </c>
      <c r="AX469" s="71"/>
      <c r="AY469" s="72"/>
      <c r="AZ469" s="71">
        <v>437.09999999999991</v>
      </c>
      <c r="BA469" s="71">
        <v>2407</v>
      </c>
      <c r="BB469" s="71">
        <v>156.60000000000002</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2249</v>
      </c>
      <c r="B470" s="70">
        <v>68</v>
      </c>
      <c r="C470" s="70">
        <v>21</v>
      </c>
      <c r="D470" s="70">
        <v>4</v>
      </c>
      <c r="E470" s="70">
        <v>2024</v>
      </c>
      <c r="F470" s="70" t="s">
        <v>1554</v>
      </c>
      <c r="G470" s="70" t="s">
        <v>2228</v>
      </c>
      <c r="H470" s="70" t="s">
        <v>2229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2250</v>
      </c>
      <c r="B471" s="70">
        <v>1</v>
      </c>
      <c r="C471" s="70">
        <v>1</v>
      </c>
      <c r="D471" s="70">
        <v>1</v>
      </c>
      <c r="E471" s="70">
        <v>1990</v>
      </c>
      <c r="F471" s="70" t="s">
        <v>787</v>
      </c>
      <c r="G471" s="70" t="s">
        <v>1640</v>
      </c>
      <c r="H471" s="70" t="s">
        <v>1641</v>
      </c>
      <c r="I471" s="148" t="s">
        <v>793</v>
      </c>
      <c r="J471" s="71">
        <v>22.269836839791861</v>
      </c>
      <c r="K471" s="71">
        <v>1.770781125214874</v>
      </c>
      <c r="L471" s="71">
        <v>25.050193140720189</v>
      </c>
      <c r="M471" s="71">
        <v>4.0348821548541487</v>
      </c>
      <c r="N471" s="71">
        <v>7.3997465619961558</v>
      </c>
      <c r="O471" s="71">
        <v>5.5189289158024479</v>
      </c>
      <c r="P471" s="71">
        <v>6.8860115758188147</v>
      </c>
      <c r="Q471" s="71">
        <v>0.35493866656930501</v>
      </c>
      <c r="R471" s="71">
        <v>0</v>
      </c>
      <c r="S471" s="71">
        <v>0.28903097519033338</v>
      </c>
      <c r="T471" s="72"/>
      <c r="U471" s="71">
        <v>625258</v>
      </c>
      <c r="V471" s="71">
        <v>324</v>
      </c>
      <c r="W471" s="71">
        <v>293</v>
      </c>
      <c r="X471" s="71">
        <v>1353</v>
      </c>
      <c r="Y471" s="71">
        <v>1583</v>
      </c>
      <c r="Z471" s="71">
        <v>2270</v>
      </c>
      <c r="AA471" s="71">
        <v>1672</v>
      </c>
      <c r="AB471" s="71">
        <v>5763</v>
      </c>
      <c r="AC471" s="71">
        <v>0</v>
      </c>
      <c r="AD471" s="71">
        <v>0.28903097519033338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2251</v>
      </c>
      <c r="B472" s="70">
        <v>2</v>
      </c>
      <c r="C472" s="70">
        <v>2</v>
      </c>
      <c r="D472" s="70">
        <v>1</v>
      </c>
      <c r="E472" s="70">
        <v>2005</v>
      </c>
      <c r="F472" s="70" t="s">
        <v>789</v>
      </c>
      <c r="G472" s="70" t="s">
        <v>1640</v>
      </c>
      <c r="H472" s="70" t="s">
        <v>1641</v>
      </c>
      <c r="I472" s="148"/>
      <c r="J472" s="71">
        <v>12.71320121399302</v>
      </c>
      <c r="K472" s="71">
        <v>1.163793894956298</v>
      </c>
      <c r="L472" s="71">
        <v>16.10381121524917</v>
      </c>
      <c r="M472" s="71">
        <v>12.069179768418209</v>
      </c>
      <c r="N472" s="71">
        <v>16.411746571055531</v>
      </c>
      <c r="O472" s="71">
        <v>11.34114491668851</v>
      </c>
      <c r="P472" s="71">
        <v>7.7089411578164606</v>
      </c>
      <c r="Q472" s="71">
        <v>0.55361783628966099</v>
      </c>
      <c r="R472" s="71">
        <v>0</v>
      </c>
      <c r="S472" s="71">
        <v>0.53944203586732808</v>
      </c>
      <c r="T472" s="72"/>
      <c r="U472" s="71">
        <v>392652</v>
      </c>
      <c r="V472" s="71">
        <v>355</v>
      </c>
      <c r="W472" s="71">
        <v>143</v>
      </c>
      <c r="X472" s="71">
        <v>1960</v>
      </c>
      <c r="Y472" s="71">
        <v>3346</v>
      </c>
      <c r="Z472" s="71">
        <v>5398</v>
      </c>
      <c r="AA472" s="71">
        <v>1533</v>
      </c>
      <c r="AB472" s="71">
        <v>9397</v>
      </c>
      <c r="AC472" s="71">
        <v>0</v>
      </c>
      <c r="AD472" s="71">
        <v>0.53944203586732808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2252</v>
      </c>
      <c r="B473" s="70">
        <v>3</v>
      </c>
      <c r="C473" s="70">
        <v>3</v>
      </c>
      <c r="D473" s="70">
        <v>1</v>
      </c>
      <c r="E473" s="70">
        <v>2006</v>
      </c>
      <c r="F473" s="70" t="s">
        <v>790</v>
      </c>
      <c r="G473" s="70" t="s">
        <v>1640</v>
      </c>
      <c r="H473" s="70" t="s">
        <v>1641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2253</v>
      </c>
      <c r="B474" s="70">
        <v>4</v>
      </c>
      <c r="C474" s="70">
        <v>4</v>
      </c>
      <c r="D474" s="70">
        <v>1</v>
      </c>
      <c r="E474" s="70">
        <v>2007</v>
      </c>
      <c r="F474" s="70" t="s">
        <v>791</v>
      </c>
      <c r="G474" s="70" t="s">
        <v>1640</v>
      </c>
      <c r="H474" s="70" t="s">
        <v>1641</v>
      </c>
      <c r="I474" s="148"/>
      <c r="J474" s="71">
        <v>12.829757915739879</v>
      </c>
      <c r="K474" s="71">
        <v>1.036920617227395</v>
      </c>
      <c r="L474" s="71">
        <v>11.89997840338687</v>
      </c>
      <c r="M474" s="71">
        <v>12.0249420916773</v>
      </c>
      <c r="N474" s="71">
        <v>16.9459293397354</v>
      </c>
      <c r="O474" s="71">
        <v>11.026871776793829</v>
      </c>
      <c r="P474" s="71">
        <v>7.695497625454391</v>
      </c>
      <c r="Q474" s="71">
        <v>0.58639357887592602</v>
      </c>
      <c r="R474" s="71">
        <v>0</v>
      </c>
      <c r="S474" s="71">
        <v>0.64248024405219162</v>
      </c>
      <c r="T474" s="72"/>
      <c r="U474" s="71">
        <v>421332</v>
      </c>
      <c r="V474" s="71">
        <v>345</v>
      </c>
      <c r="W474" s="71">
        <v>145</v>
      </c>
      <c r="X474" s="71">
        <v>2446</v>
      </c>
      <c r="Y474" s="71">
        <v>3464</v>
      </c>
      <c r="Z474" s="71">
        <v>5456</v>
      </c>
      <c r="AA474" s="71">
        <v>1507</v>
      </c>
      <c r="AB474" s="71">
        <v>9427</v>
      </c>
      <c r="AC474" s="71">
        <v>0</v>
      </c>
      <c r="AD474" s="71">
        <v>0.64248024405219162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2254</v>
      </c>
      <c r="B475" s="70">
        <v>5</v>
      </c>
      <c r="C475" s="70">
        <v>5</v>
      </c>
      <c r="D475" s="70">
        <v>1</v>
      </c>
      <c r="E475" s="70">
        <v>2008</v>
      </c>
      <c r="F475" s="70" t="s">
        <v>792</v>
      </c>
      <c r="G475" s="70" t="s">
        <v>1640</v>
      </c>
      <c r="H475" s="70" t="s">
        <v>1641</v>
      </c>
      <c r="I475" s="148"/>
      <c r="J475" s="71">
        <v>9.9268287715420769</v>
      </c>
      <c r="K475" s="71">
        <v>0.91006113009999556</v>
      </c>
      <c r="L475" s="71">
        <v>10.41690887453206</v>
      </c>
      <c r="M475" s="71">
        <v>14.070346688243781</v>
      </c>
      <c r="N475" s="71">
        <v>17.45661866845105</v>
      </c>
      <c r="O475" s="71">
        <v>10.832603369896949</v>
      </c>
      <c r="P475" s="71">
        <v>7.3296797410842123</v>
      </c>
      <c r="Q475" s="71">
        <v>0.57727190879061996</v>
      </c>
      <c r="R475" s="71">
        <v>0</v>
      </c>
      <c r="S475" s="71">
        <v>0.71788696263476348</v>
      </c>
      <c r="T475" s="72"/>
      <c r="U475" s="71">
        <v>342524</v>
      </c>
      <c r="V475" s="71">
        <v>345</v>
      </c>
      <c r="W475" s="71">
        <v>147</v>
      </c>
      <c r="X475" s="71">
        <v>2446</v>
      </c>
      <c r="Y475" s="71">
        <v>3521</v>
      </c>
      <c r="Z475" s="71">
        <v>5548</v>
      </c>
      <c r="AA475" s="71">
        <v>1437</v>
      </c>
      <c r="AB475" s="71">
        <v>9433</v>
      </c>
      <c r="AC475" s="71">
        <v>0</v>
      </c>
      <c r="AD475" s="71">
        <v>0.71788696263476348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2255</v>
      </c>
      <c r="B476" s="70">
        <v>6</v>
      </c>
      <c r="C476" s="70">
        <v>6</v>
      </c>
      <c r="D476" s="70">
        <v>1</v>
      </c>
      <c r="E476" s="70">
        <v>2009</v>
      </c>
      <c r="F476" s="70" t="s">
        <v>176</v>
      </c>
      <c r="G476" s="70" t="s">
        <v>1640</v>
      </c>
      <c r="H476" s="70" t="s">
        <v>1641</v>
      </c>
      <c r="I476" s="148"/>
      <c r="J476" s="71">
        <v>8.9436149838367296</v>
      </c>
      <c r="K476" s="71">
        <v>0.65259326674414242</v>
      </c>
      <c r="L476" s="71">
        <v>13.17181263965217</v>
      </c>
      <c r="M476" s="71">
        <v>11.31888968201115</v>
      </c>
      <c r="N476" s="71">
        <v>15.279315902642519</v>
      </c>
      <c r="O476" s="71">
        <v>11.289266607240069</v>
      </c>
      <c r="P476" s="71">
        <v>7.1496094479873422</v>
      </c>
      <c r="Q476" s="71">
        <v>0.55300874137065503</v>
      </c>
      <c r="R476" s="71">
        <v>0</v>
      </c>
      <c r="S476" s="71">
        <v>0.82319898205076125</v>
      </c>
      <c r="T476" s="72"/>
      <c r="U476" s="71">
        <v>311641</v>
      </c>
      <c r="V476" s="71">
        <v>303</v>
      </c>
      <c r="W476" s="71">
        <v>213</v>
      </c>
      <c r="X476" s="71">
        <v>2485</v>
      </c>
      <c r="Y476" s="71">
        <v>3588</v>
      </c>
      <c r="Z476" s="71">
        <v>5707</v>
      </c>
      <c r="AA476" s="71">
        <v>1439</v>
      </c>
      <c r="AB476" s="71">
        <v>9486</v>
      </c>
      <c r="AC476" s="71">
        <v>0</v>
      </c>
      <c r="AD476" s="71">
        <v>0.82319898205076125</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2256</v>
      </c>
      <c r="B477" s="70">
        <v>7</v>
      </c>
      <c r="C477" s="70">
        <v>7</v>
      </c>
      <c r="D477" s="70">
        <v>1</v>
      </c>
      <c r="E477" s="70">
        <v>2010</v>
      </c>
      <c r="F477" s="70" t="s">
        <v>177</v>
      </c>
      <c r="G477" s="70" t="s">
        <v>1640</v>
      </c>
      <c r="H477" s="70" t="s">
        <v>1641</v>
      </c>
      <c r="I477" s="148"/>
      <c r="J477" s="71">
        <v>8.0125524656952667</v>
      </c>
      <c r="K477" s="71">
        <v>0.68059358002883452</v>
      </c>
      <c r="L477" s="71">
        <v>11.99164790473665</v>
      </c>
      <c r="M477" s="71">
        <v>10.131984886511271</v>
      </c>
      <c r="N477" s="71">
        <v>15.308166744032221</v>
      </c>
      <c r="O477" s="71">
        <v>11.573748307033799</v>
      </c>
      <c r="P477" s="71">
        <v>7.3072563139185354</v>
      </c>
      <c r="Q477" s="71">
        <v>0.580951288253719</v>
      </c>
      <c r="R477" s="71">
        <v>0</v>
      </c>
      <c r="S477" s="71">
        <v>1.0882186968192371</v>
      </c>
      <c r="T477" s="72"/>
      <c r="U477" s="71">
        <v>312539</v>
      </c>
      <c r="V477" s="71">
        <v>303</v>
      </c>
      <c r="W477" s="71">
        <v>213</v>
      </c>
      <c r="X477" s="71">
        <v>2485</v>
      </c>
      <c r="Y477" s="71">
        <v>3656</v>
      </c>
      <c r="Z477" s="71">
        <v>5878</v>
      </c>
      <c r="AA477" s="71">
        <v>1434</v>
      </c>
      <c r="AB477" s="71">
        <v>9549</v>
      </c>
      <c r="AC477" s="71">
        <v>0</v>
      </c>
      <c r="AD477" s="71">
        <v>1.0882186968192371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2257</v>
      </c>
      <c r="B478" s="70">
        <v>8</v>
      </c>
      <c r="C478" s="70">
        <v>8</v>
      </c>
      <c r="D478" s="70">
        <v>1</v>
      </c>
      <c r="E478" s="70">
        <v>2011</v>
      </c>
      <c r="F478" s="70" t="s">
        <v>178</v>
      </c>
      <c r="G478" s="70" t="s">
        <v>1640</v>
      </c>
      <c r="H478" s="70" t="s">
        <v>1641</v>
      </c>
      <c r="I478" s="148"/>
      <c r="J478" s="71">
        <v>8.3702658984459752</v>
      </c>
      <c r="K478" s="71">
        <v>0.95363820049905623</v>
      </c>
      <c r="L478" s="71">
        <v>11.189081264638499</v>
      </c>
      <c r="M478" s="71">
        <v>12.79954546313266</v>
      </c>
      <c r="N478" s="71">
        <v>19.116590676056919</v>
      </c>
      <c r="O478" s="71">
        <v>11.454845429375634</v>
      </c>
      <c r="P478" s="71">
        <v>6.710108692989964</v>
      </c>
      <c r="Q478" s="71">
        <v>0.68380509533472</v>
      </c>
      <c r="R478" s="71">
        <v>0</v>
      </c>
      <c r="S478" s="71">
        <v>1.3520785179926671</v>
      </c>
      <c r="T478" s="72"/>
      <c r="U478" s="71">
        <v>307489</v>
      </c>
      <c r="V478" s="71">
        <v>303</v>
      </c>
      <c r="W478" s="71">
        <v>213</v>
      </c>
      <c r="X478" s="71">
        <v>2485</v>
      </c>
      <c r="Y478" s="71">
        <v>3793</v>
      </c>
      <c r="Z478" s="71">
        <v>5944</v>
      </c>
      <c r="AA478" s="71">
        <v>1356</v>
      </c>
      <c r="AB478" s="71">
        <v>9744</v>
      </c>
      <c r="AC478" s="71">
        <v>0</v>
      </c>
      <c r="AD478" s="71">
        <v>1.3520785179926671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2258</v>
      </c>
      <c r="B479" s="70">
        <v>9</v>
      </c>
      <c r="C479" s="70">
        <v>9</v>
      </c>
      <c r="D479" s="70">
        <v>1</v>
      </c>
      <c r="E479" s="70">
        <v>2012</v>
      </c>
      <c r="F479" s="70" t="s">
        <v>179</v>
      </c>
      <c r="G479" s="70" t="s">
        <v>1640</v>
      </c>
      <c r="H479" s="70" t="s">
        <v>1641</v>
      </c>
      <c r="I479" s="148"/>
      <c r="J479" s="71">
        <v>7.5184428854879419</v>
      </c>
      <c r="K479" s="71">
        <v>1.0743103157971361</v>
      </c>
      <c r="L479" s="71">
        <v>11.28945027980647</v>
      </c>
      <c r="M479" s="71">
        <v>15.89699479674232</v>
      </c>
      <c r="N479" s="71">
        <v>21.641989305239289</v>
      </c>
      <c r="O479" s="71">
        <v>11.789161185667103</v>
      </c>
      <c r="P479" s="71">
        <v>6.7283794371742598</v>
      </c>
      <c r="Q479" s="71">
        <v>0.75597851347258904</v>
      </c>
      <c r="R479" s="71">
        <v>0</v>
      </c>
      <c r="S479" s="71">
        <v>1.1596487418832631</v>
      </c>
      <c r="T479" s="72"/>
      <c r="U479" s="71">
        <v>264634</v>
      </c>
      <c r="V479" s="71">
        <v>303</v>
      </c>
      <c r="W479" s="71">
        <v>213</v>
      </c>
      <c r="X479" s="71">
        <v>2485</v>
      </c>
      <c r="Y479" s="71">
        <v>3909</v>
      </c>
      <c r="Z479" s="71">
        <v>6166</v>
      </c>
      <c r="AA479" s="71">
        <v>1352</v>
      </c>
      <c r="AB479" s="71">
        <v>9915</v>
      </c>
      <c r="AC479" s="71">
        <v>0</v>
      </c>
      <c r="AD479" s="71">
        <v>1.1596487418832631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2259</v>
      </c>
      <c r="B480" s="70">
        <v>10</v>
      </c>
      <c r="C480" s="70">
        <v>10</v>
      </c>
      <c r="D480" s="70">
        <v>1</v>
      </c>
      <c r="E480" s="70">
        <v>2013</v>
      </c>
      <c r="F480" s="70" t="s">
        <v>180</v>
      </c>
      <c r="G480" s="70" t="s">
        <v>1640</v>
      </c>
      <c r="H480" s="70" t="s">
        <v>1641</v>
      </c>
      <c r="I480" s="148"/>
      <c r="J480" s="71">
        <v>7.068684774833538</v>
      </c>
      <c r="K480" s="71">
        <v>0.88792114044293013</v>
      </c>
      <c r="L480" s="71">
        <v>9.9694747885330397</v>
      </c>
      <c r="M480" s="71">
        <v>14.784585229519649</v>
      </c>
      <c r="N480" s="71">
        <v>21.478328684105399</v>
      </c>
      <c r="O480" s="71">
        <v>12.048505989243047</v>
      </c>
      <c r="P480" s="71">
        <v>7.1833333167979809</v>
      </c>
      <c r="Q480" s="71">
        <v>0.77741668266991504</v>
      </c>
      <c r="R480" s="71">
        <v>0</v>
      </c>
      <c r="S480" s="71">
        <v>0.59448637087639933</v>
      </c>
      <c r="T480" s="72"/>
      <c r="U480" s="71">
        <v>253333</v>
      </c>
      <c r="V480" s="71">
        <v>303</v>
      </c>
      <c r="W480" s="71">
        <v>213</v>
      </c>
      <c r="X480" s="71">
        <v>2485</v>
      </c>
      <c r="Y480" s="71">
        <v>4003</v>
      </c>
      <c r="Z480" s="71">
        <v>6583</v>
      </c>
      <c r="AA480" s="71">
        <v>1438</v>
      </c>
      <c r="AB480" s="71">
        <v>10050</v>
      </c>
      <c r="AC480" s="71">
        <v>0</v>
      </c>
      <c r="AD480" s="71">
        <v>0.59448637087639933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2260</v>
      </c>
      <c r="B481" s="70">
        <v>11</v>
      </c>
      <c r="C481" s="70">
        <v>11</v>
      </c>
      <c r="D481" s="70">
        <v>1</v>
      </c>
      <c r="E481" s="70">
        <v>2014</v>
      </c>
      <c r="F481" s="70" t="s">
        <v>181</v>
      </c>
      <c r="G481" s="70" t="s">
        <v>1640</v>
      </c>
      <c r="H481" s="70" t="s">
        <v>1641</v>
      </c>
      <c r="I481" s="148"/>
      <c r="J481" s="71">
        <v>6.701735402044414</v>
      </c>
      <c r="K481" s="71">
        <v>0.9241120531574547</v>
      </c>
      <c r="L481" s="71">
        <v>8.4369633955990366</v>
      </c>
      <c r="M481" s="71">
        <v>15.939239413066471</v>
      </c>
      <c r="N481" s="71">
        <v>23.41318665763372</v>
      </c>
      <c r="O481" s="71">
        <v>11.790685268215238</v>
      </c>
      <c r="P481" s="71">
        <v>7.4014390323848174</v>
      </c>
      <c r="Q481" s="71">
        <v>0.75976365776228705</v>
      </c>
      <c r="R481" s="71">
        <v>0</v>
      </c>
      <c r="S481" s="71">
        <v>1.401807329286527</v>
      </c>
      <c r="T481" s="72"/>
      <c r="U481" s="71">
        <v>266750</v>
      </c>
      <c r="V481" s="71">
        <v>274</v>
      </c>
      <c r="W481" s="71">
        <v>184</v>
      </c>
      <c r="X481" s="71">
        <v>2547</v>
      </c>
      <c r="Y481" s="71">
        <v>4121</v>
      </c>
      <c r="Z481" s="71">
        <v>6785</v>
      </c>
      <c r="AA481" s="71">
        <v>1474</v>
      </c>
      <c r="AB481" s="71">
        <v>10237</v>
      </c>
      <c r="AC481" s="71">
        <v>0</v>
      </c>
      <c r="AD481" s="71">
        <v>1.401807329286527</v>
      </c>
      <c r="AE481" s="72"/>
      <c r="AF481" s="71"/>
      <c r="AG481" s="71"/>
      <c r="AH481" s="71"/>
      <c r="AI481" s="71"/>
      <c r="AJ481" s="71"/>
      <c r="AK481" s="71"/>
      <c r="AL481" s="71"/>
      <c r="AM481" s="71"/>
      <c r="AN481" s="71"/>
      <c r="AO481" s="71"/>
      <c r="AP481" s="71"/>
      <c r="AQ481" s="72"/>
      <c r="AR481" s="71">
        <v>104</v>
      </c>
      <c r="AS481" s="71">
        <v>16</v>
      </c>
      <c r="AT481" s="71">
        <v>0</v>
      </c>
      <c r="AU481" s="71">
        <v>0</v>
      </c>
      <c r="AV481" s="71">
        <v>0</v>
      </c>
      <c r="AW481" s="71">
        <v>0</v>
      </c>
      <c r="AX481" s="71"/>
      <c r="AY481" s="72"/>
      <c r="AZ481" s="71">
        <v>429.58800000000002</v>
      </c>
      <c r="BA481" s="71">
        <v>1281.0999999999999</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2261</v>
      </c>
      <c r="B482" s="70">
        <v>12</v>
      </c>
      <c r="C482" s="70">
        <v>12</v>
      </c>
      <c r="D482" s="70">
        <v>1</v>
      </c>
      <c r="E482" s="70">
        <v>2015</v>
      </c>
      <c r="F482" s="70" t="s">
        <v>182</v>
      </c>
      <c r="G482" s="1064" t="s">
        <v>1640</v>
      </c>
      <c r="H482" s="70" t="s">
        <v>1641</v>
      </c>
      <c r="I482" s="148"/>
      <c r="J482" s="71">
        <v>9.1934925588963683</v>
      </c>
      <c r="K482" s="71">
        <v>0.88612739495366089</v>
      </c>
      <c r="L482" s="71">
        <v>8.8807841493852582</v>
      </c>
      <c r="M482" s="71">
        <v>15.42237517167464</v>
      </c>
      <c r="N482" s="71">
        <v>22.15606558219881</v>
      </c>
      <c r="O482" s="71">
        <v>12.19981581080104</v>
      </c>
      <c r="P482" s="71">
        <v>7.613323746013779</v>
      </c>
      <c r="Q482" s="71">
        <v>0.75451245657354105</v>
      </c>
      <c r="R482" s="71">
        <v>0</v>
      </c>
      <c r="S482" s="71">
        <v>0.96456985509304605</v>
      </c>
      <c r="T482" s="72"/>
      <c r="U482" s="71">
        <v>366885</v>
      </c>
      <c r="V482" s="71">
        <v>274</v>
      </c>
      <c r="W482" s="71">
        <v>184</v>
      </c>
      <c r="X482" s="71">
        <v>2547</v>
      </c>
      <c r="Y482" s="71">
        <v>4237</v>
      </c>
      <c r="Z482" s="71">
        <v>7088</v>
      </c>
      <c r="AA482" s="71">
        <v>1515</v>
      </c>
      <c r="AB482" s="71">
        <v>10385</v>
      </c>
      <c r="AC482" s="71">
        <v>0</v>
      </c>
      <c r="AD482" s="71">
        <v>0.96456985509304605</v>
      </c>
      <c r="AE482" s="72"/>
      <c r="AF482" s="71">
        <v>2831361.8189625512</v>
      </c>
      <c r="AG482" s="71">
        <v>590355.67591529479</v>
      </c>
      <c r="AH482" s="71">
        <v>1148301.947720068</v>
      </c>
      <c r="AI482" s="71">
        <v>16199126.725271881</v>
      </c>
      <c r="AJ482" s="71">
        <v>18765874.774842419</v>
      </c>
      <c r="AK482" s="71">
        <v>0</v>
      </c>
      <c r="AL482" s="71">
        <v>0</v>
      </c>
      <c r="AM482" s="71">
        <v>1423220.686563452</v>
      </c>
      <c r="AN482" s="71">
        <v>0</v>
      </c>
      <c r="AO482" s="71">
        <v>0</v>
      </c>
      <c r="AP482" s="71">
        <v>40958241.629275672</v>
      </c>
      <c r="AQ482" s="72"/>
      <c r="AR482" s="71">
        <v>117</v>
      </c>
      <c r="AS482" s="71">
        <v>24</v>
      </c>
      <c r="AT482" s="71">
        <v>0</v>
      </c>
      <c r="AU482" s="71">
        <v>0</v>
      </c>
      <c r="AV482" s="71">
        <v>0</v>
      </c>
      <c r="AW482" s="71">
        <v>0</v>
      </c>
      <c r="AX482" s="71"/>
      <c r="AY482" s="72"/>
      <c r="AZ482" s="71">
        <v>475.58800000000002</v>
      </c>
      <c r="BA482" s="71">
        <v>1383.2</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2262</v>
      </c>
      <c r="B483" s="70">
        <v>13</v>
      </c>
      <c r="C483" s="70">
        <v>13</v>
      </c>
      <c r="D483" s="70">
        <v>1</v>
      </c>
      <c r="E483" s="70">
        <v>2016</v>
      </c>
      <c r="F483" s="70" t="s">
        <v>155</v>
      </c>
      <c r="G483" s="1064" t="s">
        <v>1640</v>
      </c>
      <c r="H483" s="70" t="s">
        <v>1641</v>
      </c>
      <c r="I483" s="148"/>
      <c r="J483" s="71">
        <v>8.110992299338049</v>
      </c>
      <c r="K483" s="71">
        <v>0.8358645283257865</v>
      </c>
      <c r="L483" s="71">
        <v>9.5499350181786529</v>
      </c>
      <c r="M483" s="71">
        <v>13.222898119718627</v>
      </c>
      <c r="N483" s="71">
        <v>22.8343659377657</v>
      </c>
      <c r="O483" s="71">
        <v>12.271005206969232</v>
      </c>
      <c r="P483" s="71">
        <v>7.91971675251897</v>
      </c>
      <c r="Q483" s="71">
        <v>0.73478498573713713</v>
      </c>
      <c r="R483" s="71">
        <v>0</v>
      </c>
      <c r="S483" s="71">
        <v>1.0618034985552982</v>
      </c>
      <c r="T483" s="72"/>
      <c r="U483" s="71">
        <v>308105</v>
      </c>
      <c r="V483" s="71">
        <v>274</v>
      </c>
      <c r="W483" s="71">
        <v>184</v>
      </c>
      <c r="X483" s="71">
        <v>2547</v>
      </c>
      <c r="Y483" s="71">
        <v>4294</v>
      </c>
      <c r="Z483" s="71">
        <v>7217</v>
      </c>
      <c r="AA483" s="71">
        <v>1630</v>
      </c>
      <c r="AB483" s="71">
        <v>10403</v>
      </c>
      <c r="AC483" s="71">
        <v>0</v>
      </c>
      <c r="AD483" s="71">
        <v>1.061803498555298</v>
      </c>
      <c r="AE483" s="72"/>
      <c r="AF483" s="71">
        <v>2541710.9326695949</v>
      </c>
      <c r="AG483" s="71">
        <v>562729.69322603126</v>
      </c>
      <c r="AH483" s="71">
        <v>973242.48396356485</v>
      </c>
      <c r="AI483" s="71">
        <v>16169958.21383859</v>
      </c>
      <c r="AJ483" s="71">
        <v>18890724.28101192</v>
      </c>
      <c r="AK483" s="71">
        <v>0</v>
      </c>
      <c r="AL483" s="71">
        <v>0</v>
      </c>
      <c r="AM483" s="71">
        <v>1426795.130365178</v>
      </c>
      <c r="AN483" s="71">
        <v>0</v>
      </c>
      <c r="AO483" s="71">
        <v>0</v>
      </c>
      <c r="AP483" s="71">
        <v>40565160.735074878</v>
      </c>
      <c r="AQ483" s="72"/>
      <c r="AR483" s="71">
        <v>123</v>
      </c>
      <c r="AS483" s="71">
        <v>34</v>
      </c>
      <c r="AT483" s="71">
        <v>0</v>
      </c>
      <c r="AU483" s="71">
        <v>0</v>
      </c>
      <c r="AV483" s="71">
        <v>0</v>
      </c>
      <c r="AW483" s="71">
        <v>0</v>
      </c>
      <c r="AX483" s="71"/>
      <c r="AY483" s="72"/>
      <c r="AZ483" s="71">
        <v>507.08800000000002</v>
      </c>
      <c r="BA483" s="71">
        <v>1488.3</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2263</v>
      </c>
      <c r="B484" s="70">
        <v>14</v>
      </c>
      <c r="C484" s="70">
        <v>14</v>
      </c>
      <c r="D484" s="70">
        <v>1</v>
      </c>
      <c r="E484" s="70">
        <v>2017</v>
      </c>
      <c r="F484" s="70" t="s">
        <v>156</v>
      </c>
      <c r="G484" s="70" t="s">
        <v>1640</v>
      </c>
      <c r="H484" s="70" t="s">
        <v>1641</v>
      </c>
      <c r="I484" s="148"/>
      <c r="J484" s="71">
        <v>8.0988043202513023</v>
      </c>
      <c r="K484" s="71">
        <v>0.854128395611502</v>
      </c>
      <c r="L484" s="71">
        <v>8.6208223660288983</v>
      </c>
      <c r="M484" s="71">
        <v>13.258467325402071</v>
      </c>
      <c r="N484" s="71">
        <v>22.480041782840384</v>
      </c>
      <c r="O484" s="71">
        <v>12.157744084232952</v>
      </c>
      <c r="P484" s="71">
        <v>8.0385262032162519</v>
      </c>
      <c r="Q484" s="71">
        <v>0.70898247369172296</v>
      </c>
      <c r="R484" s="71">
        <v>0</v>
      </c>
      <c r="S484" s="71">
        <v>1.4083252300524349</v>
      </c>
      <c r="T484" s="72"/>
      <c r="U484" s="71">
        <v>302714</v>
      </c>
      <c r="V484" s="71">
        <v>274</v>
      </c>
      <c r="W484" s="71">
        <v>184</v>
      </c>
      <c r="X484" s="71">
        <v>2547</v>
      </c>
      <c r="Y484" s="71">
        <v>4320</v>
      </c>
      <c r="Z484" s="71">
        <v>7269</v>
      </c>
      <c r="AA484" s="71">
        <v>1665</v>
      </c>
      <c r="AB484" s="71">
        <v>10380</v>
      </c>
      <c r="AC484" s="71">
        <v>0</v>
      </c>
      <c r="AD484" s="71">
        <v>1.4083252300524349</v>
      </c>
      <c r="AE484" s="72"/>
      <c r="AF484" s="71">
        <v>2453882.4422276849</v>
      </c>
      <c r="AG484" s="71">
        <v>564364.73145441851</v>
      </c>
      <c r="AH484" s="71">
        <v>1188918.666305528</v>
      </c>
      <c r="AI484" s="71">
        <v>15769903.269225251</v>
      </c>
      <c r="AJ484" s="71">
        <v>17233834.58009652</v>
      </c>
      <c r="AK484" s="71">
        <v>0</v>
      </c>
      <c r="AL484" s="71">
        <v>0</v>
      </c>
      <c r="AM484" s="71">
        <v>1425868.236980954</v>
      </c>
      <c r="AN484" s="71">
        <v>0</v>
      </c>
      <c r="AO484" s="71">
        <v>0</v>
      </c>
      <c r="AP484" s="71">
        <v>38636771.926290356</v>
      </c>
      <c r="AQ484" s="72"/>
      <c r="AR484" s="71">
        <v>133</v>
      </c>
      <c r="AS484" s="71">
        <v>35</v>
      </c>
      <c r="AT484" s="71">
        <v>0</v>
      </c>
      <c r="AU484" s="71">
        <v>0</v>
      </c>
      <c r="AV484" s="71">
        <v>0</v>
      </c>
      <c r="AW484" s="71">
        <v>0</v>
      </c>
      <c r="AX484" s="71"/>
      <c r="AY484" s="72"/>
      <c r="AZ484" s="71">
        <v>551.98800000000006</v>
      </c>
      <c r="BA484" s="71">
        <v>1498.3</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2264</v>
      </c>
      <c r="B485" s="70">
        <v>15</v>
      </c>
      <c r="C485" s="70">
        <v>15</v>
      </c>
      <c r="D485" s="70">
        <v>1</v>
      </c>
      <c r="E485" s="70">
        <v>2018</v>
      </c>
      <c r="F485" s="70" t="s">
        <v>183</v>
      </c>
      <c r="G485" s="70" t="s">
        <v>1640</v>
      </c>
      <c r="H485" s="70" t="s">
        <v>1641</v>
      </c>
      <c r="I485" s="148"/>
      <c r="J485" s="71">
        <v>10.552554014077749</v>
      </c>
      <c r="K485" s="71">
        <v>0.79496219212377772</v>
      </c>
      <c r="L485" s="71">
        <v>7.9084941285360406</v>
      </c>
      <c r="M485" s="71">
        <v>13.323859098934051</v>
      </c>
      <c r="N485" s="71">
        <v>20.850305819654217</v>
      </c>
      <c r="O485" s="71">
        <v>12.157442770779884</v>
      </c>
      <c r="P485" s="71">
        <v>7.9632886905582003</v>
      </c>
      <c r="Q485" s="71">
        <v>0.65415358131703605</v>
      </c>
      <c r="R485" s="71">
        <v>0</v>
      </c>
      <c r="S485" s="71">
        <v>1.4749736551602159</v>
      </c>
      <c r="T485" s="72"/>
      <c r="U485" s="71">
        <v>412132</v>
      </c>
      <c r="V485" s="71">
        <v>274</v>
      </c>
      <c r="W485" s="71">
        <v>184</v>
      </c>
      <c r="X485" s="71">
        <v>2547</v>
      </c>
      <c r="Y485" s="71">
        <v>4352</v>
      </c>
      <c r="Z485" s="71">
        <v>7408</v>
      </c>
      <c r="AA485" s="71">
        <v>1666</v>
      </c>
      <c r="AB485" s="71">
        <v>10321</v>
      </c>
      <c r="AC485" s="71">
        <v>0</v>
      </c>
      <c r="AD485" s="71">
        <v>1.4749736551602159</v>
      </c>
      <c r="AE485" s="72"/>
      <c r="AF485" s="71">
        <v>3353630.866876557</v>
      </c>
      <c r="AG485" s="71">
        <v>510615.07358043687</v>
      </c>
      <c r="AH485" s="71">
        <v>1120555.9892829</v>
      </c>
      <c r="AI485" s="71">
        <v>16120062.372882711</v>
      </c>
      <c r="AJ485" s="71">
        <v>16127754.896947371</v>
      </c>
      <c r="AK485" s="71">
        <v>0</v>
      </c>
      <c r="AL485" s="71">
        <v>0</v>
      </c>
      <c r="AM485" s="71">
        <v>1420697.113654928</v>
      </c>
      <c r="AN485" s="71">
        <v>0</v>
      </c>
      <c r="AO485" s="71">
        <v>0</v>
      </c>
      <c r="AP485" s="71">
        <v>38653316.313224904</v>
      </c>
      <c r="AQ485" s="72"/>
      <c r="AR485" s="71">
        <v>139</v>
      </c>
      <c r="AS485" s="71">
        <v>35</v>
      </c>
      <c r="AT485" s="71">
        <v>0</v>
      </c>
      <c r="AU485" s="71">
        <v>0</v>
      </c>
      <c r="AV485" s="71">
        <v>0</v>
      </c>
      <c r="AW485" s="71">
        <v>0</v>
      </c>
      <c r="AX485" s="71"/>
      <c r="AY485" s="72"/>
      <c r="AZ485" s="71">
        <v>596.38800000000003</v>
      </c>
      <c r="BA485" s="71">
        <v>1498</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2265</v>
      </c>
      <c r="B486" s="70">
        <v>16</v>
      </c>
      <c r="C486" s="70">
        <v>16</v>
      </c>
      <c r="D486" s="70">
        <v>1</v>
      </c>
      <c r="E486" s="70">
        <v>2019</v>
      </c>
      <c r="F486" s="70" t="s">
        <v>158</v>
      </c>
      <c r="G486" s="70" t="s">
        <v>1640</v>
      </c>
      <c r="H486" s="70" t="s">
        <v>1641</v>
      </c>
      <c r="I486" s="148"/>
      <c r="J486" s="71">
        <v>9.1435376410236895</v>
      </c>
      <c r="K486" s="71">
        <v>0.73766637707830729</v>
      </c>
      <c r="L486" s="71">
        <v>7.9439268806975019</v>
      </c>
      <c r="M486" s="71">
        <v>11.952711457446064</v>
      </c>
      <c r="N486" s="71">
        <v>21.112659434522755</v>
      </c>
      <c r="O486" s="71">
        <v>12.322961954978068</v>
      </c>
      <c r="P486" s="71">
        <v>7.5658303701197367</v>
      </c>
      <c r="Q486" s="71">
        <v>0.63185093791075397</v>
      </c>
      <c r="R486" s="71">
        <v>0</v>
      </c>
      <c r="S486" s="71">
        <v>1.3280701637188421</v>
      </c>
      <c r="T486" s="72"/>
      <c r="U486" s="71">
        <v>375654</v>
      </c>
      <c r="V486" s="71">
        <v>274</v>
      </c>
      <c r="W486" s="71">
        <v>184</v>
      </c>
      <c r="X486" s="71">
        <v>2547</v>
      </c>
      <c r="Y486" s="71">
        <v>4353</v>
      </c>
      <c r="Z486" s="71">
        <v>7715</v>
      </c>
      <c r="AA486" s="71">
        <v>1571</v>
      </c>
      <c r="AB486" s="71">
        <v>10239</v>
      </c>
      <c r="AC486" s="71">
        <v>0</v>
      </c>
      <c r="AD486" s="71">
        <v>1.3280701637188419</v>
      </c>
      <c r="AE486" s="72"/>
      <c r="AF486" s="71">
        <v>2999533.3687751978</v>
      </c>
      <c r="AG486" s="71">
        <v>510463.86612685292</v>
      </c>
      <c r="AH486" s="71">
        <v>1209865.755941116</v>
      </c>
      <c r="AI486" s="71">
        <v>15796322.91473251</v>
      </c>
      <c r="AJ486" s="71">
        <v>17016192.990592591</v>
      </c>
      <c r="AK486" s="71">
        <v>0</v>
      </c>
      <c r="AL486" s="71">
        <v>0</v>
      </c>
      <c r="AM486" s="71">
        <v>1394474.7208492679</v>
      </c>
      <c r="AN486" s="71">
        <v>0</v>
      </c>
      <c r="AO486" s="71">
        <v>0</v>
      </c>
      <c r="AP486" s="71">
        <v>38926853.617017537</v>
      </c>
      <c r="AQ486" s="72"/>
      <c r="AR486" s="71">
        <v>143</v>
      </c>
      <c r="AS486" s="71">
        <v>35</v>
      </c>
      <c r="AT486" s="71">
        <v>0</v>
      </c>
      <c r="AU486" s="71">
        <v>0</v>
      </c>
      <c r="AV486" s="71">
        <v>0</v>
      </c>
      <c r="AW486" s="71">
        <v>0</v>
      </c>
      <c r="AX486" s="71"/>
      <c r="AY486" s="72"/>
      <c r="AZ486" s="71">
        <v>619.48799999999983</v>
      </c>
      <c r="BA486" s="71">
        <v>1498.3</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2266</v>
      </c>
      <c r="B487" s="70">
        <v>17</v>
      </c>
      <c r="C487" s="70">
        <v>17</v>
      </c>
      <c r="D487" s="70">
        <v>1</v>
      </c>
      <c r="E487" s="70">
        <v>2020</v>
      </c>
      <c r="F487" s="70" t="s">
        <v>159</v>
      </c>
      <c r="G487" s="70" t="s">
        <v>1640</v>
      </c>
      <c r="H487" s="70" t="s">
        <v>1641</v>
      </c>
      <c r="I487" s="148"/>
      <c r="J487" s="71">
        <v>7.4790144711666144</v>
      </c>
      <c r="K487" s="71">
        <v>0.77694552901960134</v>
      </c>
      <c r="L487" s="71">
        <v>10.786494114640652</v>
      </c>
      <c r="M487" s="71">
        <v>12.415271330038392</v>
      </c>
      <c r="N487" s="71">
        <v>19.408734886709912</v>
      </c>
      <c r="O487" s="71">
        <v>10.248077601600775</v>
      </c>
      <c r="P487" s="71">
        <v>7.2585972158137153</v>
      </c>
      <c r="Q487" s="71">
        <v>0.59868718539263199</v>
      </c>
      <c r="R487" s="71">
        <v>0</v>
      </c>
      <c r="S487" s="71">
        <v>0.88881000559566459</v>
      </c>
      <c r="T487" s="72"/>
      <c r="U487" s="71">
        <v>348316</v>
      </c>
      <c r="V487" s="71">
        <v>267</v>
      </c>
      <c r="W487" s="71">
        <v>222</v>
      </c>
      <c r="X487" s="71">
        <v>2782</v>
      </c>
      <c r="Y487" s="71">
        <v>4366</v>
      </c>
      <c r="Z487" s="71">
        <v>7323</v>
      </c>
      <c r="AA487" s="71">
        <v>1602</v>
      </c>
      <c r="AB487" s="71">
        <v>10154</v>
      </c>
      <c r="AC487" s="71">
        <v>0</v>
      </c>
      <c r="AD487" s="71">
        <v>0.88881000559566459</v>
      </c>
      <c r="AE487" s="72"/>
      <c r="AF487" s="71">
        <v>2719619.0858499282</v>
      </c>
      <c r="AG487" s="71">
        <v>497789.46345472272</v>
      </c>
      <c r="AH487" s="71">
        <v>1581820.8962999443</v>
      </c>
      <c r="AI487" s="71">
        <v>15973358.372734968</v>
      </c>
      <c r="AJ487" s="71">
        <v>17928925.82454592</v>
      </c>
      <c r="AK487" s="71"/>
      <c r="AL487" s="71"/>
      <c r="AM487" s="71">
        <v>1325209.8132929523</v>
      </c>
      <c r="AN487" s="71"/>
      <c r="AO487" s="71"/>
      <c r="AP487" s="71">
        <v>40026723.456178434</v>
      </c>
      <c r="AQ487" s="72"/>
      <c r="AR487" s="71">
        <v>144</v>
      </c>
      <c r="AS487" s="71">
        <v>35</v>
      </c>
      <c r="AT487" s="71">
        <v>0</v>
      </c>
      <c r="AU487" s="71">
        <v>0</v>
      </c>
      <c r="AV487" s="71">
        <v>0</v>
      </c>
      <c r="AW487" s="71">
        <v>0</v>
      </c>
      <c r="AX487" s="71"/>
      <c r="AY487" s="72"/>
      <c r="AZ487" s="71">
        <v>622.0379999999999</v>
      </c>
      <c r="BA487" s="71">
        <v>1498.3</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2267</v>
      </c>
      <c r="B488" s="70">
        <v>17</v>
      </c>
      <c r="C488" s="70">
        <v>18</v>
      </c>
      <c r="D488" s="70">
        <v>1</v>
      </c>
      <c r="E488" s="70">
        <v>2021</v>
      </c>
      <c r="F488" s="70" t="s">
        <v>160</v>
      </c>
      <c r="G488" s="70" t="s">
        <v>1640</v>
      </c>
      <c r="H488" s="70" t="s">
        <v>1641</v>
      </c>
      <c r="I488" s="148"/>
      <c r="J488" s="71">
        <v>8.6576313363759532</v>
      </c>
      <c r="K488" s="71">
        <v>0.74841421126492313</v>
      </c>
      <c r="L488" s="71">
        <v>9.8436352708861392</v>
      </c>
      <c r="M488" s="71">
        <v>12.609154337570706</v>
      </c>
      <c r="N488" s="71">
        <v>19.297989001596047</v>
      </c>
      <c r="O488" s="71">
        <v>9.8387830952057218</v>
      </c>
      <c r="P488" s="71">
        <v>7.5460944802437853</v>
      </c>
      <c r="Q488" s="71">
        <v>0.59029365578807802</v>
      </c>
      <c r="R488" s="71">
        <v>0</v>
      </c>
      <c r="S488" s="71">
        <v>1.2294327411206161</v>
      </c>
      <c r="T488" s="72"/>
      <c r="U488" s="71">
        <v>414066</v>
      </c>
      <c r="V488" s="71">
        <v>267</v>
      </c>
      <c r="W488" s="71">
        <v>222</v>
      </c>
      <c r="X488" s="71">
        <v>2782</v>
      </c>
      <c r="Y488" s="71">
        <v>4394</v>
      </c>
      <c r="Z488" s="71">
        <v>7239</v>
      </c>
      <c r="AA488" s="71">
        <v>1624</v>
      </c>
      <c r="AB488" s="71">
        <v>10110</v>
      </c>
      <c r="AC488" s="71">
        <v>0</v>
      </c>
      <c r="AD488" s="71">
        <v>1.2294327411206161</v>
      </c>
      <c r="AE488" s="72"/>
      <c r="AF488" s="71">
        <v>3171567.3312691636</v>
      </c>
      <c r="AG488" s="71">
        <v>506385.5061261605</v>
      </c>
      <c r="AH488" s="71">
        <v>1418194.4897843024</v>
      </c>
      <c r="AI488" s="71">
        <v>17527509.132579971</v>
      </c>
      <c r="AJ488" s="71">
        <v>17576895.751716118</v>
      </c>
      <c r="AK488" s="71">
        <v>0</v>
      </c>
      <c r="AL488" s="71">
        <v>0</v>
      </c>
      <c r="AM488" s="71">
        <v>1327077.9057368876</v>
      </c>
      <c r="AN488" s="71">
        <v>0</v>
      </c>
      <c r="AO488" s="71">
        <v>0</v>
      </c>
      <c r="AP488" s="71">
        <v>41527630.117212601</v>
      </c>
      <c r="AQ488" s="72"/>
      <c r="AR488" s="71">
        <v>147</v>
      </c>
      <c r="AS488" s="71">
        <v>35</v>
      </c>
      <c r="AT488" s="71">
        <v>0</v>
      </c>
      <c r="AU488" s="71">
        <v>0</v>
      </c>
      <c r="AV488" s="71">
        <v>0</v>
      </c>
      <c r="AW488" s="71">
        <v>0</v>
      </c>
      <c r="AX488" s="71"/>
      <c r="AY488" s="72"/>
      <c r="AZ488" s="71">
        <v>640.96599999999989</v>
      </c>
      <c r="BA488" s="71">
        <v>1498.3</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1643</v>
      </c>
      <c r="B489" s="70">
        <v>17</v>
      </c>
      <c r="C489" s="70">
        <v>19</v>
      </c>
      <c r="D489" s="70">
        <v>1</v>
      </c>
      <c r="E489" s="70">
        <v>2022</v>
      </c>
      <c r="F489" s="70" t="s">
        <v>161</v>
      </c>
      <c r="G489" s="70" t="s">
        <v>1640</v>
      </c>
      <c r="H489" s="70" t="s">
        <v>1641</v>
      </c>
      <c r="I489" s="148"/>
      <c r="J489" s="71">
        <v>6.9174045117998402</v>
      </c>
      <c r="K489" s="71">
        <v>0.71589866518542256</v>
      </c>
      <c r="L489" s="71">
        <v>8.826118691604746</v>
      </c>
      <c r="M489" s="71">
        <v>12.855693966223289</v>
      </c>
      <c r="N489" s="71">
        <v>18.866961981048807</v>
      </c>
      <c r="O489" s="71">
        <v>10.850393362991712</v>
      </c>
      <c r="P489" s="71">
        <v>7.5060153784346166</v>
      </c>
      <c r="Q489" s="71">
        <v>0.58546058373295307</v>
      </c>
      <c r="R489" s="71">
        <v>0</v>
      </c>
      <c r="S489" s="71">
        <v>1.506636535880771</v>
      </c>
      <c r="T489" s="72"/>
      <c r="U489" s="71">
        <v>406901</v>
      </c>
      <c r="V489" s="71">
        <v>267</v>
      </c>
      <c r="W489" s="71">
        <v>222</v>
      </c>
      <c r="X489" s="71">
        <v>2782</v>
      </c>
      <c r="Y489" s="71">
        <v>4362</v>
      </c>
      <c r="Z489" s="71">
        <v>7585</v>
      </c>
      <c r="AA489" s="71">
        <v>1640</v>
      </c>
      <c r="AB489" s="71">
        <v>9945</v>
      </c>
      <c r="AC489" s="71">
        <v>0</v>
      </c>
      <c r="AD489" s="71">
        <v>1.506636535880771</v>
      </c>
      <c r="AE489" s="72"/>
      <c r="AF489" s="71">
        <v>2778533.9731856491</v>
      </c>
      <c r="AG489" s="71">
        <v>510833.8859339474</v>
      </c>
      <c r="AH489" s="71">
        <v>1574208.9213781843</v>
      </c>
      <c r="AI489" s="71">
        <v>17406996.560316283</v>
      </c>
      <c r="AJ489" s="71">
        <v>17761473.750752807</v>
      </c>
      <c r="AK489" s="71">
        <v>0</v>
      </c>
      <c r="AL489" s="71">
        <v>0</v>
      </c>
      <c r="AM489" s="71">
        <v>1284170.9428787641</v>
      </c>
      <c r="AN489" s="71">
        <v>0</v>
      </c>
      <c r="AO489" s="71">
        <v>0</v>
      </c>
      <c r="AP489" s="71">
        <v>41316218.034445643</v>
      </c>
      <c r="AQ489" s="72"/>
      <c r="AR489" s="71">
        <v>161</v>
      </c>
      <c r="AS489" s="71">
        <v>35</v>
      </c>
      <c r="AT489" s="71">
        <v>0</v>
      </c>
      <c r="AU489" s="71">
        <v>0</v>
      </c>
      <c r="AV489" s="71">
        <v>0</v>
      </c>
      <c r="AW489" s="71">
        <v>0</v>
      </c>
      <c r="AX489" s="71"/>
      <c r="AY489" s="72"/>
      <c r="AZ489" s="71">
        <v>719.0899999999998</v>
      </c>
      <c r="BA489" s="71">
        <v>1498.2999999999997</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2268</v>
      </c>
      <c r="B490" s="70">
        <v>17</v>
      </c>
      <c r="C490" s="70">
        <v>20</v>
      </c>
      <c r="D490" s="70">
        <v>1</v>
      </c>
      <c r="E490" s="70">
        <v>2023</v>
      </c>
      <c r="F490" s="70" t="s">
        <v>1539</v>
      </c>
      <c r="G490" s="70" t="s">
        <v>1640</v>
      </c>
      <c r="H490" s="70" t="s">
        <v>1641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164</v>
      </c>
      <c r="AS490" s="71">
        <v>35</v>
      </c>
      <c r="AT490" s="71">
        <v>0</v>
      </c>
      <c r="AU490" s="71">
        <v>0</v>
      </c>
      <c r="AV490" s="71">
        <v>0</v>
      </c>
      <c r="AW490" s="71">
        <v>0</v>
      </c>
      <c r="AX490" s="71"/>
      <c r="AY490" s="72"/>
      <c r="AZ490" s="71">
        <v>736.78999999999985</v>
      </c>
      <c r="BA490" s="71">
        <v>1498.2999999999997</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1639</v>
      </c>
      <c r="B491" s="70">
        <v>17</v>
      </c>
      <c r="C491" s="70">
        <v>21</v>
      </c>
      <c r="D491" s="70">
        <v>1</v>
      </c>
      <c r="E491" s="70">
        <v>2024</v>
      </c>
      <c r="F491" s="70" t="s">
        <v>1554</v>
      </c>
      <c r="G491" s="70" t="s">
        <v>1640</v>
      </c>
      <c r="H491" s="70" t="s">
        <v>1641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2269</v>
      </c>
      <c r="B492" s="70">
        <v>35</v>
      </c>
      <c r="C492" s="70">
        <v>1</v>
      </c>
      <c r="D492" s="70">
        <v>3</v>
      </c>
      <c r="E492" s="70">
        <v>1990</v>
      </c>
      <c r="F492" s="70" t="s">
        <v>787</v>
      </c>
      <c r="G492" s="70" t="s">
        <v>2270</v>
      </c>
      <c r="H492" s="70" t="s">
        <v>2271</v>
      </c>
      <c r="I492" s="148"/>
      <c r="J492" s="71">
        <v>49.33708993507399</v>
      </c>
      <c r="K492" s="71">
        <v>1.9446242032308949</v>
      </c>
      <c r="L492" s="71">
        <v>0</v>
      </c>
      <c r="M492" s="71">
        <v>5.1353327662606549</v>
      </c>
      <c r="N492" s="71">
        <v>10.104587254751779</v>
      </c>
      <c r="O492" s="71">
        <v>9.5134664526585802</v>
      </c>
      <c r="P492" s="71">
        <v>10.59671518216615</v>
      </c>
      <c r="Q492" s="71">
        <v>0.65592517767882996</v>
      </c>
      <c r="R492" s="71">
        <v>0</v>
      </c>
      <c r="S492" s="71">
        <v>0.64931176576364924</v>
      </c>
      <c r="T492" s="72"/>
      <c r="U492" s="71">
        <v>4125676</v>
      </c>
      <c r="V492" s="71">
        <v>522</v>
      </c>
      <c r="W492" s="71">
        <v>0</v>
      </c>
      <c r="X492" s="71">
        <v>1807</v>
      </c>
      <c r="Y492" s="71">
        <v>2914</v>
      </c>
      <c r="Z492" s="71">
        <v>3913</v>
      </c>
      <c r="AA492" s="71">
        <v>2573</v>
      </c>
      <c r="AB492" s="71">
        <v>10650</v>
      </c>
      <c r="AC492" s="71">
        <v>0</v>
      </c>
      <c r="AD492" s="71">
        <v>0.64931176576364924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2272</v>
      </c>
      <c r="B493" s="70">
        <v>36</v>
      </c>
      <c r="C493" s="70">
        <v>2</v>
      </c>
      <c r="D493" s="70">
        <v>3</v>
      </c>
      <c r="E493" s="70">
        <v>2005</v>
      </c>
      <c r="F493" s="70" t="s">
        <v>789</v>
      </c>
      <c r="G493" s="70" t="s">
        <v>2270</v>
      </c>
      <c r="H493" s="70" t="s">
        <v>2271</v>
      </c>
      <c r="I493" s="148"/>
      <c r="J493" s="71">
        <v>49.971715737575167</v>
      </c>
      <c r="K493" s="71">
        <v>1.0530155231306599</v>
      </c>
      <c r="L493" s="71">
        <v>0.21625525141004731</v>
      </c>
      <c r="M493" s="71">
        <v>9.8347392926717259</v>
      </c>
      <c r="N493" s="71">
        <v>13.91691893344947</v>
      </c>
      <c r="O493" s="71">
        <v>14.028311339149541</v>
      </c>
      <c r="P493" s="71">
        <v>10.695967281588789</v>
      </c>
      <c r="Q493" s="71">
        <v>0.64352108394082896</v>
      </c>
      <c r="R493" s="71">
        <v>0</v>
      </c>
      <c r="S493" s="71">
        <v>0.86346127290867691</v>
      </c>
      <c r="T493" s="72"/>
      <c r="U493" s="71">
        <v>4365358</v>
      </c>
      <c r="V493" s="71">
        <v>383</v>
      </c>
      <c r="W493" s="71">
        <v>3</v>
      </c>
      <c r="X493" s="71">
        <v>1835</v>
      </c>
      <c r="Y493" s="71">
        <v>3432</v>
      </c>
      <c r="Z493" s="71">
        <v>6677</v>
      </c>
      <c r="AA493" s="71">
        <v>2127</v>
      </c>
      <c r="AB493" s="71">
        <v>10923</v>
      </c>
      <c r="AC493" s="71">
        <v>0</v>
      </c>
      <c r="AD493" s="71">
        <v>0.86346127290867691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2273</v>
      </c>
      <c r="B494" s="70">
        <v>37</v>
      </c>
      <c r="C494" s="70">
        <v>3</v>
      </c>
      <c r="D494" s="70">
        <v>3</v>
      </c>
      <c r="E494" s="70">
        <v>2006</v>
      </c>
      <c r="F494" s="70" t="s">
        <v>790</v>
      </c>
      <c r="G494" s="70" t="s">
        <v>2270</v>
      </c>
      <c r="H494" s="70" t="s">
        <v>2271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2274</v>
      </c>
      <c r="B495" s="70">
        <v>38</v>
      </c>
      <c r="C495" s="70">
        <v>4</v>
      </c>
      <c r="D495" s="70">
        <v>3</v>
      </c>
      <c r="E495" s="70">
        <v>2007</v>
      </c>
      <c r="F495" s="70" t="s">
        <v>791</v>
      </c>
      <c r="G495" s="70" t="s">
        <v>2270</v>
      </c>
      <c r="H495" s="70" t="s">
        <v>2271</v>
      </c>
      <c r="I495" s="148"/>
      <c r="J495" s="71">
        <v>45.699384794183402</v>
      </c>
      <c r="K495" s="71">
        <v>1.1098886365403799</v>
      </c>
      <c r="L495" s="71">
        <v>3.271652686794329</v>
      </c>
      <c r="M495" s="71">
        <v>9.3294104836156961</v>
      </c>
      <c r="N495" s="71">
        <v>15.047937038617031</v>
      </c>
      <c r="O495" s="71">
        <v>13.54712637827145</v>
      </c>
      <c r="P495" s="71">
        <v>11.0760015591311</v>
      </c>
      <c r="Q495" s="71">
        <v>0.67347865476712099</v>
      </c>
      <c r="R495" s="71">
        <v>0</v>
      </c>
      <c r="S495" s="71">
        <v>0.82156103199287511</v>
      </c>
      <c r="T495" s="72"/>
      <c r="U495" s="71">
        <v>4904266</v>
      </c>
      <c r="V495" s="71">
        <v>398</v>
      </c>
      <c r="W495" s="71">
        <v>55</v>
      </c>
      <c r="X495" s="71">
        <v>2090</v>
      </c>
      <c r="Y495" s="71">
        <v>3507</v>
      </c>
      <c r="Z495" s="71">
        <v>6703</v>
      </c>
      <c r="AA495" s="71">
        <v>2169</v>
      </c>
      <c r="AB495" s="71">
        <v>10827</v>
      </c>
      <c r="AC495" s="71">
        <v>0</v>
      </c>
      <c r="AD495" s="71">
        <v>0.82156103199287511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2275</v>
      </c>
      <c r="B496" s="70">
        <v>39</v>
      </c>
      <c r="C496" s="70">
        <v>5</v>
      </c>
      <c r="D496" s="70">
        <v>3</v>
      </c>
      <c r="E496" s="70">
        <v>2008</v>
      </c>
      <c r="F496" s="70" t="s">
        <v>792</v>
      </c>
      <c r="G496" s="70" t="s">
        <v>2270</v>
      </c>
      <c r="H496" s="70" t="s">
        <v>2271</v>
      </c>
      <c r="I496" s="148"/>
      <c r="J496" s="71">
        <v>44.968383815214708</v>
      </c>
      <c r="K496" s="71">
        <v>0.82595877203642898</v>
      </c>
      <c r="L496" s="71">
        <v>2.830965598083945</v>
      </c>
      <c r="M496" s="71">
        <v>9.8850878695180882</v>
      </c>
      <c r="N496" s="71">
        <v>15.720281507642939</v>
      </c>
      <c r="O496" s="71">
        <v>13.060433298709571</v>
      </c>
      <c r="P496" s="71">
        <v>10.991969270728241</v>
      </c>
      <c r="Q496" s="71">
        <v>0.65933717219443799</v>
      </c>
      <c r="R496" s="71">
        <v>0</v>
      </c>
      <c r="S496" s="71">
        <v>0.85651727570556968</v>
      </c>
      <c r="T496" s="72"/>
      <c r="U496" s="71">
        <v>5239275</v>
      </c>
      <c r="V496" s="71">
        <v>398</v>
      </c>
      <c r="W496" s="71">
        <v>55</v>
      </c>
      <c r="X496" s="71">
        <v>2090</v>
      </c>
      <c r="Y496" s="71">
        <v>3544</v>
      </c>
      <c r="Z496" s="71">
        <v>6689</v>
      </c>
      <c r="AA496" s="71">
        <v>2155</v>
      </c>
      <c r="AB496" s="71">
        <v>10774</v>
      </c>
      <c r="AC496" s="71">
        <v>0</v>
      </c>
      <c r="AD496" s="71">
        <v>0.85651727570556968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2276</v>
      </c>
      <c r="B497" s="70">
        <v>40</v>
      </c>
      <c r="C497" s="70">
        <v>6</v>
      </c>
      <c r="D497" s="70">
        <v>3</v>
      </c>
      <c r="E497" s="70">
        <v>2009</v>
      </c>
      <c r="F497" s="70" t="s">
        <v>176</v>
      </c>
      <c r="G497" s="70" t="s">
        <v>2270</v>
      </c>
      <c r="H497" s="70" t="s">
        <v>2271</v>
      </c>
      <c r="I497" s="148"/>
      <c r="J497" s="71">
        <v>40.627269403888008</v>
      </c>
      <c r="K497" s="71">
        <v>0.899759297438536</v>
      </c>
      <c r="L497" s="71">
        <v>5.4293742142307053</v>
      </c>
      <c r="M497" s="71">
        <v>10.424468607058341</v>
      </c>
      <c r="N497" s="71">
        <v>14.626151624906139</v>
      </c>
      <c r="O497" s="71">
        <v>13.24762895894283</v>
      </c>
      <c r="P497" s="71">
        <v>10.37910641893367</v>
      </c>
      <c r="Q497" s="71">
        <v>0.62605533139146796</v>
      </c>
      <c r="R497" s="71">
        <v>0</v>
      </c>
      <c r="S497" s="71">
        <v>0.77786564994145202</v>
      </c>
      <c r="T497" s="72"/>
      <c r="U497" s="71">
        <v>4111541</v>
      </c>
      <c r="V497" s="71">
        <v>425</v>
      </c>
      <c r="W497" s="71">
        <v>140</v>
      </c>
      <c r="X497" s="71">
        <v>2259</v>
      </c>
      <c r="Y497" s="71">
        <v>3584</v>
      </c>
      <c r="Z497" s="71">
        <v>6697</v>
      </c>
      <c r="AA497" s="71">
        <v>2089</v>
      </c>
      <c r="AB497" s="71">
        <v>10739</v>
      </c>
      <c r="AC497" s="71">
        <v>0</v>
      </c>
      <c r="AD497" s="71">
        <v>0.77786564994145202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20.010999999999999</v>
      </c>
      <c r="BK497" s="71">
        <v>0</v>
      </c>
      <c r="BL497" s="71">
        <v>0</v>
      </c>
      <c r="BM497" s="71">
        <v>0</v>
      </c>
      <c r="BN497" s="72"/>
      <c r="BO497" s="71">
        <v>0</v>
      </c>
      <c r="BP497" s="71">
        <v>0</v>
      </c>
      <c r="BQ497" s="71">
        <v>2</v>
      </c>
      <c r="BR497" s="71">
        <v>0</v>
      </c>
      <c r="BS497" s="71">
        <v>0</v>
      </c>
      <c r="BT497" s="71">
        <v>0</v>
      </c>
      <c r="BU497"/>
      <c r="BV497" s="70">
        <v>20.010999999999999</v>
      </c>
      <c r="BW497" s="70">
        <v>0</v>
      </c>
      <c r="BX497" s="70">
        <v>0</v>
      </c>
      <c r="BY497" s="70">
        <v>0</v>
      </c>
      <c r="BZ497" s="70">
        <v>0</v>
      </c>
      <c r="CA497" s="70">
        <v>0</v>
      </c>
      <c r="CB497" s="70">
        <v>0</v>
      </c>
      <c r="CC497" s="70">
        <v>0</v>
      </c>
      <c r="CD497" s="70">
        <v>0</v>
      </c>
    </row>
    <row r="498" spans="1:82">
      <c r="A498" s="70" t="s">
        <v>2277</v>
      </c>
      <c r="B498" s="70">
        <v>41</v>
      </c>
      <c r="C498" s="70">
        <v>7</v>
      </c>
      <c r="D498" s="70">
        <v>3</v>
      </c>
      <c r="E498" s="70">
        <v>2010</v>
      </c>
      <c r="F498" s="70" t="s">
        <v>177</v>
      </c>
      <c r="G498" s="70" t="s">
        <v>2270</v>
      </c>
      <c r="H498" s="70" t="s">
        <v>2271</v>
      </c>
      <c r="I498" s="148"/>
      <c r="J498" s="71">
        <v>41.88617774115437</v>
      </c>
      <c r="K498" s="71">
        <v>0.9523365189254559</v>
      </c>
      <c r="L498" s="71">
        <v>6.4660890631525536</v>
      </c>
      <c r="M498" s="71">
        <v>10.658408230764881</v>
      </c>
      <c r="N498" s="71">
        <v>16.51601176099982</v>
      </c>
      <c r="O498" s="71">
        <v>13.23361047491905</v>
      </c>
      <c r="P498" s="71">
        <v>10.721385832973921</v>
      </c>
      <c r="Q498" s="71">
        <v>0.64988183695949697</v>
      </c>
      <c r="R498" s="71">
        <v>0</v>
      </c>
      <c r="S498" s="71">
        <v>0.97586597930791041</v>
      </c>
      <c r="T498" s="72"/>
      <c r="U498" s="71">
        <v>3976788</v>
      </c>
      <c r="V498" s="71">
        <v>425</v>
      </c>
      <c r="W498" s="71">
        <v>140</v>
      </c>
      <c r="X498" s="71">
        <v>2259</v>
      </c>
      <c r="Y498" s="71">
        <v>3614</v>
      </c>
      <c r="Z498" s="71">
        <v>6721</v>
      </c>
      <c r="AA498" s="71">
        <v>2104</v>
      </c>
      <c r="AB498" s="71">
        <v>10682</v>
      </c>
      <c r="AC498" s="71">
        <v>0</v>
      </c>
      <c r="AD498" s="71">
        <v>0.97586597930791041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19.916</v>
      </c>
      <c r="BK498" s="71">
        <v>0</v>
      </c>
      <c r="BL498" s="71">
        <v>0</v>
      </c>
      <c r="BM498" s="71">
        <v>0</v>
      </c>
      <c r="BN498" s="72"/>
      <c r="BO498" s="71">
        <v>0</v>
      </c>
      <c r="BP498" s="71">
        <v>0</v>
      </c>
      <c r="BQ498" s="71">
        <v>2</v>
      </c>
      <c r="BR498" s="71">
        <v>0</v>
      </c>
      <c r="BS498" s="71">
        <v>0</v>
      </c>
      <c r="BT498" s="71">
        <v>0</v>
      </c>
      <c r="BU498"/>
      <c r="BV498" s="70">
        <v>19.916</v>
      </c>
      <c r="BW498" s="70">
        <v>0</v>
      </c>
      <c r="BX498" s="70">
        <v>0</v>
      </c>
      <c r="BY498" s="70">
        <v>0</v>
      </c>
      <c r="BZ498" s="70">
        <v>0</v>
      </c>
      <c r="CA498" s="70">
        <v>0</v>
      </c>
      <c r="CB498" s="70">
        <v>0</v>
      </c>
      <c r="CC498" s="70">
        <v>0</v>
      </c>
      <c r="CD498" s="70">
        <v>0</v>
      </c>
    </row>
    <row r="499" spans="1:82">
      <c r="A499" s="70" t="s">
        <v>2278</v>
      </c>
      <c r="B499" s="70">
        <v>42</v>
      </c>
      <c r="C499" s="70">
        <v>8</v>
      </c>
      <c r="D499" s="70">
        <v>3</v>
      </c>
      <c r="E499" s="70">
        <v>2011</v>
      </c>
      <c r="F499" s="70" t="s">
        <v>178</v>
      </c>
      <c r="G499" s="70" t="s">
        <v>2270</v>
      </c>
      <c r="H499" s="70" t="s">
        <v>2271</v>
      </c>
      <c r="I499" s="148"/>
      <c r="J499" s="71">
        <v>31.477362661708732</v>
      </c>
      <c r="K499" s="71">
        <v>1.241481330430986</v>
      </c>
      <c r="L499" s="71">
        <v>5.4501720320733877</v>
      </c>
      <c r="M499" s="71">
        <v>12.201003446545871</v>
      </c>
      <c r="N499" s="71">
        <v>16.472686866222102</v>
      </c>
      <c r="O499" s="71">
        <v>13.087122360513112</v>
      </c>
      <c r="P499" s="71">
        <v>10.33732821508557</v>
      </c>
      <c r="Q499" s="71">
        <v>0.74464859057847999</v>
      </c>
      <c r="R499" s="71">
        <v>0</v>
      </c>
      <c r="S499" s="71">
        <v>1.11777805783057</v>
      </c>
      <c r="T499" s="72"/>
      <c r="U499" s="71">
        <v>2970864</v>
      </c>
      <c r="V499" s="71">
        <v>425</v>
      </c>
      <c r="W499" s="71">
        <v>140</v>
      </c>
      <c r="X499" s="71">
        <v>2259</v>
      </c>
      <c r="Y499" s="71">
        <v>3645</v>
      </c>
      <c r="Z499" s="71">
        <v>6791</v>
      </c>
      <c r="AA499" s="71">
        <v>2089</v>
      </c>
      <c r="AB499" s="71">
        <v>10611</v>
      </c>
      <c r="AC499" s="71">
        <v>0</v>
      </c>
      <c r="AD499" s="71">
        <v>1.11777805783057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20.018000000000001</v>
      </c>
      <c r="BK499" s="71">
        <v>0</v>
      </c>
      <c r="BL499" s="71">
        <v>0</v>
      </c>
      <c r="BM499" s="71">
        <v>0</v>
      </c>
      <c r="BN499" s="72"/>
      <c r="BO499" s="71">
        <v>0</v>
      </c>
      <c r="BP499" s="71">
        <v>0</v>
      </c>
      <c r="BQ499" s="71">
        <v>2</v>
      </c>
      <c r="BR499" s="71">
        <v>0</v>
      </c>
      <c r="BS499" s="71">
        <v>0</v>
      </c>
      <c r="BT499" s="71">
        <v>0</v>
      </c>
      <c r="BU499"/>
      <c r="BV499" s="70">
        <v>19.584</v>
      </c>
      <c r="BW499" s="70">
        <v>0</v>
      </c>
      <c r="BX499" s="70">
        <v>0</v>
      </c>
      <c r="BY499" s="70">
        <v>0.38600000000000001</v>
      </c>
      <c r="BZ499" s="70">
        <v>4.8000000000000001E-2</v>
      </c>
      <c r="CA499" s="70">
        <v>0</v>
      </c>
      <c r="CB499" s="70">
        <v>0</v>
      </c>
      <c r="CC499" s="70">
        <v>0</v>
      </c>
      <c r="CD499" s="70">
        <v>0</v>
      </c>
    </row>
    <row r="500" spans="1:82">
      <c r="A500" s="70" t="s">
        <v>2279</v>
      </c>
      <c r="B500" s="70">
        <v>43</v>
      </c>
      <c r="C500" s="70">
        <v>9</v>
      </c>
      <c r="D500" s="70">
        <v>3</v>
      </c>
      <c r="E500" s="70">
        <v>2012</v>
      </c>
      <c r="F500" s="70" t="s">
        <v>179</v>
      </c>
      <c r="G500" s="70" t="s">
        <v>2270</v>
      </c>
      <c r="H500" s="70" t="s">
        <v>2271</v>
      </c>
      <c r="I500" s="148"/>
      <c r="J500" s="71">
        <v>30.753541304048419</v>
      </c>
      <c r="K500" s="71">
        <v>1.1205655914085859</v>
      </c>
      <c r="L500" s="71">
        <v>5.2952677893644413</v>
      </c>
      <c r="M500" s="71">
        <v>11.85961935994964</v>
      </c>
      <c r="N500" s="71">
        <v>16.208475629117391</v>
      </c>
      <c r="O500" s="71">
        <v>13.056792367324141</v>
      </c>
      <c r="P500" s="71">
        <v>10.216984456004997</v>
      </c>
      <c r="Q500" s="71">
        <v>0.81560284000164196</v>
      </c>
      <c r="R500" s="71">
        <v>0</v>
      </c>
      <c r="S500" s="71">
        <v>1.099408700899865</v>
      </c>
      <c r="T500" s="72"/>
      <c r="U500" s="71">
        <v>3138539</v>
      </c>
      <c r="V500" s="71">
        <v>425</v>
      </c>
      <c r="W500" s="71">
        <v>140</v>
      </c>
      <c r="X500" s="71">
        <v>2259</v>
      </c>
      <c r="Y500" s="71">
        <v>3730</v>
      </c>
      <c r="Z500" s="71">
        <v>6829</v>
      </c>
      <c r="AA500" s="71">
        <v>2053</v>
      </c>
      <c r="AB500" s="71">
        <v>10697</v>
      </c>
      <c r="AC500" s="71">
        <v>0</v>
      </c>
      <c r="AD500" s="71">
        <v>1.099408700899865</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20.722999999999999</v>
      </c>
      <c r="BK500" s="71">
        <v>0</v>
      </c>
      <c r="BL500" s="71">
        <v>0</v>
      </c>
      <c r="BM500" s="71">
        <v>0</v>
      </c>
      <c r="BN500" s="72"/>
      <c r="BO500" s="71">
        <v>0</v>
      </c>
      <c r="BP500" s="71">
        <v>0</v>
      </c>
      <c r="BQ500" s="71">
        <v>2</v>
      </c>
      <c r="BR500" s="71">
        <v>0</v>
      </c>
      <c r="BS500" s="71">
        <v>0</v>
      </c>
      <c r="BT500" s="71">
        <v>0</v>
      </c>
      <c r="BU500"/>
      <c r="BV500" s="70">
        <v>20.722999999999999</v>
      </c>
      <c r="BW500" s="70">
        <v>0</v>
      </c>
      <c r="BX500" s="70">
        <v>0</v>
      </c>
      <c r="BY500" s="70">
        <v>0</v>
      </c>
      <c r="BZ500" s="70">
        <v>0</v>
      </c>
      <c r="CA500" s="70">
        <v>0</v>
      </c>
      <c r="CB500" s="70">
        <v>0</v>
      </c>
      <c r="CC500" s="70">
        <v>0</v>
      </c>
      <c r="CD500" s="70">
        <v>0</v>
      </c>
    </row>
    <row r="501" spans="1:82">
      <c r="A501" s="70" t="s">
        <v>2280</v>
      </c>
      <c r="B501" s="70">
        <v>44</v>
      </c>
      <c r="C501" s="70">
        <v>10</v>
      </c>
      <c r="D501" s="70">
        <v>3</v>
      </c>
      <c r="E501" s="70">
        <v>2013</v>
      </c>
      <c r="F501" s="70" t="s">
        <v>180</v>
      </c>
      <c r="G501" s="1064" t="s">
        <v>2270</v>
      </c>
      <c r="H501" s="70" t="s">
        <v>2271</v>
      </c>
      <c r="I501" s="148"/>
      <c r="J501" s="71">
        <v>34.153671948950709</v>
      </c>
      <c r="K501" s="71">
        <v>0.90467400238723095</v>
      </c>
      <c r="L501" s="71">
        <v>5.1336220745718286</v>
      </c>
      <c r="M501" s="71">
        <v>12.089585227993039</v>
      </c>
      <c r="N501" s="71">
        <v>15.292461021946121</v>
      </c>
      <c r="O501" s="71">
        <v>12.560974723404987</v>
      </c>
      <c r="P501" s="71">
        <v>10.150579485211056</v>
      </c>
      <c r="Q501" s="71">
        <v>0.82777471853241302</v>
      </c>
      <c r="R501" s="71">
        <v>0</v>
      </c>
      <c r="S501" s="71">
        <v>1.2529645757725569</v>
      </c>
      <c r="T501" s="72"/>
      <c r="U501" s="71">
        <v>3059861</v>
      </c>
      <c r="V501" s="71">
        <v>425</v>
      </c>
      <c r="W501" s="71">
        <v>140</v>
      </c>
      <c r="X501" s="71">
        <v>2259</v>
      </c>
      <c r="Y501" s="71">
        <v>3759</v>
      </c>
      <c r="Z501" s="71">
        <v>6863</v>
      </c>
      <c r="AA501" s="71">
        <v>2032</v>
      </c>
      <c r="AB501" s="71">
        <v>10701</v>
      </c>
      <c r="AC501" s="71">
        <v>0</v>
      </c>
      <c r="AD501" s="71">
        <v>1.2529645757725569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21.143999999999998</v>
      </c>
      <c r="BK501" s="71">
        <v>0</v>
      </c>
      <c r="BL501" s="71">
        <v>0</v>
      </c>
      <c r="BM501" s="71">
        <v>0</v>
      </c>
      <c r="BN501" s="72"/>
      <c r="BO501" s="71">
        <v>0</v>
      </c>
      <c r="BP501" s="71">
        <v>0</v>
      </c>
      <c r="BQ501" s="71">
        <v>2</v>
      </c>
      <c r="BR501" s="71">
        <v>0</v>
      </c>
      <c r="BS501" s="71">
        <v>0</v>
      </c>
      <c r="BT501" s="71">
        <v>0</v>
      </c>
      <c r="BU501"/>
      <c r="BV501" s="70">
        <v>20.817</v>
      </c>
      <c r="BW501" s="70">
        <v>0</v>
      </c>
      <c r="BX501" s="70">
        <v>0</v>
      </c>
      <c r="BY501" s="70">
        <v>0.29099999999999998</v>
      </c>
      <c r="BZ501" s="70">
        <v>3.5999999999999997E-2</v>
      </c>
      <c r="CA501" s="70">
        <v>0</v>
      </c>
      <c r="CB501" s="70">
        <v>0</v>
      </c>
      <c r="CC501" s="70">
        <v>0</v>
      </c>
      <c r="CD501" s="70">
        <v>0</v>
      </c>
    </row>
    <row r="502" spans="1:82">
      <c r="A502" s="70" t="s">
        <v>2281</v>
      </c>
      <c r="B502" s="70">
        <v>45</v>
      </c>
      <c r="C502" s="70">
        <v>11</v>
      </c>
      <c r="D502" s="70">
        <v>3</v>
      </c>
      <c r="E502" s="70">
        <v>2014</v>
      </c>
      <c r="F502" s="70" t="s">
        <v>181</v>
      </c>
      <c r="G502" s="1064" t="s">
        <v>2270</v>
      </c>
      <c r="H502" s="70" t="s">
        <v>2271</v>
      </c>
      <c r="I502" s="148"/>
      <c r="J502" s="71">
        <v>31.013029768819258</v>
      </c>
      <c r="K502" s="71">
        <v>0.87776666178886131</v>
      </c>
      <c r="L502" s="71">
        <v>4.9464842400929383</v>
      </c>
      <c r="M502" s="71">
        <v>10.09135705467652</v>
      </c>
      <c r="N502" s="71">
        <v>15.124456694057301</v>
      </c>
      <c r="O502" s="71">
        <v>11.992265148998284</v>
      </c>
      <c r="P502" s="71">
        <v>10.067764762504451</v>
      </c>
      <c r="Q502" s="71">
        <v>0.78425540408069705</v>
      </c>
      <c r="R502" s="71">
        <v>0</v>
      </c>
      <c r="S502" s="71">
        <v>1.2246617445901771</v>
      </c>
      <c r="T502" s="72"/>
      <c r="U502" s="71">
        <v>3368635</v>
      </c>
      <c r="V502" s="71">
        <v>354</v>
      </c>
      <c r="W502" s="71">
        <v>170</v>
      </c>
      <c r="X502" s="71">
        <v>2018</v>
      </c>
      <c r="Y502" s="71">
        <v>3768</v>
      </c>
      <c r="Z502" s="71">
        <v>6901</v>
      </c>
      <c r="AA502" s="71">
        <v>2005</v>
      </c>
      <c r="AB502" s="71">
        <v>10567</v>
      </c>
      <c r="AC502" s="71">
        <v>0</v>
      </c>
      <c r="AD502" s="71">
        <v>1.2246617445901771</v>
      </c>
      <c r="AE502" s="72"/>
      <c r="AF502" s="71"/>
      <c r="AG502" s="71"/>
      <c r="AH502" s="71"/>
      <c r="AI502" s="71"/>
      <c r="AJ502" s="71"/>
      <c r="AK502" s="71"/>
      <c r="AL502" s="71"/>
      <c r="AM502" s="71"/>
      <c r="AN502" s="71"/>
      <c r="AO502" s="71"/>
      <c r="AP502" s="71"/>
      <c r="AQ502" s="72"/>
      <c r="AR502" s="71">
        <v>267</v>
      </c>
      <c r="AS502" s="71">
        <v>77</v>
      </c>
      <c r="AT502" s="71">
        <v>0</v>
      </c>
      <c r="AU502" s="71">
        <v>0</v>
      </c>
      <c r="AV502" s="71">
        <v>0</v>
      </c>
      <c r="AW502" s="71">
        <v>1</v>
      </c>
      <c r="AX502" s="71"/>
      <c r="AY502" s="72"/>
      <c r="AZ502" s="71">
        <v>1127.2</v>
      </c>
      <c r="BA502" s="71">
        <v>2856.8</v>
      </c>
      <c r="BB502" s="71">
        <v>0</v>
      </c>
      <c r="BC502" s="71">
        <v>0</v>
      </c>
      <c r="BD502" s="71">
        <v>0</v>
      </c>
      <c r="BE502" s="71">
        <v>4300</v>
      </c>
      <c r="BF502" s="71"/>
      <c r="BG502" s="72"/>
      <c r="BH502" s="71">
        <v>0</v>
      </c>
      <c r="BI502" s="71">
        <v>0</v>
      </c>
      <c r="BJ502" s="71">
        <v>19.678999999999998</v>
      </c>
      <c r="BK502" s="71">
        <v>0</v>
      </c>
      <c r="BL502" s="71">
        <v>0</v>
      </c>
      <c r="BM502" s="71">
        <v>0</v>
      </c>
      <c r="BN502" s="72"/>
      <c r="BO502" s="71">
        <v>0</v>
      </c>
      <c r="BP502" s="71">
        <v>0</v>
      </c>
      <c r="BQ502" s="71">
        <v>2</v>
      </c>
      <c r="BR502" s="71">
        <v>0</v>
      </c>
      <c r="BS502" s="71">
        <v>0</v>
      </c>
      <c r="BT502" s="71">
        <v>0</v>
      </c>
      <c r="BU502"/>
      <c r="BV502" s="70">
        <v>19.402000000000001</v>
      </c>
      <c r="BW502" s="70">
        <v>0</v>
      </c>
      <c r="BX502" s="70">
        <v>0</v>
      </c>
      <c r="BY502" s="70">
        <v>0.24099999999999999</v>
      </c>
      <c r="BZ502" s="70">
        <v>3.5999999999999997E-2</v>
      </c>
      <c r="CA502" s="70">
        <v>0</v>
      </c>
      <c r="CB502" s="70">
        <v>0</v>
      </c>
      <c r="CC502" s="70">
        <v>0</v>
      </c>
      <c r="CD502" s="70">
        <v>0</v>
      </c>
    </row>
    <row r="503" spans="1:82">
      <c r="A503" s="70" t="s">
        <v>2282</v>
      </c>
      <c r="B503" s="70">
        <v>46</v>
      </c>
      <c r="C503" s="70">
        <v>12</v>
      </c>
      <c r="D503" s="70">
        <v>3</v>
      </c>
      <c r="E503" s="70">
        <v>2015</v>
      </c>
      <c r="F503" s="70" t="s">
        <v>182</v>
      </c>
      <c r="G503" s="70" t="s">
        <v>2270</v>
      </c>
      <c r="H503" s="70" t="s">
        <v>2271</v>
      </c>
      <c r="I503" s="148"/>
      <c r="J503" s="71">
        <v>32.578241626976862</v>
      </c>
      <c r="K503" s="71">
        <v>0.86445140904867612</v>
      </c>
      <c r="L503" s="71">
        <v>4.4138626527348306</v>
      </c>
      <c r="M503" s="71">
        <v>13.16340367180541</v>
      </c>
      <c r="N503" s="71">
        <v>14.47114923310246</v>
      </c>
      <c r="O503" s="71">
        <v>11.929588513637416</v>
      </c>
      <c r="P503" s="71">
        <v>9.8596311483029933</v>
      </c>
      <c r="Q503" s="71">
        <v>0.76599179871495804</v>
      </c>
      <c r="R503" s="71">
        <v>0</v>
      </c>
      <c r="S503" s="71">
        <v>0.99713284504915023</v>
      </c>
      <c r="T503" s="72"/>
      <c r="U503" s="71">
        <v>3827896</v>
      </c>
      <c r="V503" s="71">
        <v>354</v>
      </c>
      <c r="W503" s="71">
        <v>170</v>
      </c>
      <c r="X503" s="71">
        <v>2018</v>
      </c>
      <c r="Y503" s="71">
        <v>3793</v>
      </c>
      <c r="Z503" s="71">
        <v>6931</v>
      </c>
      <c r="AA503" s="71">
        <v>1962</v>
      </c>
      <c r="AB503" s="71">
        <v>10543</v>
      </c>
      <c r="AC503" s="71">
        <v>0</v>
      </c>
      <c r="AD503" s="71">
        <v>0.99713284504915023</v>
      </c>
      <c r="AE503" s="72"/>
      <c r="AF503" s="71">
        <v>36687311.975755021</v>
      </c>
      <c r="AG503" s="71">
        <v>663731.30522388732</v>
      </c>
      <c r="AH503" s="71">
        <v>917613.30566530488</v>
      </c>
      <c r="AI503" s="71">
        <v>12984136.50760079</v>
      </c>
      <c r="AJ503" s="71">
        <v>21619680.22311911</v>
      </c>
      <c r="AK503" s="71">
        <v>0</v>
      </c>
      <c r="AL503" s="71">
        <v>0</v>
      </c>
      <c r="AM503" s="71">
        <v>1444873.92377838</v>
      </c>
      <c r="AN503" s="71">
        <v>0</v>
      </c>
      <c r="AO503" s="71">
        <v>0</v>
      </c>
      <c r="AP503" s="71">
        <v>74317347.241142496</v>
      </c>
      <c r="AQ503" s="72"/>
      <c r="AR503" s="71">
        <v>289</v>
      </c>
      <c r="AS503" s="71">
        <v>123</v>
      </c>
      <c r="AT503" s="71">
        <v>0</v>
      </c>
      <c r="AU503" s="71">
        <v>0</v>
      </c>
      <c r="AV503" s="71">
        <v>0</v>
      </c>
      <c r="AW503" s="71">
        <v>1</v>
      </c>
      <c r="AX503" s="71"/>
      <c r="AY503" s="72"/>
      <c r="AZ503" s="71">
        <v>1246.9000000000001</v>
      </c>
      <c r="BA503" s="71">
        <v>5259.3</v>
      </c>
      <c r="BB503" s="71">
        <v>0</v>
      </c>
      <c r="BC503" s="71">
        <v>0</v>
      </c>
      <c r="BD503" s="71">
        <v>0</v>
      </c>
      <c r="BE503" s="71">
        <v>4300</v>
      </c>
      <c r="BF503" s="71"/>
      <c r="BG503" s="72"/>
      <c r="BH503" s="71">
        <v>0</v>
      </c>
      <c r="BI503" s="71">
        <v>0</v>
      </c>
      <c r="BJ503" s="71">
        <v>18.533000000000001</v>
      </c>
      <c r="BK503" s="71">
        <v>0</v>
      </c>
      <c r="BL503" s="71">
        <v>0</v>
      </c>
      <c r="BM503" s="71">
        <v>0</v>
      </c>
      <c r="BN503" s="72"/>
      <c r="BO503" s="71">
        <v>0</v>
      </c>
      <c r="BP503" s="71">
        <v>0</v>
      </c>
      <c r="BQ503" s="71">
        <v>2</v>
      </c>
      <c r="BR503" s="71">
        <v>0</v>
      </c>
      <c r="BS503" s="71">
        <v>0</v>
      </c>
      <c r="BT503" s="71">
        <v>0</v>
      </c>
      <c r="BU503"/>
      <c r="BV503" s="70">
        <v>18.248000000000001</v>
      </c>
      <c r="BW503" s="70">
        <v>0</v>
      </c>
      <c r="BX503" s="70">
        <v>0</v>
      </c>
      <c r="BY503" s="70">
        <v>0.252</v>
      </c>
      <c r="BZ503" s="70">
        <v>3.3000000000000002E-2</v>
      </c>
      <c r="CA503" s="70">
        <v>0</v>
      </c>
      <c r="CB503" s="70">
        <v>0</v>
      </c>
      <c r="CC503" s="70">
        <v>0</v>
      </c>
      <c r="CD503" s="70">
        <v>0</v>
      </c>
    </row>
    <row r="504" spans="1:82">
      <c r="A504" s="70" t="s">
        <v>2283</v>
      </c>
      <c r="B504" s="70">
        <v>47</v>
      </c>
      <c r="C504" s="70">
        <v>13</v>
      </c>
      <c r="D504" s="70">
        <v>3</v>
      </c>
      <c r="E504" s="70">
        <v>2016</v>
      </c>
      <c r="F504" s="70" t="s">
        <v>155</v>
      </c>
      <c r="G504" s="70" t="s">
        <v>2270</v>
      </c>
      <c r="H504" s="70" t="s">
        <v>2271</v>
      </c>
      <c r="I504" s="148"/>
      <c r="J504" s="71">
        <v>33.397879444564452</v>
      </c>
      <c r="K504" s="71">
        <v>0.85942252878533021</v>
      </c>
      <c r="L504" s="71">
        <v>4.1955161929539839</v>
      </c>
      <c r="M504" s="71">
        <v>8.7590704465066391</v>
      </c>
      <c r="N504" s="71">
        <v>14.242835877064138</v>
      </c>
      <c r="O504" s="71">
        <v>11.813626739368468</v>
      </c>
      <c r="P504" s="71">
        <v>9.6056932636380399</v>
      </c>
      <c r="Q504" s="71">
        <v>0.73768089887904065</v>
      </c>
      <c r="R504" s="71">
        <v>0</v>
      </c>
      <c r="S504" s="71">
        <v>1.1095143012634388</v>
      </c>
      <c r="T504" s="72"/>
      <c r="U504" s="71">
        <v>3861534</v>
      </c>
      <c r="V504" s="71">
        <v>354</v>
      </c>
      <c r="W504" s="71">
        <v>170</v>
      </c>
      <c r="X504" s="71">
        <v>2018</v>
      </c>
      <c r="Y504" s="71">
        <v>3803</v>
      </c>
      <c r="Z504" s="71">
        <v>6948</v>
      </c>
      <c r="AA504" s="71">
        <v>1977</v>
      </c>
      <c r="AB504" s="71">
        <v>10444</v>
      </c>
      <c r="AC504" s="71">
        <v>0</v>
      </c>
      <c r="AD504" s="71">
        <v>1.109514301263439</v>
      </c>
      <c r="AE504" s="72"/>
      <c r="AF504" s="71">
        <v>38530835.408125438</v>
      </c>
      <c r="AG504" s="71">
        <v>636087.72447480855</v>
      </c>
      <c r="AH504" s="71">
        <v>669612.85008428432</v>
      </c>
      <c r="AI504" s="71">
        <v>12901617.46042851</v>
      </c>
      <c r="AJ504" s="71">
        <v>21327060.519336849</v>
      </c>
      <c r="AK504" s="71">
        <v>0</v>
      </c>
      <c r="AL504" s="71">
        <v>0</v>
      </c>
      <c r="AM504" s="71">
        <v>1432418.3736935421</v>
      </c>
      <c r="AN504" s="71">
        <v>0</v>
      </c>
      <c r="AO504" s="71">
        <v>0</v>
      </c>
      <c r="AP504" s="71">
        <v>75497632.336143434</v>
      </c>
      <c r="AQ504" s="72"/>
      <c r="AR504" s="71">
        <v>311</v>
      </c>
      <c r="AS504" s="71">
        <v>157</v>
      </c>
      <c r="AT504" s="71">
        <v>0</v>
      </c>
      <c r="AU504" s="71">
        <v>0</v>
      </c>
      <c r="AV504" s="71">
        <v>0</v>
      </c>
      <c r="AW504" s="71">
        <v>1</v>
      </c>
      <c r="AX504" s="71"/>
      <c r="AY504" s="72"/>
      <c r="AZ504" s="71">
        <v>1369.5</v>
      </c>
      <c r="BA504" s="71">
        <v>6147.4</v>
      </c>
      <c r="BB504" s="71">
        <v>0</v>
      </c>
      <c r="BC504" s="71">
        <v>0</v>
      </c>
      <c r="BD504" s="71">
        <v>0</v>
      </c>
      <c r="BE504" s="71">
        <v>4300</v>
      </c>
      <c r="BF504" s="71"/>
      <c r="BG504" s="72"/>
      <c r="BH504" s="71">
        <v>0</v>
      </c>
      <c r="BI504" s="71">
        <v>0</v>
      </c>
      <c r="BJ504" s="71">
        <v>17.446999999999999</v>
      </c>
      <c r="BK504" s="71">
        <v>0</v>
      </c>
      <c r="BL504" s="71">
        <v>0</v>
      </c>
      <c r="BM504" s="71">
        <v>0</v>
      </c>
      <c r="BN504" s="72"/>
      <c r="BO504" s="71">
        <v>0</v>
      </c>
      <c r="BP504" s="71">
        <v>0</v>
      </c>
      <c r="BQ504" s="71">
        <v>2</v>
      </c>
      <c r="BR504" s="71">
        <v>0</v>
      </c>
      <c r="BS504" s="71">
        <v>0</v>
      </c>
      <c r="BT504" s="71">
        <v>0</v>
      </c>
      <c r="BU504"/>
      <c r="BV504" s="70">
        <v>17.170000000000002</v>
      </c>
      <c r="BW504" s="70">
        <v>0</v>
      </c>
      <c r="BX504" s="70">
        <v>0</v>
      </c>
      <c r="BY504" s="70">
        <v>0.24299999999999999</v>
      </c>
      <c r="BZ504" s="70">
        <v>3.4000000000000002E-2</v>
      </c>
      <c r="CA504" s="70">
        <v>0</v>
      </c>
      <c r="CB504" s="70">
        <v>0</v>
      </c>
      <c r="CC504" s="70">
        <v>0</v>
      </c>
      <c r="CD504" s="70">
        <v>0</v>
      </c>
    </row>
    <row r="505" spans="1:82">
      <c r="A505" s="70" t="s">
        <v>2284</v>
      </c>
      <c r="B505" s="70">
        <v>48</v>
      </c>
      <c r="C505" s="70">
        <v>14</v>
      </c>
      <c r="D505" s="70">
        <v>3</v>
      </c>
      <c r="E505" s="70">
        <v>2017</v>
      </c>
      <c r="F505" s="70" t="s">
        <v>156</v>
      </c>
      <c r="G505" s="70" t="s">
        <v>2270</v>
      </c>
      <c r="H505" s="70" t="s">
        <v>2271</v>
      </c>
      <c r="I505" s="148"/>
      <c r="J505" s="71">
        <v>30.563931029462829</v>
      </c>
      <c r="K505" s="71">
        <v>0.85552259447142931</v>
      </c>
      <c r="L505" s="71">
        <v>4.5039770520590476</v>
      </c>
      <c r="M505" s="71">
        <v>7.7560575327818784</v>
      </c>
      <c r="N505" s="71">
        <v>13.845778970525743</v>
      </c>
      <c r="O505" s="71">
        <v>11.679395644545151</v>
      </c>
      <c r="P505" s="71">
        <v>9.4820813592292605</v>
      </c>
      <c r="Q505" s="71">
        <v>0.70666018042529599</v>
      </c>
      <c r="R505" s="71">
        <v>0</v>
      </c>
      <c r="S505" s="71">
        <v>1.0555937468212839</v>
      </c>
      <c r="T505" s="72"/>
      <c r="U505" s="71">
        <v>3595027</v>
      </c>
      <c r="V505" s="71">
        <v>354</v>
      </c>
      <c r="W505" s="71">
        <v>170</v>
      </c>
      <c r="X505" s="71">
        <v>2018</v>
      </c>
      <c r="Y505" s="71">
        <v>3826</v>
      </c>
      <c r="Z505" s="71">
        <v>6983</v>
      </c>
      <c r="AA505" s="71">
        <v>1964</v>
      </c>
      <c r="AB505" s="71">
        <v>10346</v>
      </c>
      <c r="AC505" s="71">
        <v>0</v>
      </c>
      <c r="AD505" s="71">
        <v>1.0555937468212839</v>
      </c>
      <c r="AE505" s="72"/>
      <c r="AF505" s="71">
        <v>35738066.970542282</v>
      </c>
      <c r="AG505" s="71">
        <v>640188.7547890608</v>
      </c>
      <c r="AH505" s="71">
        <v>922749.3135195846</v>
      </c>
      <c r="AI505" s="71">
        <v>12181993.991970221</v>
      </c>
      <c r="AJ505" s="71">
        <v>20026527.996498019</v>
      </c>
      <c r="AK505" s="71">
        <v>0</v>
      </c>
      <c r="AL505" s="71">
        <v>0</v>
      </c>
      <c r="AM505" s="71">
        <v>1421197.762986989</v>
      </c>
      <c r="AN505" s="71">
        <v>0</v>
      </c>
      <c r="AO505" s="71">
        <v>0</v>
      </c>
      <c r="AP505" s="71">
        <v>70930724.790306151</v>
      </c>
      <c r="AQ505" s="72"/>
      <c r="AR505" s="71">
        <v>330</v>
      </c>
      <c r="AS505" s="71">
        <v>184</v>
      </c>
      <c r="AT505" s="71">
        <v>0</v>
      </c>
      <c r="AU505" s="71">
        <v>0</v>
      </c>
      <c r="AV505" s="71">
        <v>0</v>
      </c>
      <c r="AW505" s="71">
        <v>1</v>
      </c>
      <c r="AX505" s="71"/>
      <c r="AY505" s="72"/>
      <c r="AZ505" s="71">
        <v>1473.7</v>
      </c>
      <c r="BA505" s="71">
        <v>7615.7000000000007</v>
      </c>
      <c r="BB505" s="71">
        <v>0</v>
      </c>
      <c r="BC505" s="71">
        <v>0</v>
      </c>
      <c r="BD505" s="71">
        <v>0</v>
      </c>
      <c r="BE505" s="71">
        <v>4300</v>
      </c>
      <c r="BF505" s="71"/>
      <c r="BG505" s="72"/>
      <c r="BH505" s="71">
        <v>0</v>
      </c>
      <c r="BI505" s="71">
        <v>0</v>
      </c>
      <c r="BJ505" s="71">
        <v>16.100000000000001</v>
      </c>
      <c r="BK505" s="71">
        <v>0</v>
      </c>
      <c r="BL505" s="71">
        <v>0</v>
      </c>
      <c r="BM505" s="71">
        <v>0</v>
      </c>
      <c r="BN505" s="72"/>
      <c r="BO505" s="71">
        <v>0</v>
      </c>
      <c r="BP505" s="71">
        <v>0</v>
      </c>
      <c r="BQ505" s="71">
        <v>2</v>
      </c>
      <c r="BR505" s="71">
        <v>0</v>
      </c>
      <c r="BS505" s="71">
        <v>0</v>
      </c>
      <c r="BT505" s="71">
        <v>0</v>
      </c>
      <c r="BU505"/>
      <c r="BV505" s="70">
        <v>15.821999999999999</v>
      </c>
      <c r="BW505" s="70">
        <v>0</v>
      </c>
      <c r="BX505" s="70">
        <v>0</v>
      </c>
      <c r="BY505" s="70">
        <v>0.24399999999999999</v>
      </c>
      <c r="BZ505" s="70">
        <v>3.4000000000000002E-2</v>
      </c>
      <c r="CA505" s="70">
        <v>0</v>
      </c>
      <c r="CB505" s="70">
        <v>0</v>
      </c>
      <c r="CC505" s="70">
        <v>0</v>
      </c>
      <c r="CD505" s="70">
        <v>0</v>
      </c>
    </row>
    <row r="506" spans="1:82">
      <c r="A506" s="70" t="s">
        <v>2285</v>
      </c>
      <c r="B506" s="70">
        <v>49</v>
      </c>
      <c r="C506" s="70">
        <v>15</v>
      </c>
      <c r="D506" s="70">
        <v>3</v>
      </c>
      <c r="E506" s="70">
        <v>2018</v>
      </c>
      <c r="F506" s="70" t="s">
        <v>183</v>
      </c>
      <c r="G506" s="70" t="s">
        <v>2270</v>
      </c>
      <c r="H506" s="70" t="s">
        <v>2271</v>
      </c>
      <c r="I506" s="148"/>
      <c r="J506" s="71">
        <v>33.58064791057113</v>
      </c>
      <c r="K506" s="71">
        <v>0.8058974660653897</v>
      </c>
      <c r="L506" s="71">
        <v>3.9901089640230403</v>
      </c>
      <c r="M506" s="71">
        <v>8.0196047221434679</v>
      </c>
      <c r="N506" s="71">
        <v>12.595380646907614</v>
      </c>
      <c r="O506" s="71">
        <v>11.566638316476325</v>
      </c>
      <c r="P506" s="71">
        <v>9.3829145855736797</v>
      </c>
      <c r="Q506" s="71">
        <v>0.65307610714957198</v>
      </c>
      <c r="R506" s="71">
        <v>0</v>
      </c>
      <c r="S506" s="71">
        <v>1.0479370542033573</v>
      </c>
      <c r="T506" s="72"/>
      <c r="U506" s="71">
        <v>4212317</v>
      </c>
      <c r="V506" s="71">
        <v>354</v>
      </c>
      <c r="W506" s="71">
        <v>170</v>
      </c>
      <c r="X506" s="71">
        <v>2018</v>
      </c>
      <c r="Y506" s="71">
        <v>3877</v>
      </c>
      <c r="Z506" s="71">
        <v>7048</v>
      </c>
      <c r="AA506" s="71">
        <v>1963</v>
      </c>
      <c r="AB506" s="71">
        <v>10304</v>
      </c>
      <c r="AC506" s="71">
        <v>0</v>
      </c>
      <c r="AD506" s="71">
        <v>1.047937054203357</v>
      </c>
      <c r="AE506" s="72"/>
      <c r="AF506" s="71">
        <v>39877434.570590049</v>
      </c>
      <c r="AG506" s="71">
        <v>571247.96249654598</v>
      </c>
      <c r="AH506" s="71">
        <v>869502.559336807</v>
      </c>
      <c r="AI506" s="71">
        <v>12406415.670356849</v>
      </c>
      <c r="AJ506" s="71">
        <v>19262519.979196869</v>
      </c>
      <c r="AK506" s="71">
        <v>0</v>
      </c>
      <c r="AL506" s="71">
        <v>0</v>
      </c>
      <c r="AM506" s="71">
        <v>1418357.0447728301</v>
      </c>
      <c r="AN506" s="71">
        <v>0</v>
      </c>
      <c r="AO506" s="71">
        <v>0</v>
      </c>
      <c r="AP506" s="71">
        <v>74405477.786749959</v>
      </c>
      <c r="AQ506" s="72"/>
      <c r="AR506" s="71">
        <v>357</v>
      </c>
      <c r="AS506" s="71">
        <v>213</v>
      </c>
      <c r="AT506" s="71">
        <v>0</v>
      </c>
      <c r="AU506" s="71">
        <v>0</v>
      </c>
      <c r="AV506" s="71">
        <v>0</v>
      </c>
      <c r="AW506" s="71">
        <v>1</v>
      </c>
      <c r="AX506" s="71"/>
      <c r="AY506" s="72"/>
      <c r="AZ506" s="71">
        <v>1621.7</v>
      </c>
      <c r="BA506" s="71">
        <v>8589</v>
      </c>
      <c r="BB506" s="71">
        <v>0</v>
      </c>
      <c r="BC506" s="71">
        <v>0</v>
      </c>
      <c r="BD506" s="71">
        <v>0</v>
      </c>
      <c r="BE506" s="71">
        <v>4300</v>
      </c>
      <c r="BF506" s="71"/>
      <c r="BG506" s="72"/>
      <c r="BH506" s="71">
        <v>0</v>
      </c>
      <c r="BI506" s="71">
        <v>0</v>
      </c>
      <c r="BJ506" s="71">
        <v>15.779</v>
      </c>
      <c r="BK506" s="71">
        <v>0</v>
      </c>
      <c r="BL506" s="71">
        <v>0</v>
      </c>
      <c r="BM506" s="71">
        <v>0</v>
      </c>
      <c r="BN506" s="72"/>
      <c r="BO506" s="71">
        <v>0</v>
      </c>
      <c r="BP506" s="71">
        <v>0</v>
      </c>
      <c r="BQ506" s="71">
        <v>2</v>
      </c>
      <c r="BR506" s="71">
        <v>0</v>
      </c>
      <c r="BS506" s="71">
        <v>0</v>
      </c>
      <c r="BT506" s="71">
        <v>0</v>
      </c>
      <c r="BU506"/>
      <c r="BV506" s="70">
        <v>15.779</v>
      </c>
      <c r="BW506" s="70">
        <v>0</v>
      </c>
      <c r="BX506" s="70">
        <v>0</v>
      </c>
      <c r="BY506" s="70">
        <v>0</v>
      </c>
      <c r="BZ506" s="70">
        <v>0</v>
      </c>
      <c r="CA506" s="70">
        <v>0</v>
      </c>
      <c r="CB506" s="70">
        <v>0</v>
      </c>
      <c r="CC506" s="70">
        <v>0</v>
      </c>
      <c r="CD506" s="70">
        <v>0</v>
      </c>
    </row>
    <row r="507" spans="1:82">
      <c r="A507" s="70" t="s">
        <v>2286</v>
      </c>
      <c r="B507" s="70">
        <v>50</v>
      </c>
      <c r="C507" s="70">
        <v>16</v>
      </c>
      <c r="D507" s="70">
        <v>3</v>
      </c>
      <c r="E507" s="70">
        <v>2019</v>
      </c>
      <c r="F507" s="70" t="s">
        <v>158</v>
      </c>
      <c r="G507" s="70" t="s">
        <v>2270</v>
      </c>
      <c r="H507" s="70" t="s">
        <v>2271</v>
      </c>
      <c r="I507" s="148"/>
      <c r="J507" s="71">
        <v>32.2159589447431</v>
      </c>
      <c r="K507" s="71">
        <v>0.73272045289229104</v>
      </c>
      <c r="L507" s="71">
        <v>4.0082841255608814</v>
      </c>
      <c r="M507" s="71">
        <v>8.2343229682104351</v>
      </c>
      <c r="N507" s="71">
        <v>12.07060068414677</v>
      </c>
      <c r="O507" s="71">
        <v>11.254386252077184</v>
      </c>
      <c r="P507" s="71">
        <v>9.2321431059958847</v>
      </c>
      <c r="Q507" s="71">
        <v>0.63080186417850603</v>
      </c>
      <c r="R507" s="71">
        <v>0</v>
      </c>
      <c r="S507" s="71">
        <v>1.1045259654353208</v>
      </c>
      <c r="T507" s="72"/>
      <c r="U507" s="71">
        <v>4247688</v>
      </c>
      <c r="V507" s="71">
        <v>354</v>
      </c>
      <c r="W507" s="71">
        <v>170</v>
      </c>
      <c r="X507" s="71">
        <v>2018</v>
      </c>
      <c r="Y507" s="71">
        <v>3911</v>
      </c>
      <c r="Z507" s="71">
        <v>7046</v>
      </c>
      <c r="AA507" s="71">
        <v>1917</v>
      </c>
      <c r="AB507" s="71">
        <v>10222</v>
      </c>
      <c r="AC507" s="71">
        <v>0</v>
      </c>
      <c r="AD507" s="71">
        <v>1.104525965435321</v>
      </c>
      <c r="AE507" s="72"/>
      <c r="AF507" s="71">
        <v>40452643.78015691</v>
      </c>
      <c r="AG507" s="71">
        <v>554418.36935368576</v>
      </c>
      <c r="AH507" s="71">
        <v>916540.14545366529</v>
      </c>
      <c r="AI507" s="71">
        <v>13773141.024293849</v>
      </c>
      <c r="AJ507" s="71">
        <v>18076328.435860939</v>
      </c>
      <c r="AK507" s="71">
        <v>0</v>
      </c>
      <c r="AL507" s="71">
        <v>0</v>
      </c>
      <c r="AM507" s="71">
        <v>1392159.4488251994</v>
      </c>
      <c r="AN507" s="71">
        <v>0</v>
      </c>
      <c r="AO507" s="71">
        <v>0</v>
      </c>
      <c r="AP507" s="71">
        <v>75165231.203944251</v>
      </c>
      <c r="AQ507" s="72"/>
      <c r="AR507" s="71">
        <v>384</v>
      </c>
      <c r="AS507" s="71">
        <v>244</v>
      </c>
      <c r="AT507" s="71">
        <v>0</v>
      </c>
      <c r="AU507" s="71">
        <v>0</v>
      </c>
      <c r="AV507" s="71">
        <v>0</v>
      </c>
      <c r="AW507" s="71">
        <v>1</v>
      </c>
      <c r="AX507" s="71"/>
      <c r="AY507" s="72"/>
      <c r="AZ507" s="71">
        <v>1772</v>
      </c>
      <c r="BA507" s="71">
        <v>10099.6</v>
      </c>
      <c r="BB507" s="71">
        <v>0</v>
      </c>
      <c r="BC507" s="71">
        <v>0</v>
      </c>
      <c r="BD507" s="71">
        <v>0</v>
      </c>
      <c r="BE507" s="71">
        <v>4300</v>
      </c>
      <c r="BF507" s="71"/>
      <c r="BG507" s="72"/>
      <c r="BH507" s="71">
        <v>0</v>
      </c>
      <c r="BI507" s="71">
        <v>0</v>
      </c>
      <c r="BJ507" s="71">
        <v>14.779</v>
      </c>
      <c r="BK507" s="71">
        <v>0</v>
      </c>
      <c r="BL507" s="71">
        <v>0</v>
      </c>
      <c r="BM507" s="71">
        <v>0</v>
      </c>
      <c r="BN507" s="72"/>
      <c r="BO507" s="71">
        <v>0</v>
      </c>
      <c r="BP507" s="71">
        <v>0</v>
      </c>
      <c r="BQ507" s="71">
        <v>2</v>
      </c>
      <c r="BR507" s="71">
        <v>0</v>
      </c>
      <c r="BS507" s="71">
        <v>0</v>
      </c>
      <c r="BT507" s="71">
        <v>0</v>
      </c>
      <c r="BU507"/>
      <c r="BV507" s="70">
        <v>14.779</v>
      </c>
      <c r="BW507" s="70">
        <v>0</v>
      </c>
      <c r="BX507" s="70">
        <v>0</v>
      </c>
      <c r="BY507" s="70">
        <v>0</v>
      </c>
      <c r="BZ507" s="70">
        <v>0</v>
      </c>
      <c r="CA507" s="70">
        <v>0</v>
      </c>
      <c r="CB507" s="70">
        <v>0</v>
      </c>
      <c r="CC507" s="70">
        <v>0</v>
      </c>
      <c r="CD507" s="70">
        <v>0</v>
      </c>
    </row>
    <row r="508" spans="1:82">
      <c r="A508" s="70" t="s">
        <v>2287</v>
      </c>
      <c r="B508" s="70">
        <v>51</v>
      </c>
      <c r="C508" s="70">
        <v>17</v>
      </c>
      <c r="D508" s="70">
        <v>3</v>
      </c>
      <c r="E508" s="70">
        <v>2020</v>
      </c>
      <c r="F508" s="70" t="s">
        <v>159</v>
      </c>
      <c r="G508" s="70" t="s">
        <v>2270</v>
      </c>
      <c r="H508" s="70" t="s">
        <v>2271</v>
      </c>
      <c r="I508" s="148"/>
      <c r="J508" s="71">
        <v>28.539556383289298</v>
      </c>
      <c r="K508" s="71">
        <v>0.66402079732764507</v>
      </c>
      <c r="L508" s="71">
        <v>1.3589054518465642</v>
      </c>
      <c r="M508" s="71">
        <v>7.0855194940186266</v>
      </c>
      <c r="N508" s="71">
        <v>11.740229983396954</v>
      </c>
      <c r="O508" s="71">
        <v>9.8982183362177079</v>
      </c>
      <c r="P508" s="71">
        <v>8.5906993265810279</v>
      </c>
      <c r="Q508" s="71">
        <v>0.59609291356308003</v>
      </c>
      <c r="R508" s="71">
        <v>0</v>
      </c>
      <c r="S508" s="71">
        <v>1.137814776464587</v>
      </c>
      <c r="T508" s="72"/>
      <c r="U508" s="71">
        <v>3612501</v>
      </c>
      <c r="V508" s="71">
        <v>291</v>
      </c>
      <c r="W508" s="71">
        <v>68</v>
      </c>
      <c r="X508" s="71">
        <v>1976</v>
      </c>
      <c r="Y508" s="71">
        <v>3920</v>
      </c>
      <c r="Z508" s="71">
        <v>7073</v>
      </c>
      <c r="AA508" s="71">
        <v>1896</v>
      </c>
      <c r="AB508" s="71">
        <v>10110</v>
      </c>
      <c r="AC508" s="71">
        <v>0</v>
      </c>
      <c r="AD508" s="71">
        <v>1.137814776464587</v>
      </c>
      <c r="AE508" s="72"/>
      <c r="AF508" s="71">
        <v>35833132.752485797</v>
      </c>
      <c r="AG508" s="71">
        <v>489986.37057800335</v>
      </c>
      <c r="AH508" s="71">
        <v>329855.95448772778</v>
      </c>
      <c r="AI508" s="71">
        <v>12508946.350632519</v>
      </c>
      <c r="AJ508" s="71">
        <v>21203857.126607701</v>
      </c>
      <c r="AK508" s="71"/>
      <c r="AL508" s="71"/>
      <c r="AM508" s="71">
        <v>1319467.3244427561</v>
      </c>
      <c r="AN508" s="71"/>
      <c r="AO508" s="71"/>
      <c r="AP508" s="71">
        <v>71685245.879234508</v>
      </c>
      <c r="AQ508" s="72"/>
      <c r="AR508" s="71">
        <v>405</v>
      </c>
      <c r="AS508" s="71">
        <v>255</v>
      </c>
      <c r="AT508" s="71">
        <v>0</v>
      </c>
      <c r="AU508" s="71">
        <v>0</v>
      </c>
      <c r="AV508" s="71">
        <v>0</v>
      </c>
      <c r="AW508" s="71">
        <v>1</v>
      </c>
      <c r="AX508" s="71"/>
      <c r="AY508" s="72"/>
      <c r="AZ508" s="71">
        <v>1920.100000000001</v>
      </c>
      <c r="BA508" s="71">
        <v>10654.9</v>
      </c>
      <c r="BB508" s="71">
        <v>0</v>
      </c>
      <c r="BC508" s="71">
        <v>0</v>
      </c>
      <c r="BD508" s="71">
        <v>0</v>
      </c>
      <c r="BE508" s="71">
        <v>4300</v>
      </c>
      <c r="BF508" s="71"/>
      <c r="BG508" s="72"/>
      <c r="BH508" s="71">
        <v>0</v>
      </c>
      <c r="BI508" s="71">
        <v>0</v>
      </c>
      <c r="BJ508" s="71">
        <v>13.592000000000001</v>
      </c>
      <c r="BK508" s="71">
        <v>0</v>
      </c>
      <c r="BL508" s="71">
        <v>0</v>
      </c>
      <c r="BM508" s="71">
        <v>0</v>
      </c>
      <c r="BN508" s="72"/>
      <c r="BO508" s="71">
        <v>0</v>
      </c>
      <c r="BP508" s="71">
        <v>0</v>
      </c>
      <c r="BQ508" s="71">
        <v>2</v>
      </c>
      <c r="BR508" s="71">
        <v>0</v>
      </c>
      <c r="BS508" s="71">
        <v>0</v>
      </c>
      <c r="BT508" s="71">
        <v>0</v>
      </c>
      <c r="BU508"/>
      <c r="BV508" s="70">
        <v>13.592000000000001</v>
      </c>
      <c r="BW508" s="70">
        <v>0</v>
      </c>
      <c r="BX508" s="70">
        <v>0</v>
      </c>
      <c r="BY508" s="70">
        <v>0</v>
      </c>
      <c r="BZ508" s="70">
        <v>0</v>
      </c>
      <c r="CA508" s="70">
        <v>0</v>
      </c>
      <c r="CB508" s="70">
        <v>0</v>
      </c>
      <c r="CC508" s="70">
        <v>0</v>
      </c>
      <c r="CD508" s="70">
        <v>0</v>
      </c>
    </row>
    <row r="509" spans="1:82">
      <c r="A509" s="70" t="s">
        <v>2288</v>
      </c>
      <c r="B509" s="70">
        <v>51</v>
      </c>
      <c r="C509" s="70">
        <v>18</v>
      </c>
      <c r="D509" s="70">
        <v>3</v>
      </c>
      <c r="E509" s="70">
        <v>2021</v>
      </c>
      <c r="F509" s="70" t="s">
        <v>160</v>
      </c>
      <c r="G509" s="70" t="s">
        <v>2270</v>
      </c>
      <c r="H509" s="70" t="s">
        <v>2271</v>
      </c>
      <c r="I509" s="148"/>
      <c r="J509" s="71">
        <v>28.161297953772205</v>
      </c>
      <c r="K509" s="71">
        <v>0.72396985596194663</v>
      </c>
      <c r="L509" s="71">
        <v>1.5301303801301234</v>
      </c>
      <c r="M509" s="71">
        <v>8.0914643513695488</v>
      </c>
      <c r="N509" s="71">
        <v>12.235656318949797</v>
      </c>
      <c r="O509" s="71">
        <v>9.484048686054086</v>
      </c>
      <c r="P509" s="71">
        <v>8.9540172804370517</v>
      </c>
      <c r="Q509" s="71">
        <v>0.58463010637052704</v>
      </c>
      <c r="R509" s="71">
        <v>0</v>
      </c>
      <c r="S509" s="71">
        <v>1.1747210986684129</v>
      </c>
      <c r="T509" s="72"/>
      <c r="U509" s="71">
        <v>3828275</v>
      </c>
      <c r="V509" s="71">
        <v>291</v>
      </c>
      <c r="W509" s="71">
        <v>68</v>
      </c>
      <c r="X509" s="71">
        <v>1976</v>
      </c>
      <c r="Y509" s="71">
        <v>3936</v>
      </c>
      <c r="Z509" s="71">
        <v>6978</v>
      </c>
      <c r="AA509" s="71">
        <v>1927</v>
      </c>
      <c r="AB509" s="71">
        <v>10013</v>
      </c>
      <c r="AC509" s="71">
        <v>0</v>
      </c>
      <c r="AD509" s="71">
        <v>1.1747210986684129</v>
      </c>
      <c r="AE509" s="72"/>
      <c r="AF509" s="71">
        <v>34335503.348658524</v>
      </c>
      <c r="AG509" s="71">
        <v>499551.2786986588</v>
      </c>
      <c r="AH509" s="71">
        <v>354898.99739494943</v>
      </c>
      <c r="AI509" s="71">
        <v>12419097.495582499</v>
      </c>
      <c r="AJ509" s="71">
        <v>20603218.518267091</v>
      </c>
      <c r="AK509" s="71">
        <v>0</v>
      </c>
      <c r="AL509" s="71">
        <v>0</v>
      </c>
      <c r="AM509" s="71">
        <v>1314345.3086195306</v>
      </c>
      <c r="AN509" s="71">
        <v>0</v>
      </c>
      <c r="AO509" s="71">
        <v>0</v>
      </c>
      <c r="AP509" s="71">
        <v>69526614.947221249</v>
      </c>
      <c r="AQ509" s="72"/>
      <c r="AR509" s="71">
        <v>433</v>
      </c>
      <c r="AS509" s="71">
        <v>261</v>
      </c>
      <c r="AT509" s="71">
        <v>0</v>
      </c>
      <c r="AU509" s="71">
        <v>0</v>
      </c>
      <c r="AV509" s="71">
        <v>0</v>
      </c>
      <c r="AW509" s="71">
        <v>1</v>
      </c>
      <c r="AX509" s="71"/>
      <c r="AY509" s="72"/>
      <c r="AZ509" s="71">
        <v>2097.0000000000018</v>
      </c>
      <c r="BA509" s="71">
        <v>10936.5</v>
      </c>
      <c r="BB509" s="71">
        <v>0</v>
      </c>
      <c r="BC509" s="71">
        <v>0</v>
      </c>
      <c r="BD509" s="71">
        <v>0</v>
      </c>
      <c r="BE509" s="71">
        <v>4300</v>
      </c>
      <c r="BF509" s="71"/>
      <c r="BG509" s="72"/>
      <c r="BH509" s="71">
        <v>0</v>
      </c>
      <c r="BI509" s="71">
        <v>0</v>
      </c>
      <c r="BJ509" s="71">
        <v>12.577</v>
      </c>
      <c r="BK509" s="71">
        <v>0</v>
      </c>
      <c r="BL509" s="71">
        <v>0</v>
      </c>
      <c r="BM509" s="71">
        <v>0</v>
      </c>
      <c r="BN509" s="72"/>
      <c r="BO509" s="71">
        <v>0</v>
      </c>
      <c r="BP509" s="71">
        <v>0</v>
      </c>
      <c r="BQ509" s="71">
        <v>2</v>
      </c>
      <c r="BR509" s="71">
        <v>0</v>
      </c>
      <c r="BS509" s="71">
        <v>0</v>
      </c>
      <c r="BT509" s="71">
        <v>0</v>
      </c>
      <c r="BU509"/>
      <c r="BV509" s="70">
        <v>12.577</v>
      </c>
      <c r="BW509" s="70">
        <v>0</v>
      </c>
      <c r="BX509" s="70">
        <v>0</v>
      </c>
      <c r="BY509" s="70">
        <v>0</v>
      </c>
      <c r="BZ509" s="70">
        <v>0</v>
      </c>
      <c r="CA509" s="70">
        <v>0</v>
      </c>
      <c r="CB509" s="70">
        <v>0</v>
      </c>
      <c r="CC509" s="70">
        <v>0</v>
      </c>
      <c r="CD509" s="70">
        <v>0</v>
      </c>
    </row>
    <row r="510" spans="1:82">
      <c r="A510" s="70" t="s">
        <v>2289</v>
      </c>
      <c r="B510" s="70">
        <v>51</v>
      </c>
      <c r="C510" s="70">
        <v>19</v>
      </c>
      <c r="D510" s="70">
        <v>3</v>
      </c>
      <c r="E510" s="70">
        <v>2022</v>
      </c>
      <c r="F510" s="70" t="s">
        <v>161</v>
      </c>
      <c r="G510" s="70" t="s">
        <v>2270</v>
      </c>
      <c r="H510" s="70" t="s">
        <v>2271</v>
      </c>
      <c r="I510" s="148"/>
      <c r="J510" s="71">
        <v>24.185122902125489</v>
      </c>
      <c r="K510" s="71">
        <v>0.69032123564600634</v>
      </c>
      <c r="L510" s="71">
        <v>1.298501167601336</v>
      </c>
      <c r="M510" s="71">
        <v>7.3121437507609306</v>
      </c>
      <c r="N510" s="71">
        <v>13.167809512515984</v>
      </c>
      <c r="O510" s="71">
        <v>9.9963808596685659</v>
      </c>
      <c r="P510" s="71">
        <v>8.8104143923699016</v>
      </c>
      <c r="Q510" s="71">
        <v>0.5864613710555735</v>
      </c>
      <c r="R510" s="71">
        <v>0</v>
      </c>
      <c r="S510" s="71">
        <v>1.1534823012629749</v>
      </c>
      <c r="T510" s="72"/>
      <c r="U510" s="71">
        <v>3708970</v>
      </c>
      <c r="V510" s="71">
        <v>291</v>
      </c>
      <c r="W510" s="71">
        <v>68</v>
      </c>
      <c r="X510" s="71">
        <v>1976</v>
      </c>
      <c r="Y510" s="71">
        <v>3991</v>
      </c>
      <c r="Z510" s="71">
        <v>6988</v>
      </c>
      <c r="AA510" s="71">
        <v>1925</v>
      </c>
      <c r="AB510" s="71">
        <v>9962</v>
      </c>
      <c r="AC510" s="71">
        <v>0</v>
      </c>
      <c r="AD510" s="71">
        <v>1.1534823012629749</v>
      </c>
      <c r="AE510" s="72"/>
      <c r="AF510" s="71">
        <v>29514981.723179523</v>
      </c>
      <c r="AG510" s="71">
        <v>506613.7282083031</v>
      </c>
      <c r="AH510" s="71">
        <v>375088.04509516677</v>
      </c>
      <c r="AI510" s="71">
        <v>11973729.598597644</v>
      </c>
      <c r="AJ510" s="71">
        <v>22395029.733379643</v>
      </c>
      <c r="AK510" s="71">
        <v>0</v>
      </c>
      <c r="AL510" s="71">
        <v>0</v>
      </c>
      <c r="AM510" s="71">
        <v>1286366.1068836851</v>
      </c>
      <c r="AN510" s="71">
        <v>0</v>
      </c>
      <c r="AO510" s="71">
        <v>0</v>
      </c>
      <c r="AP510" s="71">
        <v>66051808.935343958</v>
      </c>
      <c r="AQ510" s="72"/>
      <c r="AR510" s="71">
        <v>456</v>
      </c>
      <c r="AS510" s="71">
        <v>263</v>
      </c>
      <c r="AT510" s="71">
        <v>0</v>
      </c>
      <c r="AU510" s="71">
        <v>0</v>
      </c>
      <c r="AV510" s="71">
        <v>0</v>
      </c>
      <c r="AW510" s="71">
        <v>1</v>
      </c>
      <c r="AX510" s="71"/>
      <c r="AY510" s="72"/>
      <c r="AZ510" s="71">
        <v>2237.5000000000023</v>
      </c>
      <c r="BA510" s="71">
        <v>18976.099999999995</v>
      </c>
      <c r="BB510" s="71">
        <v>0</v>
      </c>
      <c r="BC510" s="71">
        <v>0</v>
      </c>
      <c r="BD510" s="71">
        <v>0</v>
      </c>
      <c r="BE510" s="71">
        <v>4300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2290</v>
      </c>
      <c r="B511" s="70">
        <v>51</v>
      </c>
      <c r="C511" s="70">
        <v>20</v>
      </c>
      <c r="D511" s="70">
        <v>3</v>
      </c>
      <c r="E511" s="70">
        <v>2023</v>
      </c>
      <c r="F511" s="70" t="s">
        <v>1539</v>
      </c>
      <c r="G511" s="70" t="s">
        <v>2270</v>
      </c>
      <c r="H511" s="70" t="s">
        <v>2271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482</v>
      </c>
      <c r="AS511" s="71">
        <v>266</v>
      </c>
      <c r="AT511" s="71">
        <v>0</v>
      </c>
      <c r="AU511" s="71">
        <v>0</v>
      </c>
      <c r="AV511" s="71">
        <v>0</v>
      </c>
      <c r="AW511" s="71">
        <v>1</v>
      </c>
      <c r="AX511" s="71"/>
      <c r="AY511" s="72"/>
      <c r="AZ511" s="71">
        <v>2403.9000000000028</v>
      </c>
      <c r="BA511" s="71">
        <v>19124.599999999995</v>
      </c>
      <c r="BB511" s="71">
        <v>0</v>
      </c>
      <c r="BC511" s="71">
        <v>0</v>
      </c>
      <c r="BD511" s="71">
        <v>0</v>
      </c>
      <c r="BE511" s="71">
        <v>4300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2291</v>
      </c>
      <c r="B512" s="70">
        <v>51</v>
      </c>
      <c r="C512" s="70">
        <v>21</v>
      </c>
      <c r="D512" s="70">
        <v>3</v>
      </c>
      <c r="E512" s="70">
        <v>2024</v>
      </c>
      <c r="F512" s="70" t="s">
        <v>1554</v>
      </c>
      <c r="G512" s="70" t="s">
        <v>2270</v>
      </c>
      <c r="H512" s="70" t="s">
        <v>2271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2292</v>
      </c>
      <c r="B513" s="70">
        <v>426</v>
      </c>
      <c r="C513" s="70">
        <v>1</v>
      </c>
      <c r="D513" s="70">
        <v>26</v>
      </c>
      <c r="E513" s="70">
        <v>1990</v>
      </c>
      <c r="F513" s="70" t="s">
        <v>787</v>
      </c>
      <c r="G513" s="70" t="s">
        <v>2293</v>
      </c>
      <c r="H513" s="70" t="s">
        <v>2294</v>
      </c>
      <c r="I513" s="148"/>
      <c r="J513" s="71">
        <v>84.778363971536507</v>
      </c>
      <c r="K513" s="71">
        <v>0.93669492047149372</v>
      </c>
      <c r="L513" s="71">
        <v>3.356631418367944</v>
      </c>
      <c r="M513" s="71">
        <v>3.3424566483013698</v>
      </c>
      <c r="N513" s="71">
        <v>6.8110450939004066</v>
      </c>
      <c r="O513" s="71">
        <v>6.6859271006417327</v>
      </c>
      <c r="P513" s="71">
        <v>7.5531969079256616</v>
      </c>
      <c r="Q513" s="71">
        <v>0.46401317264153102</v>
      </c>
      <c r="R513" s="71">
        <v>0</v>
      </c>
      <c r="S513" s="71">
        <v>0.36832734407091872</v>
      </c>
      <c r="T513" s="72"/>
      <c r="U513" s="71">
        <v>6845502</v>
      </c>
      <c r="V513" s="71">
        <v>272</v>
      </c>
      <c r="W513" s="71">
        <v>35</v>
      </c>
      <c r="X513" s="71">
        <v>1235</v>
      </c>
      <c r="Y513" s="71">
        <v>2070</v>
      </c>
      <c r="Z513" s="71">
        <v>2750</v>
      </c>
      <c r="AA513" s="71">
        <v>1834</v>
      </c>
      <c r="AB513" s="71">
        <v>7534</v>
      </c>
      <c r="AC513" s="71">
        <v>0</v>
      </c>
      <c r="AD513" s="71">
        <v>0.36832734407091872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2295</v>
      </c>
      <c r="B514" s="70">
        <v>427</v>
      </c>
      <c r="C514" s="70">
        <v>2</v>
      </c>
      <c r="D514" s="70">
        <v>26</v>
      </c>
      <c r="E514" s="70">
        <v>2005</v>
      </c>
      <c r="F514" s="70" t="s">
        <v>789</v>
      </c>
      <c r="G514" s="70" t="s">
        <v>2293</v>
      </c>
      <c r="H514" s="70" t="s">
        <v>2294</v>
      </c>
      <c r="I514" s="148"/>
      <c r="J514" s="71">
        <v>61.45803492616573</v>
      </c>
      <c r="K514" s="71">
        <v>0.62971600245862813</v>
      </c>
      <c r="L514" s="71">
        <v>0.82546670129736333</v>
      </c>
      <c r="M514" s="71">
        <v>12.15472829514056</v>
      </c>
      <c r="N514" s="71">
        <v>10.55744699122015</v>
      </c>
      <c r="O514" s="71">
        <v>11.021794411439039</v>
      </c>
      <c r="P514" s="71">
        <v>8.2822087977323626</v>
      </c>
      <c r="Q514" s="71">
        <v>0.544545031480828</v>
      </c>
      <c r="R514" s="71">
        <v>0</v>
      </c>
      <c r="S514" s="71">
        <v>0.82440232082416565</v>
      </c>
      <c r="T514" s="72"/>
      <c r="U514" s="71">
        <v>6238062</v>
      </c>
      <c r="V514" s="71">
        <v>267</v>
      </c>
      <c r="W514" s="71">
        <v>13</v>
      </c>
      <c r="X514" s="71">
        <v>2442</v>
      </c>
      <c r="Y514" s="71">
        <v>2986</v>
      </c>
      <c r="Z514" s="71">
        <v>5246</v>
      </c>
      <c r="AA514" s="71">
        <v>1647</v>
      </c>
      <c r="AB514" s="71">
        <v>9243</v>
      </c>
      <c r="AC514" s="71">
        <v>0</v>
      </c>
      <c r="AD514" s="71">
        <v>0.82440232082416565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2296</v>
      </c>
      <c r="B515" s="70">
        <v>428</v>
      </c>
      <c r="C515" s="70">
        <v>3</v>
      </c>
      <c r="D515" s="70">
        <v>26</v>
      </c>
      <c r="E515" s="70">
        <v>2006</v>
      </c>
      <c r="F515" s="70" t="s">
        <v>790</v>
      </c>
      <c r="G515" s="70" t="s">
        <v>2293</v>
      </c>
      <c r="H515" s="70" t="s">
        <v>2294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2297</v>
      </c>
      <c r="B516" s="70">
        <v>429</v>
      </c>
      <c r="C516" s="70">
        <v>4</v>
      </c>
      <c r="D516" s="70">
        <v>26</v>
      </c>
      <c r="E516" s="70">
        <v>2007</v>
      </c>
      <c r="F516" s="70" t="s">
        <v>791</v>
      </c>
      <c r="G516" s="70" t="s">
        <v>2293</v>
      </c>
      <c r="H516" s="70" t="s">
        <v>2294</v>
      </c>
      <c r="I516" s="148"/>
      <c r="J516" s="71">
        <v>39.706583108886377</v>
      </c>
      <c r="K516" s="71">
        <v>0.41289787833475261</v>
      </c>
      <c r="L516" s="71">
        <v>4.9780756855556048</v>
      </c>
      <c r="M516" s="71">
        <v>11.502388261296611</v>
      </c>
      <c r="N516" s="71">
        <v>11.41057972453231</v>
      </c>
      <c r="O516" s="71">
        <v>10.96017698782128</v>
      </c>
      <c r="P516" s="71">
        <v>8.0069942114880455</v>
      </c>
      <c r="Q516" s="71">
        <v>0.57967558730717705</v>
      </c>
      <c r="R516" s="71">
        <v>0</v>
      </c>
      <c r="S516" s="71">
        <v>0.93458014866104977</v>
      </c>
      <c r="T516" s="72"/>
      <c r="U516" s="71">
        <v>5689082</v>
      </c>
      <c r="V516" s="71">
        <v>173</v>
      </c>
      <c r="W516" s="71">
        <v>47</v>
      </c>
      <c r="X516" s="71">
        <v>2915</v>
      </c>
      <c r="Y516" s="71">
        <v>3099</v>
      </c>
      <c r="Z516" s="71">
        <v>5423</v>
      </c>
      <c r="AA516" s="71">
        <v>1568</v>
      </c>
      <c r="AB516" s="71">
        <v>9319</v>
      </c>
      <c r="AC516" s="71">
        <v>0</v>
      </c>
      <c r="AD516" s="71">
        <v>0.93458014866104977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2298</v>
      </c>
      <c r="B517" s="70">
        <v>430</v>
      </c>
      <c r="C517" s="70">
        <v>5</v>
      </c>
      <c r="D517" s="70">
        <v>26</v>
      </c>
      <c r="E517" s="70">
        <v>2008</v>
      </c>
      <c r="F517" s="70" t="s">
        <v>792</v>
      </c>
      <c r="G517" s="70" t="s">
        <v>2293</v>
      </c>
      <c r="H517" s="70" t="s">
        <v>2294</v>
      </c>
      <c r="I517" s="148"/>
      <c r="J517" s="71">
        <v>48.598112643974787</v>
      </c>
      <c r="K517" s="71">
        <v>0.3061954453939239</v>
      </c>
      <c r="L517" s="71">
        <v>4.3580686045721988</v>
      </c>
      <c r="M517" s="71">
        <v>12.431461345977461</v>
      </c>
      <c r="N517" s="71">
        <v>9.8763536105525063</v>
      </c>
      <c r="O517" s="71">
        <v>10.75059736024741</v>
      </c>
      <c r="P517" s="71">
        <v>7.7530363301656244</v>
      </c>
      <c r="Q517" s="71">
        <v>0.57011185225203198</v>
      </c>
      <c r="R517" s="71">
        <v>0</v>
      </c>
      <c r="S517" s="71">
        <v>1.110093438924955</v>
      </c>
      <c r="T517" s="72"/>
      <c r="U517" s="71">
        <v>6581088</v>
      </c>
      <c r="V517" s="71">
        <v>173</v>
      </c>
      <c r="W517" s="71">
        <v>47</v>
      </c>
      <c r="X517" s="71">
        <v>2915</v>
      </c>
      <c r="Y517" s="71">
        <v>3128</v>
      </c>
      <c r="Z517" s="71">
        <v>5506</v>
      </c>
      <c r="AA517" s="71">
        <v>1520</v>
      </c>
      <c r="AB517" s="71">
        <v>9316</v>
      </c>
      <c r="AC517" s="71">
        <v>0</v>
      </c>
      <c r="AD517" s="71">
        <v>1.110093438924955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2299</v>
      </c>
      <c r="B518" s="70">
        <v>431</v>
      </c>
      <c r="C518" s="70">
        <v>6</v>
      </c>
      <c r="D518" s="70">
        <v>26</v>
      </c>
      <c r="E518" s="70">
        <v>2009</v>
      </c>
      <c r="F518" s="70" t="s">
        <v>176</v>
      </c>
      <c r="G518" s="70" t="s">
        <v>2293</v>
      </c>
      <c r="H518" s="70" t="s">
        <v>2294</v>
      </c>
      <c r="I518" s="148"/>
      <c r="J518" s="71">
        <v>43.661573703300817</v>
      </c>
      <c r="K518" s="71">
        <v>0.30057116445299592</v>
      </c>
      <c r="L518" s="71">
        <v>1.9310522959313059</v>
      </c>
      <c r="M518" s="71">
        <v>12.31299307167073</v>
      </c>
      <c r="N518" s="71">
        <v>9.7471849495719134</v>
      </c>
      <c r="O518" s="71">
        <v>11.00441390153785</v>
      </c>
      <c r="P518" s="71">
        <v>7.5421175413792794</v>
      </c>
      <c r="Q518" s="71">
        <v>0.54607135572622001</v>
      </c>
      <c r="R518" s="71">
        <v>0</v>
      </c>
      <c r="S518" s="71">
        <v>0.90332300879523475</v>
      </c>
      <c r="T518" s="72"/>
      <c r="U518" s="71">
        <v>5274484</v>
      </c>
      <c r="V518" s="71">
        <v>168</v>
      </c>
      <c r="W518" s="71">
        <v>30</v>
      </c>
      <c r="X518" s="71">
        <v>2812</v>
      </c>
      <c r="Y518" s="71">
        <v>3143</v>
      </c>
      <c r="Z518" s="71">
        <v>5563</v>
      </c>
      <c r="AA518" s="71">
        <v>1518</v>
      </c>
      <c r="AB518" s="71">
        <v>9367</v>
      </c>
      <c r="AC518" s="71">
        <v>0</v>
      </c>
      <c r="AD518" s="71">
        <v>0.90332300879523475</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88.52</v>
      </c>
      <c r="BK518" s="71">
        <v>0</v>
      </c>
      <c r="BL518" s="71">
        <v>4.29</v>
      </c>
      <c r="BM518" s="71">
        <v>0</v>
      </c>
      <c r="BN518" s="72"/>
      <c r="BO518" s="71">
        <v>0</v>
      </c>
      <c r="BP518" s="71">
        <v>0</v>
      </c>
      <c r="BQ518" s="71">
        <v>3</v>
      </c>
      <c r="BR518" s="71">
        <v>0</v>
      </c>
      <c r="BS518" s="71">
        <v>1</v>
      </c>
      <c r="BT518" s="71">
        <v>0</v>
      </c>
      <c r="BU518"/>
      <c r="BV518" s="70">
        <v>92.81</v>
      </c>
      <c r="BW518" s="70">
        <v>0</v>
      </c>
      <c r="BX518" s="70">
        <v>0</v>
      </c>
      <c r="BY518" s="70">
        <v>0</v>
      </c>
      <c r="BZ518" s="70">
        <v>0</v>
      </c>
      <c r="CA518" s="70">
        <v>0</v>
      </c>
      <c r="CB518" s="70">
        <v>0</v>
      </c>
      <c r="CC518" s="70">
        <v>0</v>
      </c>
      <c r="CD518" s="70">
        <v>0</v>
      </c>
    </row>
    <row r="519" spans="1:82">
      <c r="A519" s="70" t="s">
        <v>2300</v>
      </c>
      <c r="B519" s="70">
        <v>432</v>
      </c>
      <c r="C519" s="70">
        <v>7</v>
      </c>
      <c r="D519" s="70">
        <v>26</v>
      </c>
      <c r="E519" s="70">
        <v>2010</v>
      </c>
      <c r="F519" s="70" t="s">
        <v>177</v>
      </c>
      <c r="G519" s="70" t="s">
        <v>2293</v>
      </c>
      <c r="H519" s="70" t="s">
        <v>2294</v>
      </c>
      <c r="I519" s="148"/>
      <c r="J519" s="71">
        <v>44.014351569264747</v>
      </c>
      <c r="K519" s="71">
        <v>0.32636595469995311</v>
      </c>
      <c r="L519" s="71">
        <v>1.8351940448821851</v>
      </c>
      <c r="M519" s="71">
        <v>12.955389494606051</v>
      </c>
      <c r="N519" s="71">
        <v>11.19191449891075</v>
      </c>
      <c r="O519" s="71">
        <v>11.09725169418893</v>
      </c>
      <c r="P519" s="71">
        <v>7.7302007170253946</v>
      </c>
      <c r="Q519" s="71">
        <v>0.57060866399954302</v>
      </c>
      <c r="R519" s="71">
        <v>0</v>
      </c>
      <c r="S519" s="71">
        <v>1.2423945867668951</v>
      </c>
      <c r="T519" s="72"/>
      <c r="U519" s="71">
        <v>5837485</v>
      </c>
      <c r="V519" s="71">
        <v>168</v>
      </c>
      <c r="W519" s="71">
        <v>30</v>
      </c>
      <c r="X519" s="71">
        <v>2812</v>
      </c>
      <c r="Y519" s="71">
        <v>3167</v>
      </c>
      <c r="Z519" s="71">
        <v>5636</v>
      </c>
      <c r="AA519" s="71">
        <v>1517</v>
      </c>
      <c r="AB519" s="71">
        <v>9379</v>
      </c>
      <c r="AC519" s="71">
        <v>0</v>
      </c>
      <c r="AD519" s="71">
        <v>1.2423945867668951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102.441</v>
      </c>
      <c r="BK519" s="71">
        <v>0</v>
      </c>
      <c r="BL519" s="71">
        <v>3.2130000000000001</v>
      </c>
      <c r="BM519" s="71">
        <v>0</v>
      </c>
      <c r="BN519" s="72"/>
      <c r="BO519" s="71">
        <v>0</v>
      </c>
      <c r="BP519" s="71">
        <v>0</v>
      </c>
      <c r="BQ519" s="71">
        <v>3</v>
      </c>
      <c r="BR519" s="71">
        <v>0</v>
      </c>
      <c r="BS519" s="71">
        <v>1</v>
      </c>
      <c r="BT519" s="71">
        <v>0</v>
      </c>
      <c r="BU519"/>
      <c r="BV519" s="70">
        <v>105.654</v>
      </c>
      <c r="BW519" s="70">
        <v>0</v>
      </c>
      <c r="BX519" s="70">
        <v>0</v>
      </c>
      <c r="BY519" s="70">
        <v>0</v>
      </c>
      <c r="BZ519" s="70">
        <v>0</v>
      </c>
      <c r="CA519" s="70">
        <v>0</v>
      </c>
      <c r="CB519" s="70">
        <v>0</v>
      </c>
      <c r="CC519" s="70">
        <v>0</v>
      </c>
      <c r="CD519" s="70">
        <v>0</v>
      </c>
    </row>
    <row r="520" spans="1:82">
      <c r="A520" s="70" t="s">
        <v>2301</v>
      </c>
      <c r="B520" s="70">
        <v>433</v>
      </c>
      <c r="C520" s="70">
        <v>8</v>
      </c>
      <c r="D520" s="70">
        <v>26</v>
      </c>
      <c r="E520" s="70">
        <v>2011</v>
      </c>
      <c r="F520" s="70" t="s">
        <v>178</v>
      </c>
      <c r="G520" s="1064" t="s">
        <v>2293</v>
      </c>
      <c r="H520" s="70" t="s">
        <v>2294</v>
      </c>
      <c r="I520" s="148"/>
      <c r="J520" s="71">
        <v>50.446207899369398</v>
      </c>
      <c r="K520" s="71">
        <v>0.43606656370383667</v>
      </c>
      <c r="L520" s="71">
        <v>1.3110452504961141</v>
      </c>
      <c r="M520" s="71">
        <v>15.452516127019409</v>
      </c>
      <c r="N520" s="71">
        <v>14.52677084436271</v>
      </c>
      <c r="O520" s="71">
        <v>11.057857179299695</v>
      </c>
      <c r="P520" s="71">
        <v>7.3385628257404987</v>
      </c>
      <c r="Q520" s="71">
        <v>0.66555906446577195</v>
      </c>
      <c r="R520" s="71">
        <v>0</v>
      </c>
      <c r="S520" s="71">
        <v>1.469827092686594</v>
      </c>
      <c r="T520" s="72"/>
      <c r="U520" s="71">
        <v>5144221</v>
      </c>
      <c r="V520" s="71">
        <v>168</v>
      </c>
      <c r="W520" s="71">
        <v>30</v>
      </c>
      <c r="X520" s="71">
        <v>2812</v>
      </c>
      <c r="Y520" s="71">
        <v>3230</v>
      </c>
      <c r="Z520" s="71">
        <v>5738</v>
      </c>
      <c r="AA520" s="71">
        <v>1483</v>
      </c>
      <c r="AB520" s="71">
        <v>9484</v>
      </c>
      <c r="AC520" s="71">
        <v>0</v>
      </c>
      <c r="AD520" s="71">
        <v>1.469827092686594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108.172</v>
      </c>
      <c r="BK520" s="71">
        <v>0</v>
      </c>
      <c r="BL520" s="71">
        <v>2.6779999999999999</v>
      </c>
      <c r="BM520" s="71">
        <v>0</v>
      </c>
      <c r="BN520" s="72"/>
      <c r="BO520" s="71">
        <v>0</v>
      </c>
      <c r="BP520" s="71">
        <v>0</v>
      </c>
      <c r="BQ520" s="71">
        <v>3</v>
      </c>
      <c r="BR520" s="71">
        <v>0</v>
      </c>
      <c r="BS520" s="71">
        <v>1</v>
      </c>
      <c r="BT520" s="71">
        <v>0</v>
      </c>
      <c r="BU520"/>
      <c r="BV520" s="70">
        <v>110.85</v>
      </c>
      <c r="BW520" s="70">
        <v>0</v>
      </c>
      <c r="BX520" s="70">
        <v>0</v>
      </c>
      <c r="BY520" s="70">
        <v>0</v>
      </c>
      <c r="BZ520" s="70">
        <v>0</v>
      </c>
      <c r="CA520" s="70">
        <v>0</v>
      </c>
      <c r="CB520" s="70">
        <v>0</v>
      </c>
      <c r="CC520" s="70">
        <v>0</v>
      </c>
      <c r="CD520" s="70">
        <v>0</v>
      </c>
    </row>
    <row r="521" spans="1:82">
      <c r="A521" s="70" t="s">
        <v>2302</v>
      </c>
      <c r="B521" s="70">
        <v>434</v>
      </c>
      <c r="C521" s="70">
        <v>9</v>
      </c>
      <c r="D521" s="70">
        <v>26</v>
      </c>
      <c r="E521" s="70">
        <v>2012</v>
      </c>
      <c r="F521" s="70" t="s">
        <v>179</v>
      </c>
      <c r="G521" s="1064" t="s">
        <v>2293</v>
      </c>
      <c r="H521" s="70" t="s">
        <v>2294</v>
      </c>
      <c r="I521" s="148"/>
      <c r="J521" s="71">
        <v>60.405097639957219</v>
      </c>
      <c r="K521" s="71">
        <v>0.42267047571330518</v>
      </c>
      <c r="L521" s="71">
        <v>1.3160716125202789</v>
      </c>
      <c r="M521" s="71">
        <v>17.93609145549302</v>
      </c>
      <c r="N521" s="71">
        <v>15.54892571697634</v>
      </c>
      <c r="O521" s="71">
        <v>11.230868116219359</v>
      </c>
      <c r="P521" s="71">
        <v>7.5644502548112991</v>
      </c>
      <c r="Q521" s="71">
        <v>0.73096984454480196</v>
      </c>
      <c r="R521" s="71">
        <v>0</v>
      </c>
      <c r="S521" s="71">
        <v>1.595907178567604</v>
      </c>
      <c r="T521" s="72"/>
      <c r="U521" s="71">
        <v>6232851</v>
      </c>
      <c r="V521" s="71">
        <v>168</v>
      </c>
      <c r="W521" s="71">
        <v>30</v>
      </c>
      <c r="X521" s="71">
        <v>2812</v>
      </c>
      <c r="Y521" s="71">
        <v>3336</v>
      </c>
      <c r="Z521" s="71">
        <v>5874</v>
      </c>
      <c r="AA521" s="71">
        <v>1520</v>
      </c>
      <c r="AB521" s="71">
        <v>9587</v>
      </c>
      <c r="AC521" s="71">
        <v>0</v>
      </c>
      <c r="AD521" s="71">
        <v>1.595907178567604</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128.27199999999999</v>
      </c>
      <c r="BK521" s="71">
        <v>0</v>
      </c>
      <c r="BL521" s="71">
        <v>3.3980000000000001</v>
      </c>
      <c r="BM521" s="71">
        <v>0</v>
      </c>
      <c r="BN521" s="72"/>
      <c r="BO521" s="71">
        <v>0</v>
      </c>
      <c r="BP521" s="71">
        <v>0</v>
      </c>
      <c r="BQ521" s="71">
        <v>3</v>
      </c>
      <c r="BR521" s="71">
        <v>0</v>
      </c>
      <c r="BS521" s="71">
        <v>1</v>
      </c>
      <c r="BT521" s="71">
        <v>0</v>
      </c>
      <c r="BU521"/>
      <c r="BV521" s="70">
        <v>131.66999999999999</v>
      </c>
      <c r="BW521" s="70">
        <v>0</v>
      </c>
      <c r="BX521" s="70">
        <v>0</v>
      </c>
      <c r="BY521" s="70">
        <v>0</v>
      </c>
      <c r="BZ521" s="70">
        <v>0</v>
      </c>
      <c r="CA521" s="70">
        <v>0</v>
      </c>
      <c r="CB521" s="70">
        <v>0</v>
      </c>
      <c r="CC521" s="70">
        <v>0</v>
      </c>
      <c r="CD521" s="70">
        <v>0</v>
      </c>
    </row>
    <row r="522" spans="1:82">
      <c r="A522" s="70" t="s">
        <v>2303</v>
      </c>
      <c r="B522" s="70">
        <v>435</v>
      </c>
      <c r="C522" s="70">
        <v>10</v>
      </c>
      <c r="D522" s="70">
        <v>26</v>
      </c>
      <c r="E522" s="70">
        <v>2013</v>
      </c>
      <c r="F522" s="70" t="s">
        <v>180</v>
      </c>
      <c r="G522" s="70" t="s">
        <v>2293</v>
      </c>
      <c r="H522" s="70" t="s">
        <v>2294</v>
      </c>
      <c r="I522" s="148"/>
      <c r="J522" s="71">
        <v>69.512183054233319</v>
      </c>
      <c r="K522" s="71">
        <v>0.3495168897454175</v>
      </c>
      <c r="L522" s="71">
        <v>1.0420711181104589</v>
      </c>
      <c r="M522" s="71">
        <v>19.279234510145901</v>
      </c>
      <c r="N522" s="71">
        <v>17.73425878577083</v>
      </c>
      <c r="O522" s="71">
        <v>11.063833921460461</v>
      </c>
      <c r="P522" s="71">
        <v>7.5729717025491938</v>
      </c>
      <c r="Q522" s="71">
        <v>0.74361259408018798</v>
      </c>
      <c r="R522" s="71">
        <v>0</v>
      </c>
      <c r="S522" s="71">
        <v>1.5231511742995629</v>
      </c>
      <c r="T522" s="72"/>
      <c r="U522" s="71">
        <v>6279450</v>
      </c>
      <c r="V522" s="71">
        <v>168</v>
      </c>
      <c r="W522" s="71">
        <v>30</v>
      </c>
      <c r="X522" s="71">
        <v>2812</v>
      </c>
      <c r="Y522" s="71">
        <v>3369</v>
      </c>
      <c r="Z522" s="71">
        <v>6045</v>
      </c>
      <c r="AA522" s="71">
        <v>1516</v>
      </c>
      <c r="AB522" s="71">
        <v>9613</v>
      </c>
      <c r="AC522" s="71">
        <v>0</v>
      </c>
      <c r="AD522" s="71">
        <v>1.5231511742995629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151.62299999999999</v>
      </c>
      <c r="BK522" s="71">
        <v>0</v>
      </c>
      <c r="BL522" s="71">
        <v>3.8690000000000002</v>
      </c>
      <c r="BM522" s="71">
        <v>0</v>
      </c>
      <c r="BN522" s="72"/>
      <c r="BO522" s="71">
        <v>0</v>
      </c>
      <c r="BP522" s="71">
        <v>0</v>
      </c>
      <c r="BQ522" s="71">
        <v>3</v>
      </c>
      <c r="BR522" s="71">
        <v>0</v>
      </c>
      <c r="BS522" s="71">
        <v>1</v>
      </c>
      <c r="BT522" s="71">
        <v>0</v>
      </c>
      <c r="BU522"/>
      <c r="BV522" s="70">
        <v>155.49199999999999</v>
      </c>
      <c r="BW522" s="70">
        <v>0</v>
      </c>
      <c r="BX522" s="70">
        <v>0</v>
      </c>
      <c r="BY522" s="70">
        <v>0</v>
      </c>
      <c r="BZ522" s="70">
        <v>0</v>
      </c>
      <c r="CA522" s="70">
        <v>0</v>
      </c>
      <c r="CB522" s="70">
        <v>0</v>
      </c>
      <c r="CC522" s="70">
        <v>0</v>
      </c>
      <c r="CD522" s="70">
        <v>0</v>
      </c>
    </row>
    <row r="523" spans="1:82">
      <c r="A523" s="70" t="s">
        <v>2304</v>
      </c>
      <c r="B523" s="70">
        <v>436</v>
      </c>
      <c r="C523" s="70">
        <v>11</v>
      </c>
      <c r="D523" s="70">
        <v>26</v>
      </c>
      <c r="E523" s="70">
        <v>2014</v>
      </c>
      <c r="F523" s="70" t="s">
        <v>181</v>
      </c>
      <c r="G523" s="70" t="s">
        <v>2293</v>
      </c>
      <c r="H523" s="70" t="s">
        <v>2294</v>
      </c>
      <c r="I523" s="148"/>
      <c r="J523" s="71">
        <v>58.590464180863442</v>
      </c>
      <c r="K523" s="71">
        <v>0.35743435219962488</v>
      </c>
      <c r="L523" s="71">
        <v>1.598981952036447</v>
      </c>
      <c r="M523" s="71">
        <v>17.03504507746328</v>
      </c>
      <c r="N523" s="71">
        <v>15.721423326830241</v>
      </c>
      <c r="O523" s="71">
        <v>10.629863196119766</v>
      </c>
      <c r="P523" s="71">
        <v>8.0642544681207724</v>
      </c>
      <c r="Q523" s="71">
        <v>0.70847942531980002</v>
      </c>
      <c r="R523" s="71">
        <v>0</v>
      </c>
      <c r="S523" s="71">
        <v>1.570458314181721</v>
      </c>
      <c r="T523" s="72"/>
      <c r="U523" s="71">
        <v>5578111</v>
      </c>
      <c r="V523" s="71">
        <v>149</v>
      </c>
      <c r="W523" s="71">
        <v>30</v>
      </c>
      <c r="X523" s="71">
        <v>2818</v>
      </c>
      <c r="Y523" s="71">
        <v>3393</v>
      </c>
      <c r="Z523" s="71">
        <v>6117</v>
      </c>
      <c r="AA523" s="71">
        <v>1606</v>
      </c>
      <c r="AB523" s="71">
        <v>9546</v>
      </c>
      <c r="AC523" s="71">
        <v>0</v>
      </c>
      <c r="AD523" s="71">
        <v>1.570458314181721</v>
      </c>
      <c r="AE523" s="72"/>
      <c r="AF523" s="71"/>
      <c r="AG523" s="71"/>
      <c r="AH523" s="71"/>
      <c r="AI523" s="71"/>
      <c r="AJ523" s="71"/>
      <c r="AK523" s="71"/>
      <c r="AL523" s="71"/>
      <c r="AM523" s="71"/>
      <c r="AN523" s="71"/>
      <c r="AO523" s="71"/>
      <c r="AP523" s="71"/>
      <c r="AQ523" s="72"/>
      <c r="AR523" s="71">
        <v>398</v>
      </c>
      <c r="AS523" s="71">
        <v>51</v>
      </c>
      <c r="AT523" s="71">
        <v>0</v>
      </c>
      <c r="AU523" s="71">
        <v>0</v>
      </c>
      <c r="AV523" s="71">
        <v>0</v>
      </c>
      <c r="AW523" s="71">
        <v>0</v>
      </c>
      <c r="AX523" s="71"/>
      <c r="AY523" s="72"/>
      <c r="AZ523" s="71">
        <v>1724.192</v>
      </c>
      <c r="BA523" s="71">
        <v>5406.04</v>
      </c>
      <c r="BB523" s="71">
        <v>0</v>
      </c>
      <c r="BC523" s="71">
        <v>0</v>
      </c>
      <c r="BD523" s="71">
        <v>0</v>
      </c>
      <c r="BE523" s="71">
        <v>0</v>
      </c>
      <c r="BF523" s="71"/>
      <c r="BG523" s="72"/>
      <c r="BH523" s="71">
        <v>0</v>
      </c>
      <c r="BI523" s="71">
        <v>0</v>
      </c>
      <c r="BJ523" s="71">
        <v>147.42500000000001</v>
      </c>
      <c r="BK523" s="71">
        <v>0</v>
      </c>
      <c r="BL523" s="71">
        <v>3.5830000000000002</v>
      </c>
      <c r="BM523" s="71">
        <v>0</v>
      </c>
      <c r="BN523" s="72"/>
      <c r="BO523" s="71">
        <v>0</v>
      </c>
      <c r="BP523" s="71">
        <v>0</v>
      </c>
      <c r="BQ523" s="71">
        <v>3</v>
      </c>
      <c r="BR523" s="71">
        <v>0</v>
      </c>
      <c r="BS523" s="71">
        <v>1</v>
      </c>
      <c r="BT523" s="71">
        <v>0</v>
      </c>
      <c r="BU523"/>
      <c r="BV523" s="70">
        <v>151.00800000000001</v>
      </c>
      <c r="BW523" s="70">
        <v>0</v>
      </c>
      <c r="BX523" s="70">
        <v>0</v>
      </c>
      <c r="BY523" s="70">
        <v>0</v>
      </c>
      <c r="BZ523" s="70">
        <v>0</v>
      </c>
      <c r="CA523" s="70">
        <v>0</v>
      </c>
      <c r="CB523" s="70">
        <v>0</v>
      </c>
      <c r="CC523" s="70">
        <v>0</v>
      </c>
      <c r="CD523" s="70">
        <v>0</v>
      </c>
    </row>
    <row r="524" spans="1:82">
      <c r="A524" s="70" t="s">
        <v>2305</v>
      </c>
      <c r="B524" s="70">
        <v>437</v>
      </c>
      <c r="C524" s="70">
        <v>12</v>
      </c>
      <c r="D524" s="70">
        <v>26</v>
      </c>
      <c r="E524" s="70">
        <v>2015</v>
      </c>
      <c r="F524" s="70" t="s">
        <v>182</v>
      </c>
      <c r="G524" s="70" t="s">
        <v>2293</v>
      </c>
      <c r="H524" s="70" t="s">
        <v>2294</v>
      </c>
      <c r="I524" s="148"/>
      <c r="J524" s="71">
        <v>46.90376228983127</v>
      </c>
      <c r="K524" s="71">
        <v>0.33528805533232281</v>
      </c>
      <c r="L524" s="71">
        <v>1.9809525363374889</v>
      </c>
      <c r="M524" s="71">
        <v>13.40916547999311</v>
      </c>
      <c r="N524" s="71">
        <v>14.13471206484193</v>
      </c>
      <c r="O524" s="71">
        <v>10.587057992697121</v>
      </c>
      <c r="P524" s="71">
        <v>8.0907268852027627</v>
      </c>
      <c r="Q524" s="71">
        <v>0.69137607479574503</v>
      </c>
      <c r="R524" s="71">
        <v>0</v>
      </c>
      <c r="S524" s="71">
        <v>1.397167741100326</v>
      </c>
      <c r="T524" s="72"/>
      <c r="U524" s="71">
        <v>5429546</v>
      </c>
      <c r="V524" s="71">
        <v>149</v>
      </c>
      <c r="W524" s="71">
        <v>30</v>
      </c>
      <c r="X524" s="71">
        <v>2818</v>
      </c>
      <c r="Y524" s="71">
        <v>3440</v>
      </c>
      <c r="Z524" s="71">
        <v>6151</v>
      </c>
      <c r="AA524" s="71">
        <v>1610</v>
      </c>
      <c r="AB524" s="71">
        <v>9516</v>
      </c>
      <c r="AC524" s="71">
        <v>0</v>
      </c>
      <c r="AD524" s="71">
        <v>1.397167741100326</v>
      </c>
      <c r="AE524" s="72"/>
      <c r="AF524" s="71">
        <v>54545785.618004672</v>
      </c>
      <c r="AG524" s="71">
        <v>256969.4521369313</v>
      </c>
      <c r="AH524" s="71">
        <v>503267.32830001012</v>
      </c>
      <c r="AI524" s="71">
        <v>18361106.370846659</v>
      </c>
      <c r="AJ524" s="71">
        <v>22526520.119192101</v>
      </c>
      <c r="AK524" s="71">
        <v>0</v>
      </c>
      <c r="AL524" s="71">
        <v>0</v>
      </c>
      <c r="AM524" s="71">
        <v>1304127.881881349</v>
      </c>
      <c r="AN524" s="71">
        <v>0</v>
      </c>
      <c r="AO524" s="71">
        <v>0</v>
      </c>
      <c r="AP524" s="71">
        <v>97497776.770361722</v>
      </c>
      <c r="AQ524" s="72"/>
      <c r="AR524" s="71">
        <v>432</v>
      </c>
      <c r="AS524" s="71">
        <v>64</v>
      </c>
      <c r="AT524" s="71">
        <v>0</v>
      </c>
      <c r="AU524" s="71">
        <v>0</v>
      </c>
      <c r="AV524" s="71">
        <v>0</v>
      </c>
      <c r="AW524" s="71">
        <v>0</v>
      </c>
      <c r="AX524" s="71"/>
      <c r="AY524" s="72"/>
      <c r="AZ524" s="71">
        <v>1924.22</v>
      </c>
      <c r="BA524" s="71">
        <v>6575.34</v>
      </c>
      <c r="BB524" s="71">
        <v>0</v>
      </c>
      <c r="BC524" s="71">
        <v>0</v>
      </c>
      <c r="BD524" s="71">
        <v>0</v>
      </c>
      <c r="BE524" s="71">
        <v>0</v>
      </c>
      <c r="BF524" s="71"/>
      <c r="BG524" s="72"/>
      <c r="BH524" s="71">
        <v>0</v>
      </c>
      <c r="BI524" s="71">
        <v>0</v>
      </c>
      <c r="BJ524" s="71">
        <v>135.256</v>
      </c>
      <c r="BK524" s="71">
        <v>0</v>
      </c>
      <c r="BL524" s="71">
        <v>3.2120000000000002</v>
      </c>
      <c r="BM524" s="71">
        <v>0</v>
      </c>
      <c r="BN524" s="72"/>
      <c r="BO524" s="71">
        <v>0</v>
      </c>
      <c r="BP524" s="71">
        <v>0</v>
      </c>
      <c r="BQ524" s="71">
        <v>3</v>
      </c>
      <c r="BR524" s="71">
        <v>0</v>
      </c>
      <c r="BS524" s="71">
        <v>1</v>
      </c>
      <c r="BT524" s="71">
        <v>0</v>
      </c>
      <c r="BU524"/>
      <c r="BV524" s="70">
        <v>138.46799999999999</v>
      </c>
      <c r="BW524" s="70">
        <v>0</v>
      </c>
      <c r="BX524" s="70">
        <v>0</v>
      </c>
      <c r="BY524" s="70">
        <v>0</v>
      </c>
      <c r="BZ524" s="70">
        <v>0</v>
      </c>
      <c r="CA524" s="70">
        <v>0</v>
      </c>
      <c r="CB524" s="70">
        <v>0</v>
      </c>
      <c r="CC524" s="70">
        <v>0</v>
      </c>
      <c r="CD524" s="70">
        <v>0</v>
      </c>
    </row>
    <row r="525" spans="1:82">
      <c r="A525" s="70" t="s">
        <v>2306</v>
      </c>
      <c r="B525" s="70">
        <v>438</v>
      </c>
      <c r="C525" s="70">
        <v>13</v>
      </c>
      <c r="D525" s="70">
        <v>26</v>
      </c>
      <c r="E525" s="70">
        <v>2016</v>
      </c>
      <c r="F525" s="70" t="s">
        <v>155</v>
      </c>
      <c r="G525" s="70" t="s">
        <v>2293</v>
      </c>
      <c r="H525" s="70" t="s">
        <v>2294</v>
      </c>
      <c r="I525" s="148"/>
      <c r="J525" s="71">
        <v>44.371550826326171</v>
      </c>
      <c r="K525" s="71">
        <v>0.32004610579031861</v>
      </c>
      <c r="L525" s="71">
        <v>3.2702837198839765</v>
      </c>
      <c r="M525" s="71">
        <v>11.001664377212462</v>
      </c>
      <c r="N525" s="71">
        <v>12.917954879590429</v>
      </c>
      <c r="O525" s="71">
        <v>10.603019048172388</v>
      </c>
      <c r="P525" s="71">
        <v>7.9342929183211535</v>
      </c>
      <c r="Q525" s="71">
        <v>0.67743177912187658</v>
      </c>
      <c r="R525" s="71">
        <v>0</v>
      </c>
      <c r="S525" s="71">
        <v>1.5814822539471092</v>
      </c>
      <c r="T525" s="72"/>
      <c r="U525" s="71">
        <v>5170380</v>
      </c>
      <c r="V525" s="71">
        <v>149</v>
      </c>
      <c r="W525" s="71">
        <v>30</v>
      </c>
      <c r="X525" s="71">
        <v>2818</v>
      </c>
      <c r="Y525" s="71">
        <v>3515</v>
      </c>
      <c r="Z525" s="71">
        <v>6236</v>
      </c>
      <c r="AA525" s="71">
        <v>1633</v>
      </c>
      <c r="AB525" s="71">
        <v>9591</v>
      </c>
      <c r="AC525" s="71">
        <v>0</v>
      </c>
      <c r="AD525" s="71">
        <v>1.581482253947109</v>
      </c>
      <c r="AE525" s="72"/>
      <c r="AF525" s="71">
        <v>56357771.834292911</v>
      </c>
      <c r="AG525" s="71">
        <v>240430.10437076821</v>
      </c>
      <c r="AH525" s="71">
        <v>3508176.1380684469</v>
      </c>
      <c r="AI525" s="71">
        <v>17525953.38170841</v>
      </c>
      <c r="AJ525" s="71">
        <v>21525484.36018537</v>
      </c>
      <c r="AK525" s="71">
        <v>0</v>
      </c>
      <c r="AL525" s="71">
        <v>0</v>
      </c>
      <c r="AM525" s="71">
        <v>1315427.4820083079</v>
      </c>
      <c r="AN525" s="71">
        <v>0</v>
      </c>
      <c r="AO525" s="71">
        <v>0</v>
      </c>
      <c r="AP525" s="71">
        <v>100473243.30063422</v>
      </c>
      <c r="AQ525" s="72"/>
      <c r="AR525" s="71">
        <v>462</v>
      </c>
      <c r="AS525" s="71">
        <v>76</v>
      </c>
      <c r="AT525" s="71">
        <v>0</v>
      </c>
      <c r="AU525" s="71">
        <v>0</v>
      </c>
      <c r="AV525" s="71">
        <v>0</v>
      </c>
      <c r="AW525" s="71">
        <v>0</v>
      </c>
      <c r="AX525" s="71"/>
      <c r="AY525" s="72"/>
      <c r="AZ525" s="71">
        <v>2096.06</v>
      </c>
      <c r="BA525" s="71">
        <v>8727.44</v>
      </c>
      <c r="BB525" s="71">
        <v>0</v>
      </c>
      <c r="BC525" s="71">
        <v>0</v>
      </c>
      <c r="BD525" s="71">
        <v>0</v>
      </c>
      <c r="BE525" s="71">
        <v>0</v>
      </c>
      <c r="BF525" s="71"/>
      <c r="BG525" s="72"/>
      <c r="BH525" s="71">
        <v>0</v>
      </c>
      <c r="BI525" s="71">
        <v>0</v>
      </c>
      <c r="BJ525" s="71">
        <v>119.702</v>
      </c>
      <c r="BK525" s="71">
        <v>0</v>
      </c>
      <c r="BL525" s="71">
        <v>3.1459999999999999</v>
      </c>
      <c r="BM525" s="71">
        <v>0</v>
      </c>
      <c r="BN525" s="72"/>
      <c r="BO525" s="71">
        <v>0</v>
      </c>
      <c r="BP525" s="71">
        <v>0</v>
      </c>
      <c r="BQ525" s="71">
        <v>3</v>
      </c>
      <c r="BR525" s="71">
        <v>0</v>
      </c>
      <c r="BS525" s="71">
        <v>1</v>
      </c>
      <c r="BT525" s="71">
        <v>0</v>
      </c>
      <c r="BU525"/>
      <c r="BV525" s="70">
        <v>122.848</v>
      </c>
      <c r="BW525" s="70">
        <v>0</v>
      </c>
      <c r="BX525" s="70">
        <v>0</v>
      </c>
      <c r="BY525" s="70">
        <v>0</v>
      </c>
      <c r="BZ525" s="70">
        <v>0</v>
      </c>
      <c r="CA525" s="70">
        <v>0</v>
      </c>
      <c r="CB525" s="70">
        <v>0</v>
      </c>
      <c r="CC525" s="70">
        <v>0</v>
      </c>
      <c r="CD525" s="70">
        <v>0</v>
      </c>
    </row>
    <row r="526" spans="1:82">
      <c r="A526" s="70" t="s">
        <v>2307</v>
      </c>
      <c r="B526" s="70">
        <v>439</v>
      </c>
      <c r="C526" s="70">
        <v>14</v>
      </c>
      <c r="D526" s="70">
        <v>26</v>
      </c>
      <c r="E526" s="70">
        <v>2017</v>
      </c>
      <c r="F526" s="70" t="s">
        <v>156</v>
      </c>
      <c r="G526" s="70" t="s">
        <v>2293</v>
      </c>
      <c r="H526" s="70" t="s">
        <v>2294</v>
      </c>
      <c r="I526" s="148"/>
      <c r="J526" s="71">
        <v>57.147139063894052</v>
      </c>
      <c r="K526" s="71">
        <v>0.30790713138088271</v>
      </c>
      <c r="L526" s="71">
        <v>1.7064496497720654</v>
      </c>
      <c r="M526" s="71">
        <v>10.204646380960877</v>
      </c>
      <c r="N526" s="71">
        <v>13.248853350856635</v>
      </c>
      <c r="O526" s="71">
        <v>10.600602834759727</v>
      </c>
      <c r="P526" s="71">
        <v>7.864720231254819</v>
      </c>
      <c r="Q526" s="71">
        <v>0.65536482033449694</v>
      </c>
      <c r="R526" s="71">
        <v>0</v>
      </c>
      <c r="S526" s="71">
        <v>1.973573901051465</v>
      </c>
      <c r="T526" s="72"/>
      <c r="U526" s="71">
        <v>6748883</v>
      </c>
      <c r="V526" s="71">
        <v>149</v>
      </c>
      <c r="W526" s="71">
        <v>30</v>
      </c>
      <c r="X526" s="71">
        <v>2818</v>
      </c>
      <c r="Y526" s="71">
        <v>3554</v>
      </c>
      <c r="Z526" s="71">
        <v>6338</v>
      </c>
      <c r="AA526" s="71">
        <v>1629</v>
      </c>
      <c r="AB526" s="71">
        <v>9595</v>
      </c>
      <c r="AC526" s="71">
        <v>0</v>
      </c>
      <c r="AD526" s="71">
        <v>1.973573901051465</v>
      </c>
      <c r="AE526" s="72"/>
      <c r="AF526" s="71">
        <v>77653128.489831984</v>
      </c>
      <c r="AG526" s="71">
        <v>236866.92177984919</v>
      </c>
      <c r="AH526" s="71">
        <v>367056.87422332203</v>
      </c>
      <c r="AI526" s="71">
        <v>17406797.376375619</v>
      </c>
      <c r="AJ526" s="71">
        <v>24238886.688622162</v>
      </c>
      <c r="AK526" s="71">
        <v>0</v>
      </c>
      <c r="AL526" s="71">
        <v>0</v>
      </c>
      <c r="AM526" s="71">
        <v>1318035.234473242</v>
      </c>
      <c r="AN526" s="71">
        <v>0</v>
      </c>
      <c r="AO526" s="71">
        <v>0</v>
      </c>
      <c r="AP526" s="71">
        <v>121220771.58530618</v>
      </c>
      <c r="AQ526" s="72"/>
      <c r="AR526" s="71">
        <v>486</v>
      </c>
      <c r="AS526" s="71">
        <v>84</v>
      </c>
      <c r="AT526" s="71">
        <v>0</v>
      </c>
      <c r="AU526" s="71">
        <v>0</v>
      </c>
      <c r="AV526" s="71">
        <v>0</v>
      </c>
      <c r="AW526" s="71">
        <v>0</v>
      </c>
      <c r="AX526" s="71"/>
      <c r="AY526" s="72"/>
      <c r="AZ526" s="71">
        <v>2225.1799999999998</v>
      </c>
      <c r="BA526" s="71">
        <v>9228.44</v>
      </c>
      <c r="BB526" s="71">
        <v>0</v>
      </c>
      <c r="BC526" s="71">
        <v>0</v>
      </c>
      <c r="BD526" s="71">
        <v>0</v>
      </c>
      <c r="BE526" s="71">
        <v>0</v>
      </c>
      <c r="BF526" s="71"/>
      <c r="BG526" s="72"/>
      <c r="BH526" s="71">
        <v>0</v>
      </c>
      <c r="BI526" s="71">
        <v>0</v>
      </c>
      <c r="BJ526" s="71">
        <v>114.61799999999999</v>
      </c>
      <c r="BK526" s="71">
        <v>0</v>
      </c>
      <c r="BL526" s="71">
        <v>2.8929999999999998</v>
      </c>
      <c r="BM526" s="71">
        <v>0</v>
      </c>
      <c r="BN526" s="72"/>
      <c r="BO526" s="71">
        <v>0</v>
      </c>
      <c r="BP526" s="71">
        <v>0</v>
      </c>
      <c r="BQ526" s="71">
        <v>3</v>
      </c>
      <c r="BR526" s="71">
        <v>0</v>
      </c>
      <c r="BS526" s="71">
        <v>1</v>
      </c>
      <c r="BT526" s="71">
        <v>0</v>
      </c>
      <c r="BU526"/>
      <c r="BV526" s="70">
        <v>117.511</v>
      </c>
      <c r="BW526" s="70">
        <v>0</v>
      </c>
      <c r="BX526" s="70">
        <v>0</v>
      </c>
      <c r="BY526" s="70">
        <v>0</v>
      </c>
      <c r="BZ526" s="70">
        <v>0</v>
      </c>
      <c r="CA526" s="70">
        <v>0</v>
      </c>
      <c r="CB526" s="70">
        <v>0</v>
      </c>
      <c r="CC526" s="70">
        <v>0</v>
      </c>
      <c r="CD526" s="70">
        <v>0</v>
      </c>
    </row>
    <row r="527" spans="1:82">
      <c r="A527" s="70" t="s">
        <v>2308</v>
      </c>
      <c r="B527" s="70">
        <v>440</v>
      </c>
      <c r="C527" s="70">
        <v>15</v>
      </c>
      <c r="D527" s="70">
        <v>26</v>
      </c>
      <c r="E527" s="70">
        <v>2018</v>
      </c>
      <c r="F527" s="70" t="s">
        <v>183</v>
      </c>
      <c r="G527" s="70" t="s">
        <v>2293</v>
      </c>
      <c r="H527" s="70" t="s">
        <v>2294</v>
      </c>
      <c r="I527" s="148"/>
      <c r="J527" s="71">
        <v>45.790261934784489</v>
      </c>
      <c r="K527" s="71">
        <v>0.2671865385360695</v>
      </c>
      <c r="L527" s="71">
        <v>1.5892500480302576</v>
      </c>
      <c r="M527" s="71">
        <v>8.4739763261781338</v>
      </c>
      <c r="N527" s="71">
        <v>8.2860648118124125</v>
      </c>
      <c r="O527" s="71">
        <v>10.496625804793215</v>
      </c>
      <c r="P527" s="71">
        <v>7.7290743173064875</v>
      </c>
      <c r="Q527" s="71">
        <v>0.60579400544794404</v>
      </c>
      <c r="R527" s="71">
        <v>0</v>
      </c>
      <c r="S527" s="71">
        <v>1.7617820956458676</v>
      </c>
      <c r="T527" s="72"/>
      <c r="U527" s="71">
        <v>7144220</v>
      </c>
      <c r="V527" s="71">
        <v>149</v>
      </c>
      <c r="W527" s="71">
        <v>30</v>
      </c>
      <c r="X527" s="71">
        <v>2818</v>
      </c>
      <c r="Y527" s="71">
        <v>3587</v>
      </c>
      <c r="Z527" s="71">
        <v>6396</v>
      </c>
      <c r="AA527" s="71">
        <v>1617</v>
      </c>
      <c r="AB527" s="71">
        <v>9558</v>
      </c>
      <c r="AC527" s="71">
        <v>0</v>
      </c>
      <c r="AD527" s="71">
        <v>1.7617820956458681</v>
      </c>
      <c r="AE527" s="72"/>
      <c r="AF527" s="71">
        <v>71264593.024553642</v>
      </c>
      <c r="AG527" s="71">
        <v>209491.8357370735</v>
      </c>
      <c r="AH527" s="71">
        <v>458965.04816655442</v>
      </c>
      <c r="AI527" s="71">
        <v>16327591.4853535</v>
      </c>
      <c r="AJ527" s="71">
        <v>19853271.595025569</v>
      </c>
      <c r="AK527" s="71">
        <v>0</v>
      </c>
      <c r="AL527" s="71">
        <v>0</v>
      </c>
      <c r="AM527" s="71">
        <v>1315669.31618194</v>
      </c>
      <c r="AN527" s="71">
        <v>0</v>
      </c>
      <c r="AO527" s="71">
        <v>0</v>
      </c>
      <c r="AP527" s="71">
        <v>109429582.30501828</v>
      </c>
      <c r="AQ527" s="72"/>
      <c r="AR527" s="71">
        <v>517</v>
      </c>
      <c r="AS527" s="71">
        <v>89</v>
      </c>
      <c r="AT527" s="71">
        <v>0</v>
      </c>
      <c r="AU527" s="71">
        <v>0</v>
      </c>
      <c r="AV527" s="71">
        <v>0</v>
      </c>
      <c r="AW527" s="71">
        <v>0</v>
      </c>
      <c r="AX527" s="71"/>
      <c r="AY527" s="72"/>
      <c r="AZ527" s="71">
        <v>2426.7600000000002</v>
      </c>
      <c r="BA527" s="71">
        <v>9742.5400000000009</v>
      </c>
      <c r="BB527" s="71">
        <v>0</v>
      </c>
      <c r="BC527" s="71">
        <v>0</v>
      </c>
      <c r="BD527" s="71">
        <v>0</v>
      </c>
      <c r="BE527" s="71">
        <v>0</v>
      </c>
      <c r="BF527" s="71"/>
      <c r="BG527" s="72"/>
      <c r="BH527" s="71">
        <v>0</v>
      </c>
      <c r="BI527" s="71">
        <v>0</v>
      </c>
      <c r="BJ527" s="71">
        <v>112.02</v>
      </c>
      <c r="BK527" s="71">
        <v>0</v>
      </c>
      <c r="BL527" s="71">
        <v>2.589</v>
      </c>
      <c r="BM527" s="71">
        <v>0</v>
      </c>
      <c r="BN527" s="72"/>
      <c r="BO527" s="71">
        <v>0</v>
      </c>
      <c r="BP527" s="71">
        <v>0</v>
      </c>
      <c r="BQ527" s="71">
        <v>3</v>
      </c>
      <c r="BR527" s="71">
        <v>0</v>
      </c>
      <c r="BS527" s="71">
        <v>1</v>
      </c>
      <c r="BT527" s="71">
        <v>0</v>
      </c>
      <c r="BU527"/>
      <c r="BV527" s="70">
        <v>114.60899999999999</v>
      </c>
      <c r="BW527" s="70">
        <v>0</v>
      </c>
      <c r="BX527" s="70">
        <v>0</v>
      </c>
      <c r="BY527" s="70">
        <v>0</v>
      </c>
      <c r="BZ527" s="70">
        <v>0</v>
      </c>
      <c r="CA527" s="70">
        <v>0</v>
      </c>
      <c r="CB527" s="70">
        <v>0</v>
      </c>
      <c r="CC527" s="70">
        <v>0</v>
      </c>
      <c r="CD527" s="70">
        <v>0</v>
      </c>
    </row>
    <row r="528" spans="1:82">
      <c r="A528" s="70" t="s">
        <v>2309</v>
      </c>
      <c r="B528" s="70">
        <v>441</v>
      </c>
      <c r="C528" s="70">
        <v>16</v>
      </c>
      <c r="D528" s="70">
        <v>26</v>
      </c>
      <c r="E528" s="70">
        <v>2019</v>
      </c>
      <c r="F528" s="70" t="s">
        <v>158</v>
      </c>
      <c r="G528" s="70" t="s">
        <v>2293</v>
      </c>
      <c r="H528" s="70" t="s">
        <v>2294</v>
      </c>
      <c r="I528" s="148"/>
      <c r="J528" s="71">
        <v>43.223836770125729</v>
      </c>
      <c r="K528" s="71">
        <v>0.25173031310444377</v>
      </c>
      <c r="L528" s="71">
        <v>1.6167571478057521</v>
      </c>
      <c r="M528" s="71">
        <v>10.771624640356736</v>
      </c>
      <c r="N528" s="71">
        <v>10.48362614275865</v>
      </c>
      <c r="O528" s="71">
        <v>10.19858873396435</v>
      </c>
      <c r="P528" s="71">
        <v>7.7247561512871155</v>
      </c>
      <c r="Q528" s="71">
        <v>0.59365231201303303</v>
      </c>
      <c r="R528" s="71">
        <v>0</v>
      </c>
      <c r="S528" s="71">
        <v>2.2266806663905703</v>
      </c>
      <c r="T528" s="72"/>
      <c r="U528" s="71">
        <v>6900762</v>
      </c>
      <c r="V528" s="71">
        <v>149</v>
      </c>
      <c r="W528" s="71">
        <v>30</v>
      </c>
      <c r="X528" s="71">
        <v>2818</v>
      </c>
      <c r="Y528" s="71">
        <v>3671</v>
      </c>
      <c r="Z528" s="71">
        <v>6385</v>
      </c>
      <c r="AA528" s="71">
        <v>1604</v>
      </c>
      <c r="AB528" s="71">
        <v>9620</v>
      </c>
      <c r="AC528" s="71">
        <v>0</v>
      </c>
      <c r="AD528" s="71">
        <v>2.2266806663905698</v>
      </c>
      <c r="AE528" s="72"/>
      <c r="AF528" s="71">
        <v>64274654.854229137</v>
      </c>
      <c r="AG528" s="71">
        <v>203050.8494576847</v>
      </c>
      <c r="AH528" s="71">
        <v>479114.00098007102</v>
      </c>
      <c r="AI528" s="71">
        <v>18273862.631961402</v>
      </c>
      <c r="AJ528" s="71">
        <v>22085473.51692393</v>
      </c>
      <c r="AK528" s="71">
        <v>0</v>
      </c>
      <c r="AL528" s="71">
        <v>0</v>
      </c>
      <c r="AM528" s="71">
        <v>1310171.5806787731</v>
      </c>
      <c r="AN528" s="71">
        <v>0</v>
      </c>
      <c r="AO528" s="71">
        <v>0</v>
      </c>
      <c r="AP528" s="71">
        <v>106626327.434231</v>
      </c>
      <c r="AQ528" s="72"/>
      <c r="AR528" s="71">
        <v>551</v>
      </c>
      <c r="AS528" s="71">
        <v>91</v>
      </c>
      <c r="AT528" s="71">
        <v>0</v>
      </c>
      <c r="AU528" s="71">
        <v>0</v>
      </c>
      <c r="AV528" s="71">
        <v>0</v>
      </c>
      <c r="AW528" s="71">
        <v>0</v>
      </c>
      <c r="AX528" s="71"/>
      <c r="AY528" s="72"/>
      <c r="AZ528" s="71">
        <v>2609.4500000000012</v>
      </c>
      <c r="BA528" s="71">
        <v>9773.0400000000009</v>
      </c>
      <c r="BB528" s="71">
        <v>0</v>
      </c>
      <c r="BC528" s="71">
        <v>0</v>
      </c>
      <c r="BD528" s="71">
        <v>0</v>
      </c>
      <c r="BE528" s="71">
        <v>0</v>
      </c>
      <c r="BF528" s="71"/>
      <c r="BG528" s="72"/>
      <c r="BH528" s="71">
        <v>0</v>
      </c>
      <c r="BI528" s="71">
        <v>0</v>
      </c>
      <c r="BJ528" s="71">
        <v>82.956999999999994</v>
      </c>
      <c r="BK528" s="71">
        <v>0</v>
      </c>
      <c r="BL528" s="71">
        <v>0</v>
      </c>
      <c r="BM528" s="71">
        <v>0</v>
      </c>
      <c r="BN528" s="72"/>
      <c r="BO528" s="71">
        <v>0</v>
      </c>
      <c r="BP528" s="71">
        <v>0</v>
      </c>
      <c r="BQ528" s="71">
        <v>3</v>
      </c>
      <c r="BR528" s="71">
        <v>0</v>
      </c>
      <c r="BS528" s="71">
        <v>0</v>
      </c>
      <c r="BT528" s="71">
        <v>0</v>
      </c>
      <c r="BU528"/>
      <c r="BV528" s="70">
        <v>82.956999999999994</v>
      </c>
      <c r="BW528" s="70">
        <v>0</v>
      </c>
      <c r="BX528" s="70">
        <v>0</v>
      </c>
      <c r="BY528" s="70">
        <v>0</v>
      </c>
      <c r="BZ528" s="70">
        <v>0</v>
      </c>
      <c r="CA528" s="70">
        <v>0</v>
      </c>
      <c r="CB528" s="70">
        <v>0</v>
      </c>
      <c r="CC528" s="70">
        <v>0</v>
      </c>
      <c r="CD528" s="70">
        <v>0</v>
      </c>
    </row>
    <row r="529" spans="1:82">
      <c r="A529" s="70" t="s">
        <v>2310</v>
      </c>
      <c r="B529" s="70">
        <v>442</v>
      </c>
      <c r="C529" s="70">
        <v>17</v>
      </c>
      <c r="D529" s="70">
        <v>26</v>
      </c>
      <c r="E529" s="70">
        <v>2020</v>
      </c>
      <c r="F529" s="70" t="s">
        <v>159</v>
      </c>
      <c r="G529" s="70" t="s">
        <v>2293</v>
      </c>
      <c r="H529" s="70" t="s">
        <v>2294</v>
      </c>
      <c r="I529" s="148"/>
      <c r="J529" s="71">
        <v>45.782637568238982</v>
      </c>
      <c r="K529" s="71">
        <v>0.25687389465454624</v>
      </c>
      <c r="L529" s="71">
        <v>0.33224365346831541</v>
      </c>
      <c r="M529" s="71">
        <v>8.3005480272752337</v>
      </c>
      <c r="N529" s="71">
        <v>10.368594343357143</v>
      </c>
      <c r="O529" s="71">
        <v>8.9941819944678656</v>
      </c>
      <c r="P529" s="71">
        <v>7.2631281753741481</v>
      </c>
      <c r="Q529" s="71">
        <v>0.56914786296977304</v>
      </c>
      <c r="R529" s="71">
        <v>0</v>
      </c>
      <c r="S529" s="71">
        <v>1.852193588288068</v>
      </c>
      <c r="T529" s="72"/>
      <c r="U529" s="71">
        <v>7021699</v>
      </c>
      <c r="V529" s="71">
        <v>131</v>
      </c>
      <c r="W529" s="71">
        <v>10</v>
      </c>
      <c r="X529" s="71">
        <v>2452</v>
      </c>
      <c r="Y529" s="71">
        <v>3745</v>
      </c>
      <c r="Z529" s="71">
        <v>6427</v>
      </c>
      <c r="AA529" s="71">
        <v>1603</v>
      </c>
      <c r="AB529" s="71">
        <v>9653</v>
      </c>
      <c r="AC529" s="71">
        <v>0</v>
      </c>
      <c r="AD529" s="71">
        <v>1.852193588288068</v>
      </c>
      <c r="AE529" s="72"/>
      <c r="AF529" s="71">
        <v>67172158.623803437</v>
      </c>
      <c r="AG529" s="71">
        <v>189075.76131234664</v>
      </c>
      <c r="AH529" s="71">
        <v>82157.504621132699</v>
      </c>
      <c r="AI529" s="71">
        <v>13395312.873203333</v>
      </c>
      <c r="AJ529" s="71">
        <v>22154363.606620949</v>
      </c>
      <c r="AK529" s="71"/>
      <c r="AL529" s="71"/>
      <c r="AM529" s="71">
        <v>1259823.7470668571</v>
      </c>
      <c r="AN529" s="71"/>
      <c r="AO529" s="71"/>
      <c r="AP529" s="71">
        <v>104252892.11662807</v>
      </c>
      <c r="AQ529" s="72"/>
      <c r="AR529" s="71">
        <v>572</v>
      </c>
      <c r="AS529" s="71">
        <v>94</v>
      </c>
      <c r="AT529" s="71">
        <v>0</v>
      </c>
      <c r="AU529" s="71">
        <v>0</v>
      </c>
      <c r="AV529" s="71">
        <v>0</v>
      </c>
      <c r="AW529" s="71">
        <v>0</v>
      </c>
      <c r="AX529" s="71"/>
      <c r="AY529" s="72"/>
      <c r="AZ529" s="71">
        <v>2741.1600000000021</v>
      </c>
      <c r="BA529" s="71">
        <v>10347.040000000001</v>
      </c>
      <c r="BB529" s="71">
        <v>0</v>
      </c>
      <c r="BC529" s="71">
        <v>0</v>
      </c>
      <c r="BD529" s="71">
        <v>0</v>
      </c>
      <c r="BE529" s="71">
        <v>0</v>
      </c>
      <c r="BF529" s="71"/>
      <c r="BG529" s="72"/>
      <c r="BH529" s="71">
        <v>0</v>
      </c>
      <c r="BI529" s="71">
        <v>0</v>
      </c>
      <c r="BJ529" s="71">
        <v>74.721000000000004</v>
      </c>
      <c r="BK529" s="71">
        <v>0</v>
      </c>
      <c r="BL529" s="71">
        <v>0</v>
      </c>
      <c r="BM529" s="71">
        <v>0</v>
      </c>
      <c r="BN529" s="72"/>
      <c r="BO529" s="71">
        <v>0</v>
      </c>
      <c r="BP529" s="71">
        <v>0</v>
      </c>
      <c r="BQ529" s="71">
        <v>3</v>
      </c>
      <c r="BR529" s="71">
        <v>0</v>
      </c>
      <c r="BS529" s="71">
        <v>0</v>
      </c>
      <c r="BT529" s="71">
        <v>0</v>
      </c>
      <c r="BU529"/>
      <c r="BV529" s="70">
        <v>74.721000000000004</v>
      </c>
      <c r="BW529" s="70">
        <v>0</v>
      </c>
      <c r="BX529" s="70">
        <v>0</v>
      </c>
      <c r="BY529" s="70">
        <v>0</v>
      </c>
      <c r="BZ529" s="70">
        <v>0</v>
      </c>
      <c r="CA529" s="70">
        <v>0</v>
      </c>
      <c r="CB529" s="70">
        <v>0</v>
      </c>
      <c r="CC529" s="70">
        <v>0</v>
      </c>
      <c r="CD529" s="70">
        <v>0</v>
      </c>
    </row>
    <row r="530" spans="1:82">
      <c r="A530" s="70" t="s">
        <v>2311</v>
      </c>
      <c r="B530" s="70">
        <v>442</v>
      </c>
      <c r="C530" s="70">
        <v>18</v>
      </c>
      <c r="D530" s="70">
        <v>26</v>
      </c>
      <c r="E530" s="70">
        <v>2021</v>
      </c>
      <c r="F530" s="70" t="s">
        <v>160</v>
      </c>
      <c r="G530" s="70" t="s">
        <v>2293</v>
      </c>
      <c r="H530" s="70" t="s">
        <v>2294</v>
      </c>
      <c r="I530" s="148"/>
      <c r="J530" s="71">
        <v>38.98918978010439</v>
      </c>
      <c r="K530" s="71">
        <v>0.25548204486330761</v>
      </c>
      <c r="L530" s="71">
        <v>0.30079836283413131</v>
      </c>
      <c r="M530" s="71">
        <v>7.2072786259551087</v>
      </c>
      <c r="N530" s="71">
        <v>8.7308736237181783</v>
      </c>
      <c r="O530" s="71">
        <v>8.876515042794388</v>
      </c>
      <c r="P530" s="71">
        <v>7.5600343099486693</v>
      </c>
      <c r="Q530" s="71">
        <v>0.56711397415129605</v>
      </c>
      <c r="R530" s="71">
        <v>0</v>
      </c>
      <c r="S530" s="71">
        <v>1.696698850138229</v>
      </c>
      <c r="T530" s="72"/>
      <c r="U530" s="71">
        <v>7873154</v>
      </c>
      <c r="V530" s="71">
        <v>131</v>
      </c>
      <c r="W530" s="71">
        <v>10</v>
      </c>
      <c r="X530" s="71">
        <v>2452</v>
      </c>
      <c r="Y530" s="71">
        <v>3808</v>
      </c>
      <c r="Z530" s="71">
        <v>6531</v>
      </c>
      <c r="AA530" s="71">
        <v>1627</v>
      </c>
      <c r="AB530" s="71">
        <v>9713</v>
      </c>
      <c r="AC530" s="71">
        <v>0</v>
      </c>
      <c r="AD530" s="71">
        <v>1.696698850138229</v>
      </c>
      <c r="AE530" s="72"/>
      <c r="AF530" s="71">
        <v>57423994.191521376</v>
      </c>
      <c r="AG530" s="71">
        <v>197869.35542999217</v>
      </c>
      <c r="AH530" s="71">
        <v>91113.101611313439</v>
      </c>
      <c r="AI530" s="71">
        <v>14376379.599610064</v>
      </c>
      <c r="AJ530" s="71">
        <v>21949901.679483749</v>
      </c>
      <c r="AK530" s="71">
        <v>0</v>
      </c>
      <c r="AL530" s="71">
        <v>0</v>
      </c>
      <c r="AM530" s="71">
        <v>1274966.1422771898</v>
      </c>
      <c r="AN530" s="71">
        <v>0</v>
      </c>
      <c r="AO530" s="71">
        <v>0</v>
      </c>
      <c r="AP530" s="71">
        <v>95314224.069933698</v>
      </c>
      <c r="AQ530" s="72"/>
      <c r="AR530" s="71">
        <v>600</v>
      </c>
      <c r="AS530" s="71">
        <v>96</v>
      </c>
      <c r="AT530" s="71">
        <v>0</v>
      </c>
      <c r="AU530" s="71">
        <v>0</v>
      </c>
      <c r="AV530" s="71">
        <v>0</v>
      </c>
      <c r="AW530" s="71">
        <v>0</v>
      </c>
      <c r="AX530" s="71"/>
      <c r="AY530" s="72"/>
      <c r="AZ530" s="71">
        <v>2880.5000000000032</v>
      </c>
      <c r="BA530" s="71">
        <v>10457.64</v>
      </c>
      <c r="BB530" s="71">
        <v>0</v>
      </c>
      <c r="BC530" s="71">
        <v>0</v>
      </c>
      <c r="BD530" s="71">
        <v>0</v>
      </c>
      <c r="BE530" s="71">
        <v>0</v>
      </c>
      <c r="BF530" s="71"/>
      <c r="BG530" s="72"/>
      <c r="BH530" s="71">
        <v>0</v>
      </c>
      <c r="BI530" s="71">
        <v>0</v>
      </c>
      <c r="BJ530" s="71">
        <v>90.593000000000004</v>
      </c>
      <c r="BK530" s="71">
        <v>0</v>
      </c>
      <c r="BL530" s="71">
        <v>0</v>
      </c>
      <c r="BM530" s="71">
        <v>0</v>
      </c>
      <c r="BN530" s="72"/>
      <c r="BO530" s="71">
        <v>0</v>
      </c>
      <c r="BP530" s="71">
        <v>0</v>
      </c>
      <c r="BQ530" s="71">
        <v>3</v>
      </c>
      <c r="BR530" s="71">
        <v>0</v>
      </c>
      <c r="BS530" s="71">
        <v>0</v>
      </c>
      <c r="BT530" s="71">
        <v>0</v>
      </c>
      <c r="BU530"/>
      <c r="BV530" s="70">
        <v>90.593000000000004</v>
      </c>
      <c r="BW530" s="70">
        <v>0</v>
      </c>
      <c r="BX530" s="70">
        <v>0</v>
      </c>
      <c r="BY530" s="70">
        <v>0</v>
      </c>
      <c r="BZ530" s="70">
        <v>0</v>
      </c>
      <c r="CA530" s="70">
        <v>0</v>
      </c>
      <c r="CB530" s="70">
        <v>0</v>
      </c>
      <c r="CC530" s="70">
        <v>0</v>
      </c>
      <c r="CD530" s="70">
        <v>0</v>
      </c>
    </row>
    <row r="531" spans="1:82">
      <c r="A531" s="70" t="s">
        <v>2312</v>
      </c>
      <c r="B531" s="70">
        <v>442</v>
      </c>
      <c r="C531" s="70">
        <v>19</v>
      </c>
      <c r="D531" s="70">
        <v>26</v>
      </c>
      <c r="E531" s="70">
        <v>2022</v>
      </c>
      <c r="F531" s="70" t="s">
        <v>161</v>
      </c>
      <c r="G531" s="70" t="s">
        <v>2293</v>
      </c>
      <c r="H531" s="70" t="s">
        <v>2294</v>
      </c>
      <c r="I531" s="148"/>
      <c r="J531" s="71">
        <v>41.881845996477956</v>
      </c>
      <c r="K531" s="71">
        <v>0.26308560707147133</v>
      </c>
      <c r="L531" s="71">
        <v>0.3388994558259914</v>
      </c>
      <c r="M531" s="71">
        <v>9.0024608965808479</v>
      </c>
      <c r="N531" s="71">
        <v>11.284405852605248</v>
      </c>
      <c r="O531" s="71">
        <v>9.4470662846667448</v>
      </c>
      <c r="P531" s="71">
        <v>7.6982426015408691</v>
      </c>
      <c r="Q531" s="71">
        <v>0.57627688830184787</v>
      </c>
      <c r="R531" s="71">
        <v>0</v>
      </c>
      <c r="S531" s="71">
        <v>1.4597607965081301</v>
      </c>
      <c r="T531" s="72"/>
      <c r="U531" s="71">
        <v>8468559</v>
      </c>
      <c r="V531" s="71">
        <v>131</v>
      </c>
      <c r="W531" s="71">
        <v>10</v>
      </c>
      <c r="X531" s="71">
        <v>2452</v>
      </c>
      <c r="Y531" s="71">
        <v>3881</v>
      </c>
      <c r="Z531" s="71">
        <v>6604</v>
      </c>
      <c r="AA531" s="71">
        <v>1682</v>
      </c>
      <c r="AB531" s="71">
        <v>9789</v>
      </c>
      <c r="AC531" s="71">
        <v>0</v>
      </c>
      <c r="AD531" s="71">
        <v>1.4597607965081301</v>
      </c>
      <c r="AE531" s="72"/>
      <c r="AF531" s="71">
        <v>53126187.983180925</v>
      </c>
      <c r="AG531" s="71">
        <v>201490.91586247817</v>
      </c>
      <c r="AH531" s="71">
        <v>107540.36329084104</v>
      </c>
      <c r="AI531" s="71">
        <v>14132779.307728438</v>
      </c>
      <c r="AJ531" s="71">
        <v>22854239.115989182</v>
      </c>
      <c r="AK531" s="71">
        <v>0</v>
      </c>
      <c r="AL531" s="71">
        <v>0</v>
      </c>
      <c r="AM531" s="71">
        <v>1264027.0849512543</v>
      </c>
      <c r="AN531" s="71">
        <v>0</v>
      </c>
      <c r="AO531" s="71">
        <v>0</v>
      </c>
      <c r="AP531" s="71">
        <v>91686264.771003112</v>
      </c>
      <c r="AQ531" s="72"/>
      <c r="AR531" s="71">
        <v>646</v>
      </c>
      <c r="AS531" s="71">
        <v>98</v>
      </c>
      <c r="AT531" s="71">
        <v>0</v>
      </c>
      <c r="AU531" s="71">
        <v>0</v>
      </c>
      <c r="AV531" s="71">
        <v>0</v>
      </c>
      <c r="AW531" s="71">
        <v>0</v>
      </c>
      <c r="AX531" s="71"/>
      <c r="AY531" s="72"/>
      <c r="AZ531" s="71">
        <v>3158.4200000000037</v>
      </c>
      <c r="BA531" s="71">
        <v>10506.44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2313</v>
      </c>
      <c r="B532" s="70">
        <v>442</v>
      </c>
      <c r="C532" s="70">
        <v>20</v>
      </c>
      <c r="D532" s="70">
        <v>26</v>
      </c>
      <c r="E532" s="70">
        <v>2023</v>
      </c>
      <c r="F532" s="70" t="s">
        <v>1539</v>
      </c>
      <c r="G532" s="70" t="s">
        <v>2293</v>
      </c>
      <c r="H532" s="70" t="s">
        <v>2294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683</v>
      </c>
      <c r="AS532" s="71">
        <v>98</v>
      </c>
      <c r="AT532" s="71">
        <v>0</v>
      </c>
      <c r="AU532" s="71">
        <v>0</v>
      </c>
      <c r="AV532" s="71">
        <v>0</v>
      </c>
      <c r="AW532" s="71">
        <v>0</v>
      </c>
      <c r="AX532" s="71"/>
      <c r="AY532" s="72"/>
      <c r="AZ532" s="71">
        <v>3368.0800000000045</v>
      </c>
      <c r="BA532" s="71">
        <v>10506.44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2314</v>
      </c>
      <c r="B533" s="70">
        <v>442</v>
      </c>
      <c r="C533" s="70">
        <v>21</v>
      </c>
      <c r="D533" s="70">
        <v>26</v>
      </c>
      <c r="E533" s="70">
        <v>2024</v>
      </c>
      <c r="F533" s="70" t="s">
        <v>1554</v>
      </c>
      <c r="G533" s="70" t="s">
        <v>2293</v>
      </c>
      <c r="H533" s="70" t="s">
        <v>2294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2315</v>
      </c>
      <c r="B534" s="70">
        <v>307</v>
      </c>
      <c r="C534" s="70">
        <v>1</v>
      </c>
      <c r="D534" s="70">
        <v>19</v>
      </c>
      <c r="E534" s="70">
        <v>1990</v>
      </c>
      <c r="F534" s="70" t="s">
        <v>787</v>
      </c>
      <c r="G534" s="70" t="s">
        <v>2316</v>
      </c>
      <c r="H534" s="70" t="s">
        <v>2317</v>
      </c>
      <c r="I534" s="148"/>
      <c r="J534" s="71">
        <v>74.293770078100891</v>
      </c>
      <c r="K534" s="71">
        <v>1.468696662498816</v>
      </c>
      <c r="L534" s="71">
        <v>0.37013161323170041</v>
      </c>
      <c r="M534" s="71">
        <v>5.1421845566919604</v>
      </c>
      <c r="N534" s="71">
        <v>7.4449793839260847</v>
      </c>
      <c r="O534" s="71">
        <v>7.5320007846502133</v>
      </c>
      <c r="P534" s="71">
        <v>10.188990812545301</v>
      </c>
      <c r="Q534" s="71">
        <v>0.49074289349717498</v>
      </c>
      <c r="R534" s="71">
        <v>0</v>
      </c>
      <c r="S534" s="71">
        <v>0.42446256399434451</v>
      </c>
      <c r="T534" s="72"/>
      <c r="U534" s="71">
        <v>19280697</v>
      </c>
      <c r="V534" s="71">
        <v>432</v>
      </c>
      <c r="W534" s="71">
        <v>5</v>
      </c>
      <c r="X534" s="71">
        <v>1888</v>
      </c>
      <c r="Y534" s="71">
        <v>2188</v>
      </c>
      <c r="Z534" s="71">
        <v>3098</v>
      </c>
      <c r="AA534" s="71">
        <v>2474</v>
      </c>
      <c r="AB534" s="71">
        <v>7968</v>
      </c>
      <c r="AC534" s="71">
        <v>0</v>
      </c>
      <c r="AD534" s="71">
        <v>0.42446256399434451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2318</v>
      </c>
      <c r="B535" s="70">
        <v>308</v>
      </c>
      <c r="C535" s="70">
        <v>2</v>
      </c>
      <c r="D535" s="70">
        <v>19</v>
      </c>
      <c r="E535" s="70">
        <v>2005</v>
      </c>
      <c r="F535" s="70" t="s">
        <v>789</v>
      </c>
      <c r="G535" s="70" t="s">
        <v>2316</v>
      </c>
      <c r="H535" s="70" t="s">
        <v>2317</v>
      </c>
      <c r="I535" s="148"/>
      <c r="J535" s="71">
        <v>106.01752023548509</v>
      </c>
      <c r="K535" s="71">
        <v>1.0841844218062331</v>
      </c>
      <c r="L535" s="71">
        <v>0.2213061634933654</v>
      </c>
      <c r="M535" s="71">
        <v>6.6444219868573002</v>
      </c>
      <c r="N535" s="71">
        <v>11.012504479570961</v>
      </c>
      <c r="O535" s="71">
        <v>11.23189342805053</v>
      </c>
      <c r="P535" s="71">
        <v>11.08317437170742</v>
      </c>
      <c r="Q535" s="71">
        <v>0.50766466907608898</v>
      </c>
      <c r="R535" s="71">
        <v>0</v>
      </c>
      <c r="S535" s="71">
        <v>0</v>
      </c>
      <c r="T535" s="72"/>
      <c r="U535" s="71">
        <v>24200478</v>
      </c>
      <c r="V535" s="71">
        <v>447</v>
      </c>
      <c r="W535" s="71">
        <v>3</v>
      </c>
      <c r="X535" s="71">
        <v>1338</v>
      </c>
      <c r="Y535" s="71">
        <v>2956</v>
      </c>
      <c r="Z535" s="71">
        <v>5346</v>
      </c>
      <c r="AA535" s="71">
        <v>2204</v>
      </c>
      <c r="AB535" s="71">
        <v>8617</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2319</v>
      </c>
      <c r="B536" s="70">
        <v>309</v>
      </c>
      <c r="C536" s="70">
        <v>3</v>
      </c>
      <c r="D536" s="70">
        <v>19</v>
      </c>
      <c r="E536" s="70">
        <v>2006</v>
      </c>
      <c r="F536" s="70" t="s">
        <v>790</v>
      </c>
      <c r="G536" s="70" t="s">
        <v>2316</v>
      </c>
      <c r="H536" s="70" t="s">
        <v>2317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2320</v>
      </c>
      <c r="B537" s="70">
        <v>310</v>
      </c>
      <c r="C537" s="70">
        <v>4</v>
      </c>
      <c r="D537" s="70">
        <v>19</v>
      </c>
      <c r="E537" s="70">
        <v>2007</v>
      </c>
      <c r="F537" s="70" t="s">
        <v>791</v>
      </c>
      <c r="G537" s="70" t="s">
        <v>2316</v>
      </c>
      <c r="H537" s="70" t="s">
        <v>2317</v>
      </c>
      <c r="I537" s="148"/>
      <c r="J537" s="71">
        <v>140.53971980515249</v>
      </c>
      <c r="K537" s="71">
        <v>1.481815048290444</v>
      </c>
      <c r="L537" s="71">
        <v>0</v>
      </c>
      <c r="M537" s="71">
        <v>9.1888761453681198</v>
      </c>
      <c r="N537" s="71">
        <v>12.06466621313032</v>
      </c>
      <c r="O537" s="71">
        <v>11.10771394524539</v>
      </c>
      <c r="P537" s="71">
        <v>10.866635001305211</v>
      </c>
      <c r="Q537" s="71">
        <v>0.545588000458337</v>
      </c>
      <c r="R537" s="71">
        <v>0</v>
      </c>
      <c r="S537" s="71">
        <v>0</v>
      </c>
      <c r="T537" s="72"/>
      <c r="U537" s="71">
        <v>28324558</v>
      </c>
      <c r="V537" s="71">
        <v>531</v>
      </c>
      <c r="W537" s="71">
        <v>0</v>
      </c>
      <c r="X537" s="71">
        <v>2251</v>
      </c>
      <c r="Y537" s="71">
        <v>3110</v>
      </c>
      <c r="Z537" s="71">
        <v>5496</v>
      </c>
      <c r="AA537" s="71">
        <v>2128</v>
      </c>
      <c r="AB537" s="71">
        <v>8771</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2321</v>
      </c>
      <c r="B538" s="70">
        <v>311</v>
      </c>
      <c r="C538" s="70">
        <v>5</v>
      </c>
      <c r="D538" s="70">
        <v>19</v>
      </c>
      <c r="E538" s="70">
        <v>2008</v>
      </c>
      <c r="F538" s="70" t="s">
        <v>792</v>
      </c>
      <c r="G538" s="70" t="s">
        <v>2316</v>
      </c>
      <c r="H538" s="70" t="s">
        <v>2317</v>
      </c>
      <c r="I538" s="148"/>
      <c r="J538" s="71">
        <v>133.11394914146641</v>
      </c>
      <c r="K538" s="71">
        <v>1.13434148126372</v>
      </c>
      <c r="L538" s="71">
        <v>0</v>
      </c>
      <c r="M538" s="71">
        <v>11.06003669492598</v>
      </c>
      <c r="N538" s="71">
        <v>11.780734495566691</v>
      </c>
      <c r="O538" s="71">
        <v>10.895084139153751</v>
      </c>
      <c r="P538" s="71">
        <v>10.568612681646821</v>
      </c>
      <c r="Q538" s="71">
        <v>0.53920733471368099</v>
      </c>
      <c r="R538" s="71">
        <v>0</v>
      </c>
      <c r="S538" s="71">
        <v>0</v>
      </c>
      <c r="T538" s="72"/>
      <c r="U538" s="71">
        <v>29502741</v>
      </c>
      <c r="V538" s="71">
        <v>531</v>
      </c>
      <c r="W538" s="71">
        <v>0</v>
      </c>
      <c r="X538" s="71">
        <v>2251</v>
      </c>
      <c r="Y538" s="71">
        <v>3150</v>
      </c>
      <c r="Z538" s="71">
        <v>5580</v>
      </c>
      <c r="AA538" s="71">
        <v>2072</v>
      </c>
      <c r="AB538" s="71">
        <v>8811</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2322</v>
      </c>
      <c r="B539" s="70">
        <v>312</v>
      </c>
      <c r="C539" s="70">
        <v>6</v>
      </c>
      <c r="D539" s="70">
        <v>19</v>
      </c>
      <c r="E539" s="70">
        <v>2009</v>
      </c>
      <c r="F539" s="70" t="s">
        <v>176</v>
      </c>
      <c r="G539" s="1064" t="s">
        <v>2316</v>
      </c>
      <c r="H539" s="70" t="s">
        <v>2317</v>
      </c>
      <c r="I539" s="148"/>
      <c r="J539" s="71">
        <v>62.45137949884252</v>
      </c>
      <c r="K539" s="71">
        <v>1.253869802807031</v>
      </c>
      <c r="L539" s="71">
        <v>0.79213081672615882</v>
      </c>
      <c r="M539" s="71">
        <v>10.06399267726322</v>
      </c>
      <c r="N539" s="71">
        <v>10.87363930272469</v>
      </c>
      <c r="O539" s="71">
        <v>11.212118999445719</v>
      </c>
      <c r="P539" s="71">
        <v>9.8474815329471248</v>
      </c>
      <c r="Q539" s="71">
        <v>0.518671597298621</v>
      </c>
      <c r="R539" s="71">
        <v>0</v>
      </c>
      <c r="S539" s="71">
        <v>0</v>
      </c>
      <c r="T539" s="72"/>
      <c r="U539" s="71">
        <v>10356455</v>
      </c>
      <c r="V539" s="71">
        <v>583</v>
      </c>
      <c r="W539" s="71">
        <v>23</v>
      </c>
      <c r="X539" s="71">
        <v>2130</v>
      </c>
      <c r="Y539" s="71">
        <v>3228</v>
      </c>
      <c r="Z539" s="71">
        <v>5668</v>
      </c>
      <c r="AA539" s="71">
        <v>1982</v>
      </c>
      <c r="AB539" s="71">
        <v>8897</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29.1</v>
      </c>
      <c r="BK539" s="71">
        <v>0</v>
      </c>
      <c r="BL539" s="71">
        <v>0</v>
      </c>
      <c r="BM539" s="71">
        <v>0</v>
      </c>
      <c r="BN539" s="72"/>
      <c r="BO539" s="71">
        <v>0</v>
      </c>
      <c r="BP539" s="71">
        <v>0</v>
      </c>
      <c r="BQ539" s="71">
        <v>1</v>
      </c>
      <c r="BR539" s="71">
        <v>0</v>
      </c>
      <c r="BS539" s="71">
        <v>0</v>
      </c>
      <c r="BT539" s="71">
        <v>0</v>
      </c>
      <c r="BU539"/>
      <c r="BV539" s="70">
        <v>29.1</v>
      </c>
      <c r="BW539" s="70">
        <v>0</v>
      </c>
      <c r="BX539" s="70">
        <v>0</v>
      </c>
      <c r="BY539" s="70">
        <v>0</v>
      </c>
      <c r="BZ539" s="70">
        <v>0</v>
      </c>
      <c r="CA539" s="70">
        <v>0</v>
      </c>
      <c r="CB539" s="70">
        <v>0</v>
      </c>
      <c r="CC539" s="70">
        <v>0</v>
      </c>
      <c r="CD539" s="70">
        <v>0</v>
      </c>
    </row>
    <row r="540" spans="1:82">
      <c r="A540" s="70" t="s">
        <v>2323</v>
      </c>
      <c r="B540" s="70">
        <v>313</v>
      </c>
      <c r="C540" s="70">
        <v>7</v>
      </c>
      <c r="D540" s="70">
        <v>19</v>
      </c>
      <c r="E540" s="70">
        <v>2010</v>
      </c>
      <c r="F540" s="70" t="s">
        <v>177</v>
      </c>
      <c r="G540" s="1064" t="s">
        <v>2316</v>
      </c>
      <c r="H540" s="70" t="s">
        <v>2317</v>
      </c>
      <c r="I540" s="148"/>
      <c r="J540" s="71">
        <v>135.6946321196105</v>
      </c>
      <c r="K540" s="71">
        <v>1.3157327621485271</v>
      </c>
      <c r="L540" s="71">
        <v>0.74615162956120951</v>
      </c>
      <c r="M540" s="71">
        <v>10.421101534174481</v>
      </c>
      <c r="N540" s="71">
        <v>10.689430246388881</v>
      </c>
      <c r="O540" s="71">
        <v>11.29021313244842</v>
      </c>
      <c r="P540" s="71">
        <v>10.064038507663261</v>
      </c>
      <c r="Q540" s="71">
        <v>0.54615139958672498</v>
      </c>
      <c r="R540" s="71">
        <v>0</v>
      </c>
      <c r="S540" s="71">
        <v>0</v>
      </c>
      <c r="T540" s="72"/>
      <c r="U540" s="71">
        <v>26603091</v>
      </c>
      <c r="V540" s="71">
        <v>583</v>
      </c>
      <c r="W540" s="71">
        <v>23</v>
      </c>
      <c r="X540" s="71">
        <v>2130</v>
      </c>
      <c r="Y540" s="71">
        <v>3261</v>
      </c>
      <c r="Z540" s="71">
        <v>5734</v>
      </c>
      <c r="AA540" s="71">
        <v>1975</v>
      </c>
      <c r="AB540" s="71">
        <v>8977</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38.962000000000003</v>
      </c>
      <c r="BK540" s="71">
        <v>0</v>
      </c>
      <c r="BL540" s="71">
        <v>0</v>
      </c>
      <c r="BM540" s="71">
        <v>0</v>
      </c>
      <c r="BN540" s="72"/>
      <c r="BO540" s="71">
        <v>0</v>
      </c>
      <c r="BP540" s="71">
        <v>0</v>
      </c>
      <c r="BQ540" s="71">
        <v>1</v>
      </c>
      <c r="BR540" s="71">
        <v>0</v>
      </c>
      <c r="BS540" s="71">
        <v>0</v>
      </c>
      <c r="BT540" s="71">
        <v>0</v>
      </c>
      <c r="BU540"/>
      <c r="BV540" s="70">
        <v>38.962000000000003</v>
      </c>
      <c r="BW540" s="70">
        <v>0</v>
      </c>
      <c r="BX540" s="70">
        <v>0</v>
      </c>
      <c r="BY540" s="70">
        <v>0</v>
      </c>
      <c r="BZ540" s="70">
        <v>0</v>
      </c>
      <c r="CA540" s="70">
        <v>0</v>
      </c>
      <c r="CB540" s="70">
        <v>0</v>
      </c>
      <c r="CC540" s="70">
        <v>0</v>
      </c>
      <c r="CD540" s="70">
        <v>0</v>
      </c>
    </row>
    <row r="541" spans="1:82">
      <c r="A541" s="70" t="s">
        <v>2324</v>
      </c>
      <c r="B541" s="70">
        <v>314</v>
      </c>
      <c r="C541" s="70">
        <v>8</v>
      </c>
      <c r="D541" s="70">
        <v>19</v>
      </c>
      <c r="E541" s="70">
        <v>2011</v>
      </c>
      <c r="F541" s="70" t="s">
        <v>178</v>
      </c>
      <c r="G541" s="70" t="s">
        <v>2316</v>
      </c>
      <c r="H541" s="70" t="s">
        <v>2317</v>
      </c>
      <c r="I541" s="148"/>
      <c r="J541" s="71">
        <v>164.48601533491939</v>
      </c>
      <c r="K541" s="71">
        <v>1.5191068347169141</v>
      </c>
      <c r="L541" s="71">
        <v>0.78224035089429611</v>
      </c>
      <c r="M541" s="71">
        <v>11.86065513687921</v>
      </c>
      <c r="N541" s="71">
        <v>12.50157043842248</v>
      </c>
      <c r="O541" s="71">
        <v>11.462553939085847</v>
      </c>
      <c r="P541" s="71">
        <v>9.748461744240581</v>
      </c>
      <c r="Q541" s="71">
        <v>0.63411974973773899</v>
      </c>
      <c r="R541" s="71">
        <v>0</v>
      </c>
      <c r="S541" s="71">
        <v>0</v>
      </c>
      <c r="T541" s="72"/>
      <c r="U541" s="71">
        <v>34927852</v>
      </c>
      <c r="V541" s="71">
        <v>583</v>
      </c>
      <c r="W541" s="71">
        <v>23</v>
      </c>
      <c r="X541" s="71">
        <v>2130</v>
      </c>
      <c r="Y541" s="71">
        <v>3295</v>
      </c>
      <c r="Z541" s="71">
        <v>5948</v>
      </c>
      <c r="AA541" s="71">
        <v>1970</v>
      </c>
      <c r="AB541" s="71">
        <v>9036</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42.868000000000002</v>
      </c>
      <c r="BK541" s="71">
        <v>0</v>
      </c>
      <c r="BL541" s="71">
        <v>0</v>
      </c>
      <c r="BM541" s="71">
        <v>0</v>
      </c>
      <c r="BN541" s="72"/>
      <c r="BO541" s="71">
        <v>0</v>
      </c>
      <c r="BP541" s="71">
        <v>0</v>
      </c>
      <c r="BQ541" s="71">
        <v>1</v>
      </c>
      <c r="BR541" s="71">
        <v>0</v>
      </c>
      <c r="BS541" s="71">
        <v>0</v>
      </c>
      <c r="BT541" s="71">
        <v>0</v>
      </c>
      <c r="BU541"/>
      <c r="BV541" s="70">
        <v>42.868000000000002</v>
      </c>
      <c r="BW541" s="70">
        <v>0</v>
      </c>
      <c r="BX541" s="70">
        <v>0</v>
      </c>
      <c r="BY541" s="70">
        <v>0</v>
      </c>
      <c r="BZ541" s="70">
        <v>0</v>
      </c>
      <c r="CA541" s="70">
        <v>0</v>
      </c>
      <c r="CB541" s="70">
        <v>0</v>
      </c>
      <c r="CC541" s="70">
        <v>0</v>
      </c>
      <c r="CD541" s="70">
        <v>0</v>
      </c>
    </row>
    <row r="542" spans="1:82">
      <c r="A542" s="70" t="s">
        <v>2325</v>
      </c>
      <c r="B542" s="70">
        <v>315</v>
      </c>
      <c r="C542" s="70">
        <v>9</v>
      </c>
      <c r="D542" s="70">
        <v>19</v>
      </c>
      <c r="E542" s="70">
        <v>2012</v>
      </c>
      <c r="F542" s="70" t="s">
        <v>179</v>
      </c>
      <c r="G542" s="70" t="s">
        <v>2316</v>
      </c>
      <c r="H542" s="70" t="s">
        <v>2317</v>
      </c>
      <c r="I542" s="148"/>
      <c r="J542" s="71">
        <v>169.517310777299</v>
      </c>
      <c r="K542" s="71">
        <v>1.4543772768640211</v>
      </c>
      <c r="L542" s="71">
        <v>0.77077507545054136</v>
      </c>
      <c r="M542" s="71">
        <v>11.670326761869349</v>
      </c>
      <c r="N542" s="71">
        <v>14.61793639197705</v>
      </c>
      <c r="O542" s="71">
        <v>11.511926613509832</v>
      </c>
      <c r="P542" s="71">
        <v>9.3709604143484704</v>
      </c>
      <c r="Q542" s="71">
        <v>0.698870303024685</v>
      </c>
      <c r="R542" s="71">
        <v>0</v>
      </c>
      <c r="S542" s="71">
        <v>0</v>
      </c>
      <c r="T542" s="72"/>
      <c r="U542" s="71">
        <v>28328850</v>
      </c>
      <c r="V542" s="71">
        <v>583</v>
      </c>
      <c r="W542" s="71">
        <v>23</v>
      </c>
      <c r="X542" s="71">
        <v>2130</v>
      </c>
      <c r="Y542" s="71">
        <v>3373</v>
      </c>
      <c r="Z542" s="71">
        <v>6021</v>
      </c>
      <c r="AA542" s="71">
        <v>1883</v>
      </c>
      <c r="AB542" s="71">
        <v>9166</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52.177999999999997</v>
      </c>
      <c r="BK542" s="71">
        <v>0</v>
      </c>
      <c r="BL542" s="71">
        <v>0</v>
      </c>
      <c r="BM542" s="71">
        <v>0</v>
      </c>
      <c r="BN542" s="72"/>
      <c r="BO542" s="71">
        <v>0</v>
      </c>
      <c r="BP542" s="71">
        <v>0</v>
      </c>
      <c r="BQ542" s="71">
        <v>1</v>
      </c>
      <c r="BR542" s="71">
        <v>0</v>
      </c>
      <c r="BS542" s="71">
        <v>0</v>
      </c>
      <c r="BT542" s="71">
        <v>0</v>
      </c>
      <c r="BU542"/>
      <c r="BV542" s="70">
        <v>52.177999999999997</v>
      </c>
      <c r="BW542" s="70">
        <v>0</v>
      </c>
      <c r="BX542" s="70">
        <v>0</v>
      </c>
      <c r="BY542" s="70">
        <v>0</v>
      </c>
      <c r="BZ542" s="70">
        <v>0</v>
      </c>
      <c r="CA542" s="70">
        <v>0</v>
      </c>
      <c r="CB542" s="70">
        <v>0</v>
      </c>
      <c r="CC542" s="70">
        <v>0</v>
      </c>
      <c r="CD542" s="70">
        <v>0</v>
      </c>
    </row>
    <row r="543" spans="1:82">
      <c r="A543" s="70" t="s">
        <v>2326</v>
      </c>
      <c r="B543" s="70">
        <v>316</v>
      </c>
      <c r="C543" s="70">
        <v>10</v>
      </c>
      <c r="D543" s="70">
        <v>19</v>
      </c>
      <c r="E543" s="70">
        <v>2013</v>
      </c>
      <c r="F543" s="70" t="s">
        <v>180</v>
      </c>
      <c r="G543" s="70" t="s">
        <v>2316</v>
      </c>
      <c r="H543" s="70" t="s">
        <v>2317</v>
      </c>
      <c r="I543" s="148"/>
      <c r="J543" s="71">
        <v>191.1789834596199</v>
      </c>
      <c r="K543" s="71">
        <v>1.4241294456047779</v>
      </c>
      <c r="L543" s="71">
        <v>0.63267569322533579</v>
      </c>
      <c r="M543" s="71">
        <v>12.06754506582061</v>
      </c>
      <c r="N543" s="71">
        <v>13.439770572687641</v>
      </c>
      <c r="O543" s="71">
        <v>11.32555902497888</v>
      </c>
      <c r="P543" s="71">
        <v>9.4262517168273945</v>
      </c>
      <c r="Q543" s="71">
        <v>0.71468186379973497</v>
      </c>
      <c r="R543" s="71">
        <v>0</v>
      </c>
      <c r="S543" s="71">
        <v>0</v>
      </c>
      <c r="T543" s="72"/>
      <c r="U543" s="71">
        <v>27597708</v>
      </c>
      <c r="V543" s="71">
        <v>583</v>
      </c>
      <c r="W543" s="71">
        <v>23</v>
      </c>
      <c r="X543" s="71">
        <v>2130</v>
      </c>
      <c r="Y543" s="71">
        <v>3386</v>
      </c>
      <c r="Z543" s="71">
        <v>6188</v>
      </c>
      <c r="AA543" s="71">
        <v>1887</v>
      </c>
      <c r="AB543" s="71">
        <v>9239</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62.491999999999997</v>
      </c>
      <c r="BK543" s="71">
        <v>0</v>
      </c>
      <c r="BL543" s="71">
        <v>0</v>
      </c>
      <c r="BM543" s="71">
        <v>0</v>
      </c>
      <c r="BN543" s="72"/>
      <c r="BO543" s="71">
        <v>0</v>
      </c>
      <c r="BP543" s="71">
        <v>0</v>
      </c>
      <c r="BQ543" s="71">
        <v>1</v>
      </c>
      <c r="BR543" s="71">
        <v>0</v>
      </c>
      <c r="BS543" s="71">
        <v>0</v>
      </c>
      <c r="BT543" s="71">
        <v>0</v>
      </c>
      <c r="BU543"/>
      <c r="BV543" s="70">
        <v>62.491999999999997</v>
      </c>
      <c r="BW543" s="70">
        <v>0</v>
      </c>
      <c r="BX543" s="70">
        <v>0</v>
      </c>
      <c r="BY543" s="70">
        <v>0</v>
      </c>
      <c r="BZ543" s="70">
        <v>0</v>
      </c>
      <c r="CA543" s="70">
        <v>0</v>
      </c>
      <c r="CB543" s="70">
        <v>0</v>
      </c>
      <c r="CC543" s="70">
        <v>0</v>
      </c>
      <c r="CD543" s="70">
        <v>0</v>
      </c>
    </row>
    <row r="544" spans="1:82">
      <c r="A544" s="70" t="s">
        <v>2327</v>
      </c>
      <c r="B544" s="70">
        <v>317</v>
      </c>
      <c r="C544" s="70">
        <v>11</v>
      </c>
      <c r="D544" s="70">
        <v>19</v>
      </c>
      <c r="E544" s="70">
        <v>2014</v>
      </c>
      <c r="F544" s="70" t="s">
        <v>181</v>
      </c>
      <c r="G544" s="70" t="s">
        <v>2316</v>
      </c>
      <c r="H544" s="70" t="s">
        <v>2317</v>
      </c>
      <c r="I544" s="148"/>
      <c r="J544" s="71">
        <v>184.91497263118811</v>
      </c>
      <c r="K544" s="71">
        <v>1.406742867207091</v>
      </c>
      <c r="L544" s="71">
        <v>0.31487434667900299</v>
      </c>
      <c r="M544" s="71">
        <v>13.55884994848093</v>
      </c>
      <c r="N544" s="71">
        <v>11.458929399857981</v>
      </c>
      <c r="O544" s="71">
        <v>10.867935986354915</v>
      </c>
      <c r="P544" s="71">
        <v>9.5304825532336395</v>
      </c>
      <c r="Q544" s="71">
        <v>0.68510094019768297</v>
      </c>
      <c r="R544" s="71">
        <v>0</v>
      </c>
      <c r="S544" s="71">
        <v>0</v>
      </c>
      <c r="T544" s="72"/>
      <c r="U544" s="71">
        <v>33126314</v>
      </c>
      <c r="V544" s="71">
        <v>531</v>
      </c>
      <c r="W544" s="71">
        <v>11</v>
      </c>
      <c r="X544" s="71">
        <v>2487</v>
      </c>
      <c r="Y544" s="71">
        <v>3396</v>
      </c>
      <c r="Z544" s="71">
        <v>6254</v>
      </c>
      <c r="AA544" s="71">
        <v>1898</v>
      </c>
      <c r="AB544" s="71">
        <v>9231</v>
      </c>
      <c r="AC544" s="71">
        <v>0</v>
      </c>
      <c r="AD544" s="71">
        <v>0</v>
      </c>
      <c r="AE544" s="72"/>
      <c r="AF544" s="71"/>
      <c r="AG544" s="71"/>
      <c r="AH544" s="71"/>
      <c r="AI544" s="71"/>
      <c r="AJ544" s="71"/>
      <c r="AK544" s="71"/>
      <c r="AL544" s="71"/>
      <c r="AM544" s="71"/>
      <c r="AN544" s="71"/>
      <c r="AO544" s="71"/>
      <c r="AP544" s="71"/>
      <c r="AQ544" s="72"/>
      <c r="AR544" s="71">
        <v>102</v>
      </c>
      <c r="AS544" s="71">
        <v>52</v>
      </c>
      <c r="AT544" s="71">
        <v>0</v>
      </c>
      <c r="AU544" s="71">
        <v>0</v>
      </c>
      <c r="AV544" s="71">
        <v>0</v>
      </c>
      <c r="AW544" s="71">
        <v>0</v>
      </c>
      <c r="AX544" s="71"/>
      <c r="AY544" s="72"/>
      <c r="AZ544" s="71">
        <v>532.6</v>
      </c>
      <c r="BA544" s="71">
        <v>1363.3</v>
      </c>
      <c r="BB544" s="71">
        <v>0</v>
      </c>
      <c r="BC544" s="71">
        <v>0</v>
      </c>
      <c r="BD544" s="71">
        <v>0</v>
      </c>
      <c r="BE544" s="71">
        <v>0</v>
      </c>
      <c r="BF544" s="71"/>
      <c r="BG544" s="72"/>
      <c r="BH544" s="71">
        <v>0</v>
      </c>
      <c r="BI544" s="71">
        <v>0</v>
      </c>
      <c r="BJ544" s="71">
        <v>71.602000000000004</v>
      </c>
      <c r="BK544" s="71">
        <v>0</v>
      </c>
      <c r="BL544" s="71">
        <v>0</v>
      </c>
      <c r="BM544" s="71">
        <v>0</v>
      </c>
      <c r="BN544" s="72"/>
      <c r="BO544" s="71">
        <v>0</v>
      </c>
      <c r="BP544" s="71">
        <v>0</v>
      </c>
      <c r="BQ544" s="71">
        <v>1</v>
      </c>
      <c r="BR544" s="71">
        <v>0</v>
      </c>
      <c r="BS544" s="71">
        <v>0</v>
      </c>
      <c r="BT544" s="71">
        <v>0</v>
      </c>
      <c r="BU544"/>
      <c r="BV544" s="70">
        <v>71.602000000000004</v>
      </c>
      <c r="BW544" s="70">
        <v>0</v>
      </c>
      <c r="BX544" s="70">
        <v>0</v>
      </c>
      <c r="BY544" s="70">
        <v>0</v>
      </c>
      <c r="BZ544" s="70">
        <v>0</v>
      </c>
      <c r="CA544" s="70">
        <v>0</v>
      </c>
      <c r="CB544" s="70">
        <v>0</v>
      </c>
      <c r="CC544" s="70">
        <v>0</v>
      </c>
      <c r="CD544" s="70">
        <v>0</v>
      </c>
    </row>
    <row r="545" spans="1:82">
      <c r="A545" s="70" t="s">
        <v>2328</v>
      </c>
      <c r="B545" s="70">
        <v>318</v>
      </c>
      <c r="C545" s="70">
        <v>12</v>
      </c>
      <c r="D545" s="70">
        <v>19</v>
      </c>
      <c r="E545" s="70">
        <v>2015</v>
      </c>
      <c r="F545" s="70" t="s">
        <v>182</v>
      </c>
      <c r="G545" s="70" t="s">
        <v>2316</v>
      </c>
      <c r="H545" s="70" t="s">
        <v>2317</v>
      </c>
      <c r="I545" s="148"/>
      <c r="J545" s="71">
        <v>175.42573436157559</v>
      </c>
      <c r="K545" s="71">
        <v>1.304780666639108</v>
      </c>
      <c r="L545" s="71">
        <v>0.31768937746232839</v>
      </c>
      <c r="M545" s="71">
        <v>12.18906913936247</v>
      </c>
      <c r="N545" s="71">
        <v>12.54530118929833</v>
      </c>
      <c r="O545" s="71">
        <v>11.063828446928483</v>
      </c>
      <c r="P545" s="71">
        <v>9.6937963736373458</v>
      </c>
      <c r="Q545" s="71">
        <v>0.68323881960689203</v>
      </c>
      <c r="R545" s="71">
        <v>0</v>
      </c>
      <c r="S545" s="71">
        <v>0</v>
      </c>
      <c r="T545" s="72"/>
      <c r="U545" s="71">
        <v>35599464</v>
      </c>
      <c r="V545" s="71">
        <v>531</v>
      </c>
      <c r="W545" s="71">
        <v>11</v>
      </c>
      <c r="X545" s="71">
        <v>2487</v>
      </c>
      <c r="Y545" s="71">
        <v>3528</v>
      </c>
      <c r="Z545" s="71">
        <v>6428</v>
      </c>
      <c r="AA545" s="71">
        <v>1929</v>
      </c>
      <c r="AB545" s="71">
        <v>9404</v>
      </c>
      <c r="AC545" s="71">
        <v>0</v>
      </c>
      <c r="AD545" s="71">
        <v>0</v>
      </c>
      <c r="AE545" s="72"/>
      <c r="AF545" s="71">
        <v>266483841.99029359</v>
      </c>
      <c r="AG545" s="71">
        <v>976067.0810890377</v>
      </c>
      <c r="AH545" s="71">
        <v>66749.356927086134</v>
      </c>
      <c r="AI545" s="71">
        <v>15932991.51731078</v>
      </c>
      <c r="AJ545" s="71">
        <v>18316972.52576033</v>
      </c>
      <c r="AK545" s="71">
        <v>0</v>
      </c>
      <c r="AL545" s="71">
        <v>0</v>
      </c>
      <c r="AM545" s="71">
        <v>1288778.7517036791</v>
      </c>
      <c r="AN545" s="71">
        <v>0</v>
      </c>
      <c r="AO545" s="71">
        <v>0</v>
      </c>
      <c r="AP545" s="71">
        <v>303065401.22308451</v>
      </c>
      <c r="AQ545" s="72"/>
      <c r="AR545" s="71">
        <v>128</v>
      </c>
      <c r="AS545" s="71">
        <v>71</v>
      </c>
      <c r="AT545" s="71">
        <v>0</v>
      </c>
      <c r="AU545" s="71">
        <v>0</v>
      </c>
      <c r="AV545" s="71">
        <v>0</v>
      </c>
      <c r="AW545" s="71">
        <v>0</v>
      </c>
      <c r="AX545" s="71"/>
      <c r="AY545" s="72"/>
      <c r="AZ545" s="71">
        <v>676.90000000000009</v>
      </c>
      <c r="BA545" s="71">
        <v>1746</v>
      </c>
      <c r="BB545" s="71">
        <v>0</v>
      </c>
      <c r="BC545" s="71">
        <v>0</v>
      </c>
      <c r="BD545" s="71">
        <v>0</v>
      </c>
      <c r="BE545" s="71">
        <v>0</v>
      </c>
      <c r="BF545" s="71"/>
      <c r="BG545" s="72"/>
      <c r="BH545" s="71">
        <v>0</v>
      </c>
      <c r="BI545" s="71">
        <v>0</v>
      </c>
      <c r="BJ545" s="71">
        <v>69.103999999999999</v>
      </c>
      <c r="BK545" s="71">
        <v>0</v>
      </c>
      <c r="BL545" s="71">
        <v>0</v>
      </c>
      <c r="BM545" s="71">
        <v>0</v>
      </c>
      <c r="BN545" s="72"/>
      <c r="BO545" s="71">
        <v>0</v>
      </c>
      <c r="BP545" s="71">
        <v>0</v>
      </c>
      <c r="BQ545" s="71">
        <v>1</v>
      </c>
      <c r="BR545" s="71">
        <v>0</v>
      </c>
      <c r="BS545" s="71">
        <v>0</v>
      </c>
      <c r="BT545" s="71">
        <v>0</v>
      </c>
      <c r="BU545"/>
      <c r="BV545" s="70">
        <v>69.103999999999999</v>
      </c>
      <c r="BW545" s="70">
        <v>0</v>
      </c>
      <c r="BX545" s="70">
        <v>0</v>
      </c>
      <c r="BY545" s="70">
        <v>0</v>
      </c>
      <c r="BZ545" s="70">
        <v>0</v>
      </c>
      <c r="CA545" s="70">
        <v>0</v>
      </c>
      <c r="CB545" s="70">
        <v>0</v>
      </c>
      <c r="CC545" s="70">
        <v>0</v>
      </c>
      <c r="CD545" s="70">
        <v>0</v>
      </c>
    </row>
    <row r="546" spans="1:82">
      <c r="A546" s="70" t="s">
        <v>2329</v>
      </c>
      <c r="B546" s="70">
        <v>319</v>
      </c>
      <c r="C546" s="70">
        <v>13</v>
      </c>
      <c r="D546" s="70">
        <v>19</v>
      </c>
      <c r="E546" s="70">
        <v>2016</v>
      </c>
      <c r="F546" s="70" t="s">
        <v>155</v>
      </c>
      <c r="G546" s="70" t="s">
        <v>2316</v>
      </c>
      <c r="H546" s="70" t="s">
        <v>2317</v>
      </c>
      <c r="I546" s="148"/>
      <c r="J546" s="71">
        <v>150.48907997733357</v>
      </c>
      <c r="K546" s="71">
        <v>1.4271400130352938</v>
      </c>
      <c r="L546" s="71">
        <v>0.36919188591687568</v>
      </c>
      <c r="M546" s="71">
        <v>10.352090347136315</v>
      </c>
      <c r="N546" s="71">
        <v>12.08733763827499</v>
      </c>
      <c r="O546" s="71">
        <v>11.210023185471547</v>
      </c>
      <c r="P546" s="71">
        <v>9.8097595848685906</v>
      </c>
      <c r="Q546" s="71">
        <v>0.67121616067096168</v>
      </c>
      <c r="R546" s="71">
        <v>0</v>
      </c>
      <c r="S546" s="71">
        <v>0</v>
      </c>
      <c r="T546" s="72"/>
      <c r="U546" s="71">
        <v>29183899</v>
      </c>
      <c r="V546" s="71">
        <v>531</v>
      </c>
      <c r="W546" s="71">
        <v>11</v>
      </c>
      <c r="X546" s="71">
        <v>2487</v>
      </c>
      <c r="Y546" s="71">
        <v>3651</v>
      </c>
      <c r="Z546" s="71">
        <v>6593</v>
      </c>
      <c r="AA546" s="71">
        <v>2019</v>
      </c>
      <c r="AB546" s="71">
        <v>9503</v>
      </c>
      <c r="AC546" s="71">
        <v>0</v>
      </c>
      <c r="AD546" s="71">
        <v>0</v>
      </c>
      <c r="AE546" s="72"/>
      <c r="AF546" s="71">
        <v>226431383.65558219</v>
      </c>
      <c r="AG546" s="71">
        <v>1072148.8011450041</v>
      </c>
      <c r="AH546" s="71">
        <v>63222.186444137507</v>
      </c>
      <c r="AI546" s="71">
        <v>15924789.006654119</v>
      </c>
      <c r="AJ546" s="71">
        <v>16545243.0043339</v>
      </c>
      <c r="AK546" s="71">
        <v>0</v>
      </c>
      <c r="AL546" s="71">
        <v>0</v>
      </c>
      <c r="AM546" s="71">
        <v>1303358.0816937699</v>
      </c>
      <c r="AN546" s="71">
        <v>0</v>
      </c>
      <c r="AO546" s="71">
        <v>0</v>
      </c>
      <c r="AP546" s="71">
        <v>261340144.73585314</v>
      </c>
      <c r="AQ546" s="72"/>
      <c r="AR546" s="71">
        <v>141</v>
      </c>
      <c r="AS546" s="71">
        <v>81</v>
      </c>
      <c r="AT546" s="71">
        <v>0</v>
      </c>
      <c r="AU546" s="71">
        <v>0</v>
      </c>
      <c r="AV546" s="71">
        <v>0</v>
      </c>
      <c r="AW546" s="71">
        <v>0</v>
      </c>
      <c r="AX546" s="71"/>
      <c r="AY546" s="72"/>
      <c r="AZ546" s="71">
        <v>747.6</v>
      </c>
      <c r="BA546" s="71">
        <v>1953.7</v>
      </c>
      <c r="BB546" s="71">
        <v>0</v>
      </c>
      <c r="BC546" s="71">
        <v>0</v>
      </c>
      <c r="BD546" s="71">
        <v>0</v>
      </c>
      <c r="BE546" s="71">
        <v>0</v>
      </c>
      <c r="BF546" s="71"/>
      <c r="BG546" s="72"/>
      <c r="BH546" s="71">
        <v>0</v>
      </c>
      <c r="BI546" s="71">
        <v>0</v>
      </c>
      <c r="BJ546" s="71">
        <v>82.301000000000002</v>
      </c>
      <c r="BK546" s="71">
        <v>0</v>
      </c>
      <c r="BL546" s="71">
        <v>0</v>
      </c>
      <c r="BM546" s="71">
        <v>0</v>
      </c>
      <c r="BN546" s="72"/>
      <c r="BO546" s="71">
        <v>0</v>
      </c>
      <c r="BP546" s="71">
        <v>0</v>
      </c>
      <c r="BQ546" s="71">
        <v>1</v>
      </c>
      <c r="BR546" s="71">
        <v>0</v>
      </c>
      <c r="BS546" s="71">
        <v>0</v>
      </c>
      <c r="BT546" s="71">
        <v>0</v>
      </c>
      <c r="BU546"/>
      <c r="BV546" s="70">
        <v>82.301000000000002</v>
      </c>
      <c r="BW546" s="70">
        <v>0</v>
      </c>
      <c r="BX546" s="70">
        <v>0</v>
      </c>
      <c r="BY546" s="70">
        <v>0</v>
      </c>
      <c r="BZ546" s="70">
        <v>0</v>
      </c>
      <c r="CA546" s="70">
        <v>0</v>
      </c>
      <c r="CB546" s="70">
        <v>0</v>
      </c>
      <c r="CC546" s="70">
        <v>0</v>
      </c>
      <c r="CD546" s="70">
        <v>0</v>
      </c>
    </row>
    <row r="547" spans="1:82">
      <c r="A547" s="70" t="s">
        <v>2330</v>
      </c>
      <c r="B547" s="70">
        <v>320</v>
      </c>
      <c r="C547" s="70">
        <v>14</v>
      </c>
      <c r="D547" s="70">
        <v>19</v>
      </c>
      <c r="E547" s="70">
        <v>2017</v>
      </c>
      <c r="F547" s="70" t="s">
        <v>156</v>
      </c>
      <c r="G547" s="70" t="s">
        <v>2316</v>
      </c>
      <c r="H547" s="70" t="s">
        <v>2317</v>
      </c>
      <c r="I547" s="148"/>
      <c r="J547" s="71">
        <v>160.24114801639277</v>
      </c>
      <c r="K547" s="71">
        <v>1.4286415059693989</v>
      </c>
      <c r="L547" s="71">
        <v>0.34418259073474761</v>
      </c>
      <c r="M547" s="71">
        <v>10.462950485494487</v>
      </c>
      <c r="N547" s="71">
        <v>13.375248649146757</v>
      </c>
      <c r="O547" s="71">
        <v>11.257913802582474</v>
      </c>
      <c r="P547" s="71">
        <v>9.7765859228305754</v>
      </c>
      <c r="Q547" s="71">
        <v>0.65338404078372103</v>
      </c>
      <c r="R547" s="71">
        <v>0</v>
      </c>
      <c r="S547" s="71">
        <v>0</v>
      </c>
      <c r="T547" s="72"/>
      <c r="U547" s="71">
        <v>37005713</v>
      </c>
      <c r="V547" s="71">
        <v>531</v>
      </c>
      <c r="W547" s="71">
        <v>11</v>
      </c>
      <c r="X547" s="71">
        <v>2487</v>
      </c>
      <c r="Y547" s="71">
        <v>3741</v>
      </c>
      <c r="Z547" s="71">
        <v>6731</v>
      </c>
      <c r="AA547" s="71">
        <v>2025</v>
      </c>
      <c r="AB547" s="71">
        <v>9566</v>
      </c>
      <c r="AC547" s="71">
        <v>0</v>
      </c>
      <c r="AD547" s="71">
        <v>0</v>
      </c>
      <c r="AE547" s="72"/>
      <c r="AF547" s="71">
        <v>251467138.88534421</v>
      </c>
      <c r="AG547" s="71">
        <v>1089310.07296751</v>
      </c>
      <c r="AH547" s="71">
        <v>75635.238054089612</v>
      </c>
      <c r="AI547" s="71">
        <v>16542431.06749841</v>
      </c>
      <c r="AJ547" s="71">
        <v>19291299.707040802</v>
      </c>
      <c r="AK547" s="71">
        <v>0</v>
      </c>
      <c r="AL547" s="71">
        <v>0</v>
      </c>
      <c r="AM547" s="71">
        <v>1314051.5948901549</v>
      </c>
      <c r="AN547" s="71">
        <v>0</v>
      </c>
      <c r="AO547" s="71">
        <v>0</v>
      </c>
      <c r="AP547" s="71">
        <v>289779866.56579518</v>
      </c>
      <c r="AQ547" s="72"/>
      <c r="AR547" s="71">
        <v>161</v>
      </c>
      <c r="AS547" s="71">
        <v>84</v>
      </c>
      <c r="AT547" s="71">
        <v>0</v>
      </c>
      <c r="AU547" s="71">
        <v>0</v>
      </c>
      <c r="AV547" s="71">
        <v>0</v>
      </c>
      <c r="AW547" s="71">
        <v>0</v>
      </c>
      <c r="AX547" s="71"/>
      <c r="AY547" s="72"/>
      <c r="AZ547" s="71">
        <v>858.80000000000007</v>
      </c>
      <c r="BA547" s="71">
        <v>2006.600000000001</v>
      </c>
      <c r="BB547" s="71">
        <v>0</v>
      </c>
      <c r="BC547" s="71">
        <v>0</v>
      </c>
      <c r="BD547" s="71">
        <v>0</v>
      </c>
      <c r="BE547" s="71">
        <v>0</v>
      </c>
      <c r="BF547" s="71"/>
      <c r="BG547" s="72"/>
      <c r="BH547" s="71">
        <v>0</v>
      </c>
      <c r="BI547" s="71">
        <v>0</v>
      </c>
      <c r="BJ547" s="71">
        <v>90.751000000000005</v>
      </c>
      <c r="BK547" s="71">
        <v>0</v>
      </c>
      <c r="BL547" s="71">
        <v>0</v>
      </c>
      <c r="BM547" s="71">
        <v>0</v>
      </c>
      <c r="BN547" s="72"/>
      <c r="BO547" s="71">
        <v>0</v>
      </c>
      <c r="BP547" s="71">
        <v>0</v>
      </c>
      <c r="BQ547" s="71">
        <v>1</v>
      </c>
      <c r="BR547" s="71">
        <v>0</v>
      </c>
      <c r="BS547" s="71">
        <v>0</v>
      </c>
      <c r="BT547" s="71">
        <v>0</v>
      </c>
      <c r="BU547"/>
      <c r="BV547" s="70">
        <v>90.751000000000005</v>
      </c>
      <c r="BW547" s="70">
        <v>0</v>
      </c>
      <c r="BX547" s="70">
        <v>0</v>
      </c>
      <c r="BY547" s="70">
        <v>0</v>
      </c>
      <c r="BZ547" s="70">
        <v>0</v>
      </c>
      <c r="CA547" s="70">
        <v>0</v>
      </c>
      <c r="CB547" s="70">
        <v>0</v>
      </c>
      <c r="CC547" s="70">
        <v>0</v>
      </c>
      <c r="CD547" s="70">
        <v>0</v>
      </c>
    </row>
    <row r="548" spans="1:82">
      <c r="A548" s="70" t="s">
        <v>2331</v>
      </c>
      <c r="B548" s="70">
        <v>321</v>
      </c>
      <c r="C548" s="70">
        <v>15</v>
      </c>
      <c r="D548" s="70">
        <v>19</v>
      </c>
      <c r="E548" s="70">
        <v>2018</v>
      </c>
      <c r="F548" s="70" t="s">
        <v>183</v>
      </c>
      <c r="G548" s="70" t="s">
        <v>2316</v>
      </c>
      <c r="H548" s="70" t="s">
        <v>2317</v>
      </c>
      <c r="I548" s="148"/>
      <c r="J548" s="71">
        <v>180.93928465065108</v>
      </c>
      <c r="K548" s="71">
        <v>1.3640273861332664</v>
      </c>
      <c r="L548" s="71">
        <v>0.30457021453000294</v>
      </c>
      <c r="M548" s="71">
        <v>9.7253282323297636</v>
      </c>
      <c r="N548" s="71">
        <v>12.933582115394589</v>
      </c>
      <c r="O548" s="71">
        <v>11.292570694618842</v>
      </c>
      <c r="P548" s="71">
        <v>9.7079467770250343</v>
      </c>
      <c r="Q548" s="71">
        <v>0.61409689462075001</v>
      </c>
      <c r="R548" s="71">
        <v>0</v>
      </c>
      <c r="S548" s="71">
        <v>0</v>
      </c>
      <c r="T548" s="72"/>
      <c r="U548" s="71">
        <v>42413719</v>
      </c>
      <c r="V548" s="71">
        <v>531</v>
      </c>
      <c r="W548" s="71">
        <v>11</v>
      </c>
      <c r="X548" s="71">
        <v>2487</v>
      </c>
      <c r="Y548" s="71">
        <v>3923</v>
      </c>
      <c r="Z548" s="71">
        <v>6881</v>
      </c>
      <c r="AA548" s="71">
        <v>2031</v>
      </c>
      <c r="AB548" s="71">
        <v>9689</v>
      </c>
      <c r="AC548" s="71">
        <v>0</v>
      </c>
      <c r="AD548" s="71">
        <v>0</v>
      </c>
      <c r="AE548" s="72"/>
      <c r="AF548" s="71">
        <v>276807306.56822562</v>
      </c>
      <c r="AG548" s="71">
        <v>983066.07589592156</v>
      </c>
      <c r="AH548" s="71">
        <v>70683.754859347886</v>
      </c>
      <c r="AI548" s="71">
        <v>15184580.850223349</v>
      </c>
      <c r="AJ548" s="71">
        <v>18075503.930113349</v>
      </c>
      <c r="AK548" s="71">
        <v>0</v>
      </c>
      <c r="AL548" s="71">
        <v>0</v>
      </c>
      <c r="AM548" s="71">
        <v>1333701.6116851659</v>
      </c>
      <c r="AN548" s="71">
        <v>0</v>
      </c>
      <c r="AO548" s="71">
        <v>0</v>
      </c>
      <c r="AP548" s="71">
        <v>312454842.79100281</v>
      </c>
      <c r="AQ548" s="72"/>
      <c r="AR548" s="71">
        <v>174</v>
      </c>
      <c r="AS548" s="71">
        <v>97</v>
      </c>
      <c r="AT548" s="71">
        <v>0</v>
      </c>
      <c r="AU548" s="71">
        <v>0</v>
      </c>
      <c r="AV548" s="71">
        <v>0</v>
      </c>
      <c r="AW548" s="71">
        <v>0</v>
      </c>
      <c r="AX548" s="71"/>
      <c r="AY548" s="72"/>
      <c r="AZ548" s="71">
        <v>937.2</v>
      </c>
      <c r="BA548" s="71">
        <v>2364</v>
      </c>
      <c r="BB548" s="71">
        <v>0</v>
      </c>
      <c r="BC548" s="71">
        <v>0</v>
      </c>
      <c r="BD548" s="71">
        <v>0</v>
      </c>
      <c r="BE548" s="71">
        <v>0</v>
      </c>
      <c r="BF548" s="71"/>
      <c r="BG548" s="72"/>
      <c r="BH548" s="71">
        <v>0</v>
      </c>
      <c r="BI548" s="71">
        <v>0</v>
      </c>
      <c r="BJ548" s="71">
        <v>87.704999999999998</v>
      </c>
      <c r="BK548" s="71">
        <v>0</v>
      </c>
      <c r="BL548" s="71">
        <v>0</v>
      </c>
      <c r="BM548" s="71">
        <v>0</v>
      </c>
      <c r="BN548" s="72"/>
      <c r="BO548" s="71">
        <v>0</v>
      </c>
      <c r="BP548" s="71">
        <v>0</v>
      </c>
      <c r="BQ548" s="71">
        <v>1</v>
      </c>
      <c r="BR548" s="71">
        <v>0</v>
      </c>
      <c r="BS548" s="71">
        <v>0</v>
      </c>
      <c r="BT548" s="71">
        <v>0</v>
      </c>
      <c r="BU548"/>
      <c r="BV548" s="70">
        <v>87.704999999999998</v>
      </c>
      <c r="BW548" s="70">
        <v>0</v>
      </c>
      <c r="BX548" s="70">
        <v>0</v>
      </c>
      <c r="BY548" s="70">
        <v>0</v>
      </c>
      <c r="BZ548" s="70">
        <v>0</v>
      </c>
      <c r="CA548" s="70">
        <v>0</v>
      </c>
      <c r="CB548" s="70">
        <v>0</v>
      </c>
      <c r="CC548" s="70">
        <v>0</v>
      </c>
      <c r="CD548" s="70">
        <v>0</v>
      </c>
    </row>
    <row r="549" spans="1:82">
      <c r="A549" s="70" t="s">
        <v>2332</v>
      </c>
      <c r="B549" s="70">
        <v>322</v>
      </c>
      <c r="C549" s="70">
        <v>16</v>
      </c>
      <c r="D549" s="70">
        <v>19</v>
      </c>
      <c r="E549" s="70">
        <v>2019</v>
      </c>
      <c r="F549" s="70" t="s">
        <v>158</v>
      </c>
      <c r="G549" s="70" t="s">
        <v>2316</v>
      </c>
      <c r="H549" s="70" t="s">
        <v>2317</v>
      </c>
      <c r="I549" s="148"/>
      <c r="J549" s="71">
        <v>143.37260814819777</v>
      </c>
      <c r="K549" s="71">
        <v>1.2306075564365708</v>
      </c>
      <c r="L549" s="71">
        <v>0.30701110524674891</v>
      </c>
      <c r="M549" s="71">
        <v>9.4526625285877071</v>
      </c>
      <c r="N549" s="71">
        <v>11.503560170798332</v>
      </c>
      <c r="O549" s="71">
        <v>11.153758046871269</v>
      </c>
      <c r="P549" s="71">
        <v>9.4247804165017968</v>
      </c>
      <c r="Q549" s="71">
        <v>0.59754005584430403</v>
      </c>
      <c r="R549" s="71">
        <v>0</v>
      </c>
      <c r="S549" s="71">
        <v>0</v>
      </c>
      <c r="T549" s="72"/>
      <c r="U549" s="71">
        <v>33655159</v>
      </c>
      <c r="V549" s="71">
        <v>531</v>
      </c>
      <c r="W549" s="71">
        <v>11</v>
      </c>
      <c r="X549" s="71">
        <v>2487</v>
      </c>
      <c r="Y549" s="71">
        <v>3991</v>
      </c>
      <c r="Z549" s="71">
        <v>6983</v>
      </c>
      <c r="AA549" s="71">
        <v>1957</v>
      </c>
      <c r="AB549" s="71">
        <v>9683</v>
      </c>
      <c r="AC549" s="71">
        <v>0</v>
      </c>
      <c r="AD549" s="71">
        <v>0</v>
      </c>
      <c r="AE549" s="72"/>
      <c r="AF549" s="71">
        <v>225114580.71225911</v>
      </c>
      <c r="AG549" s="71">
        <v>919338.56732286804</v>
      </c>
      <c r="AH549" s="71">
        <v>75289.93001106751</v>
      </c>
      <c r="AI549" s="71">
        <v>15205646.54949348</v>
      </c>
      <c r="AJ549" s="71">
        <v>16591687.486653451</v>
      </c>
      <c r="AK549" s="71">
        <v>0</v>
      </c>
      <c r="AL549" s="71">
        <v>0</v>
      </c>
      <c r="AM549" s="71">
        <v>1318751.7064150269</v>
      </c>
      <c r="AN549" s="71">
        <v>0</v>
      </c>
      <c r="AO549" s="71">
        <v>0</v>
      </c>
      <c r="AP549" s="71">
        <v>259225294.95215502</v>
      </c>
      <c r="AQ549" s="72"/>
      <c r="AR549" s="71">
        <v>184</v>
      </c>
      <c r="AS549" s="71">
        <v>106</v>
      </c>
      <c r="AT549" s="71">
        <v>0</v>
      </c>
      <c r="AU549" s="71">
        <v>0</v>
      </c>
      <c r="AV549" s="71">
        <v>0</v>
      </c>
      <c r="AW549" s="71">
        <v>0</v>
      </c>
      <c r="AX549" s="71"/>
      <c r="AY549" s="72"/>
      <c r="AZ549" s="71">
        <v>1016</v>
      </c>
      <c r="BA549" s="71">
        <v>2680.9</v>
      </c>
      <c r="BB549" s="71">
        <v>0</v>
      </c>
      <c r="BC549" s="71">
        <v>0</v>
      </c>
      <c r="BD549" s="71">
        <v>0</v>
      </c>
      <c r="BE549" s="71">
        <v>0</v>
      </c>
      <c r="BF549" s="71"/>
      <c r="BG549" s="72"/>
      <c r="BH549" s="71">
        <v>0</v>
      </c>
      <c r="BI549" s="71">
        <v>0</v>
      </c>
      <c r="BJ549" s="71">
        <v>82.132999999999996</v>
      </c>
      <c r="BK549" s="71">
        <v>0</v>
      </c>
      <c r="BL549" s="71">
        <v>0</v>
      </c>
      <c r="BM549" s="71">
        <v>0</v>
      </c>
      <c r="BN549" s="72"/>
      <c r="BO549" s="71">
        <v>0</v>
      </c>
      <c r="BP549" s="71">
        <v>0</v>
      </c>
      <c r="BQ549" s="71">
        <v>1</v>
      </c>
      <c r="BR549" s="71">
        <v>0</v>
      </c>
      <c r="BS549" s="71">
        <v>0</v>
      </c>
      <c r="BT549" s="71">
        <v>0</v>
      </c>
      <c r="BU549"/>
      <c r="BV549" s="70">
        <v>82.132999999999996</v>
      </c>
      <c r="BW549" s="70">
        <v>0</v>
      </c>
      <c r="BX549" s="70">
        <v>0</v>
      </c>
      <c r="BY549" s="70">
        <v>0</v>
      </c>
      <c r="BZ549" s="70">
        <v>0</v>
      </c>
      <c r="CA549" s="70">
        <v>0</v>
      </c>
      <c r="CB549" s="70">
        <v>0</v>
      </c>
      <c r="CC549" s="70">
        <v>0</v>
      </c>
      <c r="CD549" s="70">
        <v>0</v>
      </c>
    </row>
    <row r="550" spans="1:82">
      <c r="A550" s="70" t="s">
        <v>2333</v>
      </c>
      <c r="B550" s="70">
        <v>323</v>
      </c>
      <c r="C550" s="70">
        <v>17</v>
      </c>
      <c r="D550" s="70">
        <v>19</v>
      </c>
      <c r="E550" s="70">
        <v>2020</v>
      </c>
      <c r="F550" s="70" t="s">
        <v>159</v>
      </c>
      <c r="G550" s="70" t="s">
        <v>2316</v>
      </c>
      <c r="H550" s="70" t="s">
        <v>2317</v>
      </c>
      <c r="I550" s="148"/>
      <c r="J550" s="71">
        <v>126.7668870487752</v>
      </c>
      <c r="K550" s="71">
        <v>1.3626220289286664</v>
      </c>
      <c r="L550" s="71">
        <v>0.35249882067307414</v>
      </c>
      <c r="M550" s="71">
        <v>9.1434903693814196</v>
      </c>
      <c r="N550" s="71">
        <v>11.404979967021966</v>
      </c>
      <c r="O550" s="71">
        <v>9.881425091479322</v>
      </c>
      <c r="P550" s="71">
        <v>8.9305212936135039</v>
      </c>
      <c r="Q550" s="71">
        <v>0.57079876322494305</v>
      </c>
      <c r="R550" s="71">
        <v>0</v>
      </c>
      <c r="S550" s="71">
        <v>0</v>
      </c>
      <c r="T550" s="72"/>
      <c r="U550" s="71">
        <v>31655441</v>
      </c>
      <c r="V550" s="71">
        <v>509</v>
      </c>
      <c r="W550" s="71">
        <v>14</v>
      </c>
      <c r="X550" s="71">
        <v>2458</v>
      </c>
      <c r="Y550" s="71">
        <v>4022</v>
      </c>
      <c r="Z550" s="71">
        <v>7061</v>
      </c>
      <c r="AA550" s="71">
        <v>1971</v>
      </c>
      <c r="AB550" s="71">
        <v>9681</v>
      </c>
      <c r="AC550" s="71">
        <v>0</v>
      </c>
      <c r="AD550" s="71">
        <v>0</v>
      </c>
      <c r="AE550" s="72"/>
      <c r="AF550" s="71">
        <v>204878414.18369639</v>
      </c>
      <c r="AG550" s="71">
        <v>1043019.0139087419</v>
      </c>
      <c r="AH550" s="71">
        <v>91585.410196423283</v>
      </c>
      <c r="AI550" s="71">
        <v>14987922.256547024</v>
      </c>
      <c r="AJ550" s="71">
        <v>17899076.14458463</v>
      </c>
      <c r="AK550" s="71"/>
      <c r="AL550" s="71"/>
      <c r="AM550" s="71">
        <v>1263478.0581533452</v>
      </c>
      <c r="AN550" s="71"/>
      <c r="AO550" s="71"/>
      <c r="AP550" s="71">
        <v>240163495.06708655</v>
      </c>
      <c r="AQ550" s="72"/>
      <c r="AR550" s="71">
        <v>199</v>
      </c>
      <c r="AS550" s="71">
        <v>106</v>
      </c>
      <c r="AT550" s="71">
        <v>0</v>
      </c>
      <c r="AU550" s="71">
        <v>0</v>
      </c>
      <c r="AV550" s="71">
        <v>0</v>
      </c>
      <c r="AW550" s="71">
        <v>0</v>
      </c>
      <c r="AX550" s="71"/>
      <c r="AY550" s="72"/>
      <c r="AZ550" s="71">
        <v>1114.4000000000001</v>
      </c>
      <c r="BA550" s="71">
        <v>2680.900000000001</v>
      </c>
      <c r="BB550" s="71">
        <v>0</v>
      </c>
      <c r="BC550" s="71">
        <v>0</v>
      </c>
      <c r="BD550" s="71">
        <v>0</v>
      </c>
      <c r="BE550" s="71">
        <v>0</v>
      </c>
      <c r="BF550" s="71"/>
      <c r="BG550" s="72"/>
      <c r="BH550" s="71">
        <v>0</v>
      </c>
      <c r="BI550" s="71">
        <v>0</v>
      </c>
      <c r="BJ550" s="71">
        <v>84.128</v>
      </c>
      <c r="BK550" s="71">
        <v>0</v>
      </c>
      <c r="BL550" s="71">
        <v>0</v>
      </c>
      <c r="BM550" s="71">
        <v>0</v>
      </c>
      <c r="BN550" s="72"/>
      <c r="BO550" s="71">
        <v>0</v>
      </c>
      <c r="BP550" s="71">
        <v>0</v>
      </c>
      <c r="BQ550" s="71">
        <v>1</v>
      </c>
      <c r="BR550" s="71">
        <v>0</v>
      </c>
      <c r="BS550" s="71">
        <v>0</v>
      </c>
      <c r="BT550" s="71">
        <v>0</v>
      </c>
      <c r="BU550"/>
      <c r="BV550" s="70">
        <v>84.128</v>
      </c>
      <c r="BW550" s="70">
        <v>0</v>
      </c>
      <c r="BX550" s="70">
        <v>0</v>
      </c>
      <c r="BY550" s="70">
        <v>0</v>
      </c>
      <c r="BZ550" s="70">
        <v>0</v>
      </c>
      <c r="CA550" s="70">
        <v>0</v>
      </c>
      <c r="CB550" s="70">
        <v>0</v>
      </c>
      <c r="CC550" s="70">
        <v>0</v>
      </c>
      <c r="CD550" s="70">
        <v>0</v>
      </c>
    </row>
    <row r="551" spans="1:82">
      <c r="A551" s="70" t="s">
        <v>2334</v>
      </c>
      <c r="B551" s="70">
        <v>323</v>
      </c>
      <c r="C551" s="70">
        <v>18</v>
      </c>
      <c r="D551" s="70">
        <v>19</v>
      </c>
      <c r="E551" s="70">
        <v>2021</v>
      </c>
      <c r="F551" s="70" t="s">
        <v>160</v>
      </c>
      <c r="G551" s="70" t="s">
        <v>2316</v>
      </c>
      <c r="H551" s="70" t="s">
        <v>2317</v>
      </c>
      <c r="I551" s="148"/>
      <c r="J551" s="71">
        <v>171.03375082411196</v>
      </c>
      <c r="K551" s="71">
        <v>1.4256059130538572</v>
      </c>
      <c r="L551" s="71">
        <v>0.31980763913990068</v>
      </c>
      <c r="M551" s="71">
        <v>10.238632585967695</v>
      </c>
      <c r="N551" s="71">
        <v>11.555104816805072</v>
      </c>
      <c r="O551" s="71">
        <v>9.7042286641482054</v>
      </c>
      <c r="P551" s="71">
        <v>9.1724079458135659</v>
      </c>
      <c r="Q551" s="71">
        <v>0.56933268423239902</v>
      </c>
      <c r="R551" s="71">
        <v>0</v>
      </c>
      <c r="S551" s="71">
        <v>0</v>
      </c>
      <c r="T551" s="72"/>
      <c r="U551" s="71">
        <v>45532429</v>
      </c>
      <c r="V551" s="71">
        <v>509</v>
      </c>
      <c r="W551" s="71">
        <v>14</v>
      </c>
      <c r="X551" s="71">
        <v>2458</v>
      </c>
      <c r="Y551" s="71">
        <v>4097</v>
      </c>
      <c r="Z551" s="71">
        <v>7140</v>
      </c>
      <c r="AA551" s="71">
        <v>1974</v>
      </c>
      <c r="AB551" s="71">
        <v>9751</v>
      </c>
      <c r="AC551" s="71">
        <v>0</v>
      </c>
      <c r="AD551" s="71">
        <v>0</v>
      </c>
      <c r="AE551" s="72"/>
      <c r="AF551" s="71">
        <v>275162282.71845287</v>
      </c>
      <c r="AG551" s="71">
        <v>1008901.877340395</v>
      </c>
      <c r="AH551" s="71">
        <v>80370.631073575729</v>
      </c>
      <c r="AI551" s="71">
        <v>16599597.244361369</v>
      </c>
      <c r="AJ551" s="71">
        <v>16101768.636403039</v>
      </c>
      <c r="AK551" s="71">
        <v>0</v>
      </c>
      <c r="AL551" s="71">
        <v>0</v>
      </c>
      <c r="AM551" s="71">
        <v>1279954.1700138864</v>
      </c>
      <c r="AN551" s="71">
        <v>0</v>
      </c>
      <c r="AO551" s="71">
        <v>0</v>
      </c>
      <c r="AP551" s="71">
        <v>310232875.27764511</v>
      </c>
      <c r="AQ551" s="72"/>
      <c r="AR551" s="71">
        <v>218</v>
      </c>
      <c r="AS551" s="71">
        <v>107</v>
      </c>
      <c r="AT551" s="71">
        <v>0</v>
      </c>
      <c r="AU551" s="71">
        <v>0</v>
      </c>
      <c r="AV551" s="71">
        <v>0</v>
      </c>
      <c r="AW551" s="71">
        <v>0</v>
      </c>
      <c r="AX551" s="71"/>
      <c r="AY551" s="72"/>
      <c r="AZ551" s="71">
        <v>1250.5</v>
      </c>
      <c r="BA551" s="71">
        <v>2718</v>
      </c>
      <c r="BB551" s="71">
        <v>0</v>
      </c>
      <c r="BC551" s="71">
        <v>0</v>
      </c>
      <c r="BD551" s="71">
        <v>0</v>
      </c>
      <c r="BE551" s="71">
        <v>0</v>
      </c>
      <c r="BF551" s="71"/>
      <c r="BG551" s="72"/>
      <c r="BH551" s="71">
        <v>0</v>
      </c>
      <c r="BI551" s="71">
        <v>0</v>
      </c>
      <c r="BJ551" s="71">
        <v>92.89</v>
      </c>
      <c r="BK551" s="71">
        <v>0</v>
      </c>
      <c r="BL551" s="71">
        <v>0</v>
      </c>
      <c r="BM551" s="71">
        <v>0</v>
      </c>
      <c r="BN551" s="72"/>
      <c r="BO551" s="71">
        <v>0</v>
      </c>
      <c r="BP551" s="71">
        <v>0</v>
      </c>
      <c r="BQ551" s="71">
        <v>1</v>
      </c>
      <c r="BR551" s="71">
        <v>0</v>
      </c>
      <c r="BS551" s="71">
        <v>0</v>
      </c>
      <c r="BT551" s="71">
        <v>0</v>
      </c>
      <c r="BU551"/>
      <c r="BV551" s="70">
        <v>92.89</v>
      </c>
      <c r="BW551" s="70">
        <v>0</v>
      </c>
      <c r="BX551" s="70">
        <v>0</v>
      </c>
      <c r="BY551" s="70">
        <v>0</v>
      </c>
      <c r="BZ551" s="70">
        <v>0</v>
      </c>
      <c r="CA551" s="70">
        <v>0</v>
      </c>
      <c r="CB551" s="70">
        <v>0</v>
      </c>
      <c r="CC551" s="70">
        <v>0</v>
      </c>
      <c r="CD551" s="70">
        <v>0</v>
      </c>
    </row>
    <row r="552" spans="1:82">
      <c r="A552" s="70" t="s">
        <v>2335</v>
      </c>
      <c r="B552" s="70">
        <v>323</v>
      </c>
      <c r="C552" s="70">
        <v>19</v>
      </c>
      <c r="D552" s="70">
        <v>19</v>
      </c>
      <c r="E552" s="70">
        <v>2022</v>
      </c>
      <c r="F552" s="70" t="s">
        <v>161</v>
      </c>
      <c r="G552" s="70" t="s">
        <v>2316</v>
      </c>
      <c r="H552" s="70" t="s">
        <v>2317</v>
      </c>
      <c r="I552" s="148"/>
      <c r="J552" s="71">
        <v>134.76767649801965</v>
      </c>
      <c r="K552" s="71">
        <v>1.3554101119753974</v>
      </c>
      <c r="L552" s="71">
        <v>0.26033962244266645</v>
      </c>
      <c r="M552" s="71">
        <v>9.3234523229365607</v>
      </c>
      <c r="N552" s="71">
        <v>12.701206655781082</v>
      </c>
      <c r="O552" s="71">
        <v>10.41838033786007</v>
      </c>
      <c r="P552" s="71">
        <v>9.2406372250362754</v>
      </c>
      <c r="Q552" s="71">
        <v>0.57686558672691868</v>
      </c>
      <c r="R552" s="71">
        <v>0</v>
      </c>
      <c r="S552" s="71">
        <v>0</v>
      </c>
      <c r="T552" s="72"/>
      <c r="U552" s="71">
        <v>37009792</v>
      </c>
      <c r="V552" s="71">
        <v>509</v>
      </c>
      <c r="W552" s="71">
        <v>14</v>
      </c>
      <c r="X552" s="71">
        <v>2458</v>
      </c>
      <c r="Y552" s="71">
        <v>4170</v>
      </c>
      <c r="Z552" s="71">
        <v>7283</v>
      </c>
      <c r="AA552" s="71">
        <v>2019</v>
      </c>
      <c r="AB552" s="71">
        <v>9799</v>
      </c>
      <c r="AC552" s="71">
        <v>0</v>
      </c>
      <c r="AD552" s="71">
        <v>0</v>
      </c>
      <c r="AE552" s="72"/>
      <c r="AF552" s="71">
        <v>203461215.67156604</v>
      </c>
      <c r="AG552" s="71">
        <v>1003768.4912576828</v>
      </c>
      <c r="AH552" s="71">
        <v>78497.343239744412</v>
      </c>
      <c r="AI552" s="71">
        <v>14777870.49935621</v>
      </c>
      <c r="AJ552" s="71">
        <v>18218957.79572285</v>
      </c>
      <c r="AK552" s="71">
        <v>0</v>
      </c>
      <c r="AL552" s="71">
        <v>0</v>
      </c>
      <c r="AM552" s="71">
        <v>1265318.3578953254</v>
      </c>
      <c r="AN552" s="71">
        <v>0</v>
      </c>
      <c r="AO552" s="71">
        <v>0</v>
      </c>
      <c r="AP552" s="71">
        <v>238805628.15903783</v>
      </c>
      <c r="AQ552" s="72"/>
      <c r="AR552" s="71">
        <v>240</v>
      </c>
      <c r="AS552" s="71">
        <v>110</v>
      </c>
      <c r="AT552" s="71">
        <v>0</v>
      </c>
      <c r="AU552" s="71">
        <v>0</v>
      </c>
      <c r="AV552" s="71">
        <v>0</v>
      </c>
      <c r="AW552" s="71">
        <v>0</v>
      </c>
      <c r="AX552" s="71"/>
      <c r="AY552" s="72"/>
      <c r="AZ552" s="71">
        <v>1412.600000000001</v>
      </c>
      <c r="BA552" s="71">
        <v>2846.7000000000003</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2336</v>
      </c>
      <c r="B553" s="70">
        <v>323</v>
      </c>
      <c r="C553" s="70">
        <v>20</v>
      </c>
      <c r="D553" s="70">
        <v>19</v>
      </c>
      <c r="E553" s="70">
        <v>2023</v>
      </c>
      <c r="F553" s="70" t="s">
        <v>1539</v>
      </c>
      <c r="G553" s="70" t="s">
        <v>2316</v>
      </c>
      <c r="H553" s="70" t="s">
        <v>2317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262</v>
      </c>
      <c r="AS553" s="71">
        <v>111</v>
      </c>
      <c r="AT553" s="71">
        <v>0</v>
      </c>
      <c r="AU553" s="71">
        <v>0</v>
      </c>
      <c r="AV553" s="71">
        <v>0</v>
      </c>
      <c r="AW553" s="71">
        <v>0</v>
      </c>
      <c r="AX553" s="71"/>
      <c r="AY553" s="72"/>
      <c r="AZ553" s="71">
        <v>1563.300000000002</v>
      </c>
      <c r="BA553" s="71">
        <v>3086.7000000000003</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2337</v>
      </c>
      <c r="B554" s="70">
        <v>323</v>
      </c>
      <c r="C554" s="70">
        <v>21</v>
      </c>
      <c r="D554" s="70">
        <v>19</v>
      </c>
      <c r="E554" s="70">
        <v>2024</v>
      </c>
      <c r="F554" s="70" t="s">
        <v>1554</v>
      </c>
      <c r="G554" s="70" t="s">
        <v>2316</v>
      </c>
      <c r="H554" s="70" t="s">
        <v>2317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2338</v>
      </c>
      <c r="B555" s="70">
        <v>460</v>
      </c>
      <c r="C555" s="70">
        <v>1</v>
      </c>
      <c r="D555" s="70">
        <v>28</v>
      </c>
      <c r="E555" s="70">
        <v>1990</v>
      </c>
      <c r="F555" s="70" t="s">
        <v>787</v>
      </c>
      <c r="G555" s="70" t="s">
        <v>2339</v>
      </c>
      <c r="H555" s="70" t="s">
        <v>2340</v>
      </c>
      <c r="I555" s="148"/>
      <c r="J555" s="71">
        <v>8.713487585589041</v>
      </c>
      <c r="K555" s="71">
        <v>3.131078797764355</v>
      </c>
      <c r="L555" s="71">
        <v>7.5943090562230404</v>
      </c>
      <c r="M555" s="71">
        <v>5.2009718831756304</v>
      </c>
      <c r="N555" s="71">
        <v>13.301412559505779</v>
      </c>
      <c r="O555" s="71">
        <v>7.0797889880249896</v>
      </c>
      <c r="P555" s="71">
        <v>13.78026000758957</v>
      </c>
      <c r="Q555" s="71">
        <v>0.62026502013178397</v>
      </c>
      <c r="R555" s="71">
        <v>0</v>
      </c>
      <c r="S555" s="71">
        <v>0.71297886255262599</v>
      </c>
      <c r="T555" s="72"/>
      <c r="U555" s="71">
        <v>184894</v>
      </c>
      <c r="V555" s="71">
        <v>965</v>
      </c>
      <c r="W555" s="71">
        <v>100</v>
      </c>
      <c r="X555" s="71">
        <v>2162</v>
      </c>
      <c r="Y555" s="71">
        <v>2921</v>
      </c>
      <c r="Z555" s="71">
        <v>2912</v>
      </c>
      <c r="AA555" s="71">
        <v>3346</v>
      </c>
      <c r="AB555" s="71">
        <v>10071</v>
      </c>
      <c r="AC555" s="71">
        <v>0</v>
      </c>
      <c r="AD555" s="71">
        <v>0.71297886255262599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2341</v>
      </c>
      <c r="B556" s="70">
        <v>461</v>
      </c>
      <c r="C556" s="70">
        <v>2</v>
      </c>
      <c r="D556" s="70">
        <v>28</v>
      </c>
      <c r="E556" s="70">
        <v>2005</v>
      </c>
      <c r="F556" s="70" t="s">
        <v>789</v>
      </c>
      <c r="G556" s="70" t="s">
        <v>2339</v>
      </c>
      <c r="H556" s="70" t="s">
        <v>2340</v>
      </c>
      <c r="I556" s="148"/>
      <c r="J556" s="71">
        <v>198.410999964452</v>
      </c>
      <c r="K556" s="71">
        <v>4.0739808196652874</v>
      </c>
      <c r="L556" s="71">
        <v>11.624334408978889</v>
      </c>
      <c r="M556" s="71">
        <v>13.49858401886892</v>
      </c>
      <c r="N556" s="71">
        <v>28.976274559727241</v>
      </c>
      <c r="O556" s="71">
        <v>14.28883411974779</v>
      </c>
      <c r="P556" s="71">
        <v>16.554360268448651</v>
      </c>
      <c r="Q556" s="71">
        <v>0.69194865246590098</v>
      </c>
      <c r="R556" s="71">
        <v>1.800906357709017</v>
      </c>
      <c r="S556" s="71">
        <v>1.320163076757358</v>
      </c>
      <c r="T556" s="72"/>
      <c r="U556" s="71">
        <v>4954887</v>
      </c>
      <c r="V556" s="71">
        <v>1373</v>
      </c>
      <c r="W556" s="71">
        <v>119</v>
      </c>
      <c r="X556" s="71">
        <v>2244</v>
      </c>
      <c r="Y556" s="71">
        <v>4421</v>
      </c>
      <c r="Z556" s="71">
        <v>6801</v>
      </c>
      <c r="AA556" s="71">
        <v>3292</v>
      </c>
      <c r="AB556" s="71">
        <v>11745</v>
      </c>
      <c r="AC556" s="71">
        <v>318453</v>
      </c>
      <c r="AD556" s="71">
        <v>1.320163076757358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2342</v>
      </c>
      <c r="B557" s="70">
        <v>462</v>
      </c>
      <c r="C557" s="70">
        <v>3</v>
      </c>
      <c r="D557" s="70">
        <v>28</v>
      </c>
      <c r="E557" s="70">
        <v>2006</v>
      </c>
      <c r="F557" s="70" t="s">
        <v>790</v>
      </c>
      <c r="G557" s="70" t="s">
        <v>2339</v>
      </c>
      <c r="H557" s="70" t="s">
        <v>2340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2343</v>
      </c>
      <c r="B558" s="70">
        <v>463</v>
      </c>
      <c r="C558" s="70">
        <v>4</v>
      </c>
      <c r="D558" s="70">
        <v>28</v>
      </c>
      <c r="E558" s="70">
        <v>2007</v>
      </c>
      <c r="F558" s="70" t="s">
        <v>791</v>
      </c>
      <c r="G558" s="1064" t="s">
        <v>2339</v>
      </c>
      <c r="H558" s="70" t="s">
        <v>2340</v>
      </c>
      <c r="I558" s="148"/>
      <c r="J558" s="71">
        <v>851.50335321721093</v>
      </c>
      <c r="K558" s="71">
        <v>4.432783485871056</v>
      </c>
      <c r="L558" s="71">
        <v>9.6914324548586599</v>
      </c>
      <c r="M558" s="71">
        <v>15.3352342147308</v>
      </c>
      <c r="N558" s="71">
        <v>25.002791278302681</v>
      </c>
      <c r="O558" s="71">
        <v>13.771463395724551</v>
      </c>
      <c r="P558" s="71">
        <v>16.356124017472069</v>
      </c>
      <c r="Q558" s="71">
        <v>0.71378660417961703</v>
      </c>
      <c r="R558" s="71">
        <v>2.1806459512348111</v>
      </c>
      <c r="S558" s="71">
        <v>1.5463113708481711</v>
      </c>
      <c r="T558" s="72"/>
      <c r="U558" s="71">
        <v>33044331</v>
      </c>
      <c r="V558" s="71">
        <v>1394</v>
      </c>
      <c r="W558" s="71">
        <v>115</v>
      </c>
      <c r="X558" s="71">
        <v>3319</v>
      </c>
      <c r="Y558" s="71">
        <v>4431</v>
      </c>
      <c r="Z558" s="71">
        <v>6814</v>
      </c>
      <c r="AA558" s="71">
        <v>3203</v>
      </c>
      <c r="AB558" s="71">
        <v>11475</v>
      </c>
      <c r="AC558" s="71">
        <v>396666</v>
      </c>
      <c r="AD558" s="71">
        <v>1.5463113708481711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2344</v>
      </c>
      <c r="B559" s="70">
        <v>464</v>
      </c>
      <c r="C559" s="70">
        <v>5</v>
      </c>
      <c r="D559" s="70">
        <v>28</v>
      </c>
      <c r="E559" s="70">
        <v>2008</v>
      </c>
      <c r="F559" s="70" t="s">
        <v>792</v>
      </c>
      <c r="G559" s="1064" t="s">
        <v>2339</v>
      </c>
      <c r="H559" s="70" t="s">
        <v>2340</v>
      </c>
      <c r="I559" s="148"/>
      <c r="J559" s="71">
        <v>725.69973565308362</v>
      </c>
      <c r="K559" s="71">
        <v>3.1955828546001648</v>
      </c>
      <c r="L559" s="71">
        <v>8.6191817198814853</v>
      </c>
      <c r="M559" s="71">
        <v>16.163361440319619</v>
      </c>
      <c r="N559" s="71">
        <v>23.494488361116339</v>
      </c>
      <c r="O559" s="71">
        <v>13.46851082291802</v>
      </c>
      <c r="P559" s="71">
        <v>15.89882515863569</v>
      </c>
      <c r="Q559" s="71">
        <v>0.68901774844414199</v>
      </c>
      <c r="R559" s="71">
        <v>2.703219659875395</v>
      </c>
      <c r="S559" s="71">
        <v>1.1721404124526751</v>
      </c>
      <c r="T559" s="72"/>
      <c r="U559" s="71">
        <v>30881688</v>
      </c>
      <c r="V559" s="71">
        <v>1394</v>
      </c>
      <c r="W559" s="71">
        <v>115</v>
      </c>
      <c r="X559" s="71">
        <v>3319</v>
      </c>
      <c r="Y559" s="71">
        <v>4378</v>
      </c>
      <c r="Z559" s="71">
        <v>6898</v>
      </c>
      <c r="AA559" s="71">
        <v>3117</v>
      </c>
      <c r="AB559" s="71">
        <v>11259</v>
      </c>
      <c r="AC559" s="71">
        <v>510601</v>
      </c>
      <c r="AD559" s="71">
        <v>1.1721404124526751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2345</v>
      </c>
      <c r="B560" s="70">
        <v>465</v>
      </c>
      <c r="C560" s="70">
        <v>6</v>
      </c>
      <c r="D560" s="70">
        <v>28</v>
      </c>
      <c r="E560" s="70">
        <v>2009</v>
      </c>
      <c r="F560" s="70" t="s">
        <v>176</v>
      </c>
      <c r="G560" s="70" t="s">
        <v>2339</v>
      </c>
      <c r="H560" s="70" t="s">
        <v>2340</v>
      </c>
      <c r="I560" s="148"/>
      <c r="J560" s="71">
        <v>788.33924514490354</v>
      </c>
      <c r="K560" s="71">
        <v>3.8353690979333379</v>
      </c>
      <c r="L560" s="71">
        <v>16.60249099419805</v>
      </c>
      <c r="M560" s="71">
        <v>22.636239537190519</v>
      </c>
      <c r="N560" s="71">
        <v>24.29371693404951</v>
      </c>
      <c r="O560" s="71">
        <v>13.864809821297641</v>
      </c>
      <c r="P560" s="71">
        <v>15.372405581704539</v>
      </c>
      <c r="Q560" s="71">
        <v>0.65438784755277302</v>
      </c>
      <c r="R560" s="71">
        <v>3.5660276717723529</v>
      </c>
      <c r="S560" s="71">
        <v>1.4900811170248329</v>
      </c>
      <c r="T560" s="72"/>
      <c r="U560" s="71">
        <v>31686594</v>
      </c>
      <c r="V560" s="71">
        <v>1739</v>
      </c>
      <c r="W560" s="71">
        <v>278</v>
      </c>
      <c r="X560" s="71">
        <v>4754</v>
      </c>
      <c r="Y560" s="71">
        <v>4433</v>
      </c>
      <c r="Z560" s="71">
        <v>7009</v>
      </c>
      <c r="AA560" s="71">
        <v>3094</v>
      </c>
      <c r="AB560" s="71">
        <v>11225</v>
      </c>
      <c r="AC560" s="71">
        <v>657125</v>
      </c>
      <c r="AD560" s="71">
        <v>1.4900811170248329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206.285</v>
      </c>
      <c r="BK560" s="71">
        <v>0</v>
      </c>
      <c r="BL560" s="71">
        <v>5.62</v>
      </c>
      <c r="BM560" s="71">
        <v>5.39</v>
      </c>
      <c r="BN560" s="72"/>
      <c r="BO560" s="71">
        <v>0</v>
      </c>
      <c r="BP560" s="71">
        <v>0</v>
      </c>
      <c r="BQ560" s="71">
        <v>2</v>
      </c>
      <c r="BR560" s="71">
        <v>0</v>
      </c>
      <c r="BS560" s="71">
        <v>1</v>
      </c>
      <c r="BT560" s="71">
        <v>1</v>
      </c>
      <c r="BU560"/>
      <c r="BV560" s="70">
        <v>217.29499999999999</v>
      </c>
      <c r="BW560" s="70">
        <v>0</v>
      </c>
      <c r="BX560" s="70">
        <v>0</v>
      </c>
      <c r="BY560" s="70">
        <v>0</v>
      </c>
      <c r="BZ560" s="70">
        <v>0</v>
      </c>
      <c r="CA560" s="70">
        <v>0</v>
      </c>
      <c r="CB560" s="70">
        <v>0</v>
      </c>
      <c r="CC560" s="70">
        <v>0</v>
      </c>
      <c r="CD560" s="70">
        <v>0</v>
      </c>
    </row>
    <row r="561" spans="1:82">
      <c r="A561" s="70" t="s">
        <v>2346</v>
      </c>
      <c r="B561" s="70">
        <v>466</v>
      </c>
      <c r="C561" s="70">
        <v>7</v>
      </c>
      <c r="D561" s="70">
        <v>28</v>
      </c>
      <c r="E561" s="70">
        <v>2010</v>
      </c>
      <c r="F561" s="70" t="s">
        <v>177</v>
      </c>
      <c r="G561" s="70" t="s">
        <v>2339</v>
      </c>
      <c r="H561" s="70" t="s">
        <v>2340</v>
      </c>
      <c r="I561" s="148"/>
      <c r="J561" s="71">
        <v>801.52199445283702</v>
      </c>
      <c r="K561" s="71">
        <v>4.4557862949835743</v>
      </c>
      <c r="L561" s="71">
        <v>15.32602875031043</v>
      </c>
      <c r="M561" s="71">
        <v>21.510133490874669</v>
      </c>
      <c r="N561" s="71">
        <v>25.15082265631958</v>
      </c>
      <c r="O561" s="71">
        <v>14.06452605599565</v>
      </c>
      <c r="P561" s="71">
        <v>15.659134346354019</v>
      </c>
      <c r="Q561" s="71">
        <v>0.68188313318124305</v>
      </c>
      <c r="R561" s="71">
        <v>2.8923904712787412</v>
      </c>
      <c r="S561" s="71">
        <v>1.560288730256977</v>
      </c>
      <c r="T561" s="72"/>
      <c r="U561" s="71">
        <v>31762334</v>
      </c>
      <c r="V561" s="71">
        <v>1739</v>
      </c>
      <c r="W561" s="71">
        <v>278</v>
      </c>
      <c r="X561" s="71">
        <v>4754</v>
      </c>
      <c r="Y561" s="71">
        <v>4498</v>
      </c>
      <c r="Z561" s="71">
        <v>7143</v>
      </c>
      <c r="AA561" s="71">
        <v>3073</v>
      </c>
      <c r="AB561" s="71">
        <v>11208</v>
      </c>
      <c r="AC561" s="71">
        <v>505094</v>
      </c>
      <c r="AD561" s="71">
        <v>1.560288730256977</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207.06800000000001</v>
      </c>
      <c r="BK561" s="71">
        <v>0</v>
      </c>
      <c r="BL561" s="71">
        <v>5.36</v>
      </c>
      <c r="BM561" s="71">
        <v>5.34</v>
      </c>
      <c r="BN561" s="72"/>
      <c r="BO561" s="71">
        <v>0</v>
      </c>
      <c r="BP561" s="71">
        <v>0</v>
      </c>
      <c r="BQ561" s="71">
        <v>2</v>
      </c>
      <c r="BR561" s="71">
        <v>0</v>
      </c>
      <c r="BS561" s="71">
        <v>1</v>
      </c>
      <c r="BT561" s="71">
        <v>1</v>
      </c>
      <c r="BU561"/>
      <c r="BV561" s="70">
        <v>217.768</v>
      </c>
      <c r="BW561" s="70">
        <v>0</v>
      </c>
      <c r="BX561" s="70">
        <v>0</v>
      </c>
      <c r="BY561" s="70">
        <v>0</v>
      </c>
      <c r="BZ561" s="70">
        <v>0</v>
      </c>
      <c r="CA561" s="70">
        <v>0</v>
      </c>
      <c r="CB561" s="70">
        <v>0</v>
      </c>
      <c r="CC561" s="70">
        <v>0</v>
      </c>
      <c r="CD561" s="70">
        <v>0</v>
      </c>
    </row>
    <row r="562" spans="1:82">
      <c r="A562" s="70" t="s">
        <v>2347</v>
      </c>
      <c r="B562" s="70">
        <v>467</v>
      </c>
      <c r="C562" s="70">
        <v>8</v>
      </c>
      <c r="D562" s="70">
        <v>28</v>
      </c>
      <c r="E562" s="70">
        <v>2011</v>
      </c>
      <c r="F562" s="70" t="s">
        <v>178</v>
      </c>
      <c r="G562" s="70" t="s">
        <v>2339</v>
      </c>
      <c r="H562" s="70" t="s">
        <v>2340</v>
      </c>
      <c r="I562" s="148"/>
      <c r="J562" s="71">
        <v>832.85149207993311</v>
      </c>
      <c r="K562" s="71">
        <v>5.1812636988348189</v>
      </c>
      <c r="L562" s="71">
        <v>13.87667462377207</v>
      </c>
      <c r="M562" s="71">
        <v>25.338369020835781</v>
      </c>
      <c r="N562" s="71">
        <v>28.77567074783293</v>
      </c>
      <c r="O562" s="71">
        <v>13.925422791498711</v>
      </c>
      <c r="P562" s="71">
        <v>15.261043664587794</v>
      </c>
      <c r="Q562" s="71">
        <v>0.77524578080487005</v>
      </c>
      <c r="R562" s="71">
        <v>2.6292856042075048</v>
      </c>
      <c r="S562" s="71">
        <v>1.3212529585566199</v>
      </c>
      <c r="T562" s="72"/>
      <c r="U562" s="71">
        <v>31258907</v>
      </c>
      <c r="V562" s="71">
        <v>1739</v>
      </c>
      <c r="W562" s="71">
        <v>278</v>
      </c>
      <c r="X562" s="71">
        <v>4754</v>
      </c>
      <c r="Y562" s="71">
        <v>4519</v>
      </c>
      <c r="Z562" s="71">
        <v>7226</v>
      </c>
      <c r="AA562" s="71">
        <v>3084</v>
      </c>
      <c r="AB562" s="71">
        <v>11047</v>
      </c>
      <c r="AC562" s="71">
        <v>458389</v>
      </c>
      <c r="AD562" s="71">
        <v>1.3212529585566199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195.21100000000001</v>
      </c>
      <c r="BK562" s="71">
        <v>0</v>
      </c>
      <c r="BL562" s="71">
        <v>4.2069999999999999</v>
      </c>
      <c r="BM562" s="71">
        <v>5.8029999999999999</v>
      </c>
      <c r="BN562" s="72"/>
      <c r="BO562" s="71">
        <v>0</v>
      </c>
      <c r="BP562" s="71">
        <v>0</v>
      </c>
      <c r="BQ562" s="71">
        <v>2</v>
      </c>
      <c r="BR562" s="71">
        <v>0</v>
      </c>
      <c r="BS562" s="71">
        <v>1</v>
      </c>
      <c r="BT562" s="71">
        <v>1</v>
      </c>
      <c r="BU562"/>
      <c r="BV562" s="70">
        <v>205.221</v>
      </c>
      <c r="BW562" s="70">
        <v>0</v>
      </c>
      <c r="BX562" s="70">
        <v>0</v>
      </c>
      <c r="BY562" s="70">
        <v>0</v>
      </c>
      <c r="BZ562" s="70">
        <v>0</v>
      </c>
      <c r="CA562" s="70">
        <v>0</v>
      </c>
      <c r="CB562" s="70">
        <v>0</v>
      </c>
      <c r="CC562" s="70">
        <v>0</v>
      </c>
      <c r="CD562" s="70">
        <v>0</v>
      </c>
    </row>
    <row r="563" spans="1:82">
      <c r="A563" s="70" t="s">
        <v>2348</v>
      </c>
      <c r="B563" s="70">
        <v>468</v>
      </c>
      <c r="C563" s="70">
        <v>9</v>
      </c>
      <c r="D563" s="70">
        <v>28</v>
      </c>
      <c r="E563" s="70">
        <v>2012</v>
      </c>
      <c r="F563" s="70" t="s">
        <v>179</v>
      </c>
      <c r="G563" s="70" t="s">
        <v>2339</v>
      </c>
      <c r="H563" s="70" t="s">
        <v>2340</v>
      </c>
      <c r="I563" s="148"/>
      <c r="J563" s="71">
        <v>998.15647352571887</v>
      </c>
      <c r="K563" s="71">
        <v>5.6982386767552411</v>
      </c>
      <c r="L563" s="71">
        <v>13.522194626389259</v>
      </c>
      <c r="M563" s="71">
        <v>27.47594929456082</v>
      </c>
      <c r="N563" s="71">
        <v>29.23429152686434</v>
      </c>
      <c r="O563" s="71">
        <v>13.955414773627018</v>
      </c>
      <c r="P563" s="71">
        <v>15.497169798343672</v>
      </c>
      <c r="Q563" s="71">
        <v>0.83657047401121998</v>
      </c>
      <c r="R563" s="71">
        <v>2.5183806046025201</v>
      </c>
      <c r="S563" s="71">
        <v>1.39659065440501</v>
      </c>
      <c r="T563" s="72"/>
      <c r="U563" s="71">
        <v>33167155</v>
      </c>
      <c r="V563" s="71">
        <v>1739</v>
      </c>
      <c r="W563" s="71">
        <v>278</v>
      </c>
      <c r="X563" s="71">
        <v>4754</v>
      </c>
      <c r="Y563" s="71">
        <v>4583</v>
      </c>
      <c r="Z563" s="71">
        <v>7299</v>
      </c>
      <c r="AA563" s="71">
        <v>3114</v>
      </c>
      <c r="AB563" s="71">
        <v>10972</v>
      </c>
      <c r="AC563" s="71">
        <v>427682</v>
      </c>
      <c r="AD563" s="71">
        <v>1.39659065440501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246.583</v>
      </c>
      <c r="BK563" s="71">
        <v>0</v>
      </c>
      <c r="BL563" s="71">
        <v>15.067</v>
      </c>
      <c r="BM563" s="71">
        <v>5.85</v>
      </c>
      <c r="BN563" s="72"/>
      <c r="BO563" s="71">
        <v>0</v>
      </c>
      <c r="BP563" s="71">
        <v>0</v>
      </c>
      <c r="BQ563" s="71">
        <v>2</v>
      </c>
      <c r="BR563" s="71">
        <v>0</v>
      </c>
      <c r="BS563" s="71">
        <v>2</v>
      </c>
      <c r="BT563" s="71">
        <v>1</v>
      </c>
      <c r="BU563"/>
      <c r="BV563" s="70">
        <v>267.5</v>
      </c>
      <c r="BW563" s="70">
        <v>0</v>
      </c>
      <c r="BX563" s="70">
        <v>0</v>
      </c>
      <c r="BY563" s="70">
        <v>0</v>
      </c>
      <c r="BZ563" s="70">
        <v>0</v>
      </c>
      <c r="CA563" s="70">
        <v>0</v>
      </c>
      <c r="CB563" s="70">
        <v>0</v>
      </c>
      <c r="CC563" s="70">
        <v>0</v>
      </c>
      <c r="CD563" s="70">
        <v>0</v>
      </c>
    </row>
    <row r="564" spans="1:82">
      <c r="A564" s="70" t="s">
        <v>2349</v>
      </c>
      <c r="B564" s="70">
        <v>469</v>
      </c>
      <c r="C564" s="70">
        <v>10</v>
      </c>
      <c r="D564" s="70">
        <v>28</v>
      </c>
      <c r="E564" s="70">
        <v>2013</v>
      </c>
      <c r="F564" s="70" t="s">
        <v>180</v>
      </c>
      <c r="G564" s="70" t="s">
        <v>2339</v>
      </c>
      <c r="H564" s="70" t="s">
        <v>2340</v>
      </c>
      <c r="I564" s="148"/>
      <c r="J564" s="71">
        <v>932.7394531166625</v>
      </c>
      <c r="K564" s="71">
        <v>5.266021550689322</v>
      </c>
      <c r="L564" s="71">
        <v>11.67102522348196</v>
      </c>
      <c r="M564" s="71">
        <v>25.60966067784496</v>
      </c>
      <c r="N564" s="71">
        <v>28.76587296799088</v>
      </c>
      <c r="O564" s="71">
        <v>13.617026364874414</v>
      </c>
      <c r="P564" s="71">
        <v>15.64547979708712</v>
      </c>
      <c r="Q564" s="71">
        <v>0.84224008367264003</v>
      </c>
      <c r="R564" s="71">
        <v>3.8381073419278602</v>
      </c>
      <c r="S564" s="71">
        <v>1.5616519426644999</v>
      </c>
      <c r="T564" s="72"/>
      <c r="U564" s="71">
        <v>31046124</v>
      </c>
      <c r="V564" s="71">
        <v>1739</v>
      </c>
      <c r="W564" s="71">
        <v>278</v>
      </c>
      <c r="X564" s="71">
        <v>4754</v>
      </c>
      <c r="Y564" s="71">
        <v>4592</v>
      </c>
      <c r="Z564" s="71">
        <v>7440</v>
      </c>
      <c r="AA564" s="71">
        <v>3132</v>
      </c>
      <c r="AB564" s="71">
        <v>10888</v>
      </c>
      <c r="AC564" s="71">
        <v>636250</v>
      </c>
      <c r="AD564" s="71">
        <v>1.5616519426644999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270.43200000000002</v>
      </c>
      <c r="BK564" s="71">
        <v>0</v>
      </c>
      <c r="BL564" s="71">
        <v>17.321999999999999</v>
      </c>
      <c r="BM564" s="71">
        <v>5.7709999999999999</v>
      </c>
      <c r="BN564" s="72"/>
      <c r="BO564" s="71">
        <v>0</v>
      </c>
      <c r="BP564" s="71">
        <v>0</v>
      </c>
      <c r="BQ564" s="71">
        <v>3</v>
      </c>
      <c r="BR564" s="71">
        <v>0</v>
      </c>
      <c r="BS564" s="71">
        <v>2</v>
      </c>
      <c r="BT564" s="71">
        <v>1</v>
      </c>
      <c r="BU564"/>
      <c r="BV564" s="70">
        <v>293.52499999999998</v>
      </c>
      <c r="BW564" s="70">
        <v>0</v>
      </c>
      <c r="BX564" s="70">
        <v>0</v>
      </c>
      <c r="BY564" s="70">
        <v>0</v>
      </c>
      <c r="BZ564" s="70">
        <v>0</v>
      </c>
      <c r="CA564" s="70">
        <v>0</v>
      </c>
      <c r="CB564" s="70">
        <v>0</v>
      </c>
      <c r="CC564" s="70">
        <v>0</v>
      </c>
      <c r="CD564" s="70">
        <v>0</v>
      </c>
    </row>
    <row r="565" spans="1:82">
      <c r="A565" s="70" t="s">
        <v>2350</v>
      </c>
      <c r="B565" s="70">
        <v>470</v>
      </c>
      <c r="C565" s="70">
        <v>11</v>
      </c>
      <c r="D565" s="70">
        <v>28</v>
      </c>
      <c r="E565" s="70">
        <v>2014</v>
      </c>
      <c r="F565" s="70" t="s">
        <v>181</v>
      </c>
      <c r="G565" s="70" t="s">
        <v>2339</v>
      </c>
      <c r="H565" s="70" t="s">
        <v>2340</v>
      </c>
      <c r="I565" s="148"/>
      <c r="J565" s="71">
        <v>809.77549543819919</v>
      </c>
      <c r="K565" s="71">
        <v>6.0892379454797094</v>
      </c>
      <c r="L565" s="71">
        <v>16.67729663376625</v>
      </c>
      <c r="M565" s="71">
        <v>31.652297866200811</v>
      </c>
      <c r="N565" s="71">
        <v>27.872075042520841</v>
      </c>
      <c r="O565" s="71">
        <v>12.97062267383324</v>
      </c>
      <c r="P565" s="71">
        <v>15.661525333791213</v>
      </c>
      <c r="Q565" s="71">
        <v>0.79761453843619301</v>
      </c>
      <c r="R565" s="71">
        <v>3.3936233135192619</v>
      </c>
      <c r="S565" s="71">
        <v>1.4753996342523461</v>
      </c>
      <c r="T565" s="72"/>
      <c r="U565" s="71">
        <v>31766270</v>
      </c>
      <c r="V565" s="71">
        <v>1827</v>
      </c>
      <c r="W565" s="71">
        <v>328</v>
      </c>
      <c r="X565" s="71">
        <v>5745</v>
      </c>
      <c r="Y565" s="71">
        <v>4636</v>
      </c>
      <c r="Z565" s="71">
        <v>7464</v>
      </c>
      <c r="AA565" s="71">
        <v>3119</v>
      </c>
      <c r="AB565" s="71">
        <v>10747</v>
      </c>
      <c r="AC565" s="71">
        <v>564336</v>
      </c>
      <c r="AD565" s="71">
        <v>1.4753996342523461</v>
      </c>
      <c r="AE565" s="72"/>
      <c r="AF565" s="71"/>
      <c r="AG565" s="71"/>
      <c r="AH565" s="71"/>
      <c r="AI565" s="71"/>
      <c r="AJ565" s="71"/>
      <c r="AK565" s="71"/>
      <c r="AL565" s="71"/>
      <c r="AM565" s="71"/>
      <c r="AN565" s="71"/>
      <c r="AO565" s="71"/>
      <c r="AP565" s="71"/>
      <c r="AQ565" s="72"/>
      <c r="AR565" s="71">
        <v>55</v>
      </c>
      <c r="AS565" s="71">
        <v>5</v>
      </c>
      <c r="AT565" s="71">
        <v>5</v>
      </c>
      <c r="AU565" s="71">
        <v>0</v>
      </c>
      <c r="AV565" s="71">
        <v>0</v>
      </c>
      <c r="AW565" s="71">
        <v>0</v>
      </c>
      <c r="AX565" s="71"/>
      <c r="AY565" s="72"/>
      <c r="AZ565" s="71">
        <v>216.4</v>
      </c>
      <c r="BA565" s="71">
        <v>1966.3</v>
      </c>
      <c r="BB565" s="71">
        <v>145350</v>
      </c>
      <c r="BC565" s="71">
        <v>0</v>
      </c>
      <c r="BD565" s="71">
        <v>0</v>
      </c>
      <c r="BE565" s="71">
        <v>0</v>
      </c>
      <c r="BF565" s="71"/>
      <c r="BG565" s="72"/>
      <c r="BH565" s="71">
        <v>0</v>
      </c>
      <c r="BI565" s="71">
        <v>0</v>
      </c>
      <c r="BJ565" s="71">
        <v>257.71100000000001</v>
      </c>
      <c r="BK565" s="71">
        <v>0</v>
      </c>
      <c r="BL565" s="71">
        <v>17.457000000000001</v>
      </c>
      <c r="BM565" s="71">
        <v>5.47</v>
      </c>
      <c r="BN565" s="72"/>
      <c r="BO565" s="71">
        <v>0</v>
      </c>
      <c r="BP565" s="71">
        <v>0</v>
      </c>
      <c r="BQ565" s="71">
        <v>3</v>
      </c>
      <c r="BR565" s="71">
        <v>0</v>
      </c>
      <c r="BS565" s="71">
        <v>2</v>
      </c>
      <c r="BT565" s="71">
        <v>1</v>
      </c>
      <c r="BU565"/>
      <c r="BV565" s="70">
        <v>280.63799999999998</v>
      </c>
      <c r="BW565" s="70">
        <v>0</v>
      </c>
      <c r="BX565" s="70">
        <v>0</v>
      </c>
      <c r="BY565" s="70">
        <v>0</v>
      </c>
      <c r="BZ565" s="70">
        <v>0</v>
      </c>
      <c r="CA565" s="70">
        <v>0</v>
      </c>
      <c r="CB565" s="70">
        <v>0</v>
      </c>
      <c r="CC565" s="70">
        <v>0</v>
      </c>
      <c r="CD565" s="70">
        <v>0</v>
      </c>
    </row>
    <row r="566" spans="1:82">
      <c r="A566" s="70" t="s">
        <v>2351</v>
      </c>
      <c r="B566" s="70">
        <v>471</v>
      </c>
      <c r="C566" s="70">
        <v>12</v>
      </c>
      <c r="D566" s="70">
        <v>28</v>
      </c>
      <c r="E566" s="70">
        <v>2015</v>
      </c>
      <c r="F566" s="70" t="s">
        <v>182</v>
      </c>
      <c r="G566" s="70" t="s">
        <v>2339</v>
      </c>
      <c r="H566" s="70" t="s">
        <v>2340</v>
      </c>
      <c r="I566" s="148"/>
      <c r="J566" s="71">
        <v>855.27788343409611</v>
      </c>
      <c r="K566" s="71">
        <v>5.8668848954518786</v>
      </c>
      <c r="L566" s="71">
        <v>14.74079321567679</v>
      </c>
      <c r="M566" s="71">
        <v>27.399611011822088</v>
      </c>
      <c r="N566" s="71">
        <v>25.9026752716427</v>
      </c>
      <c r="O566" s="71">
        <v>12.912389702684735</v>
      </c>
      <c r="P566" s="71">
        <v>15.950290145114016</v>
      </c>
      <c r="Q566" s="71">
        <v>0.77274862668427302</v>
      </c>
      <c r="R566" s="71">
        <v>3.9468113456963447</v>
      </c>
      <c r="S566" s="71">
        <v>1.5590951091371961</v>
      </c>
      <c r="T566" s="72"/>
      <c r="U566" s="71">
        <v>33500665</v>
      </c>
      <c r="V566" s="71">
        <v>1827</v>
      </c>
      <c r="W566" s="71">
        <v>328</v>
      </c>
      <c r="X566" s="71">
        <v>5745</v>
      </c>
      <c r="Y566" s="71">
        <v>4651</v>
      </c>
      <c r="Z566" s="71">
        <v>7502</v>
      </c>
      <c r="AA566" s="71">
        <v>3174</v>
      </c>
      <c r="AB566" s="71">
        <v>10636</v>
      </c>
      <c r="AC566" s="71">
        <v>674643</v>
      </c>
      <c r="AD566" s="71">
        <v>1.5590951091371961</v>
      </c>
      <c r="AE566" s="72"/>
      <c r="AF566" s="71">
        <v>468449051.5096572</v>
      </c>
      <c r="AG566" s="71">
        <v>4575237.9366877964</v>
      </c>
      <c r="AH566" s="71">
        <v>2218088.439262887</v>
      </c>
      <c r="AI566" s="71">
        <v>35080793.745042041</v>
      </c>
      <c r="AJ566" s="71">
        <v>24740187.27450531</v>
      </c>
      <c r="AK566" s="71">
        <v>0</v>
      </c>
      <c r="AL566" s="71">
        <v>0</v>
      </c>
      <c r="AM566" s="71">
        <v>1457619.1836580529</v>
      </c>
      <c r="AN566" s="71">
        <v>0</v>
      </c>
      <c r="AO566" s="71">
        <v>0</v>
      </c>
      <c r="AP566" s="71">
        <v>536520978.0888133</v>
      </c>
      <c r="AQ566" s="72"/>
      <c r="AR566" s="71">
        <v>64</v>
      </c>
      <c r="AS566" s="71">
        <v>8</v>
      </c>
      <c r="AT566" s="71">
        <v>5</v>
      </c>
      <c r="AU566" s="71">
        <v>0</v>
      </c>
      <c r="AV566" s="71">
        <v>0</v>
      </c>
      <c r="AW566" s="71">
        <v>0</v>
      </c>
      <c r="AX566" s="71"/>
      <c r="AY566" s="72"/>
      <c r="AZ566" s="71">
        <v>277.8</v>
      </c>
      <c r="BA566" s="71">
        <v>117025.1</v>
      </c>
      <c r="BB566" s="71">
        <v>145350</v>
      </c>
      <c r="BC566" s="71">
        <v>0</v>
      </c>
      <c r="BD566" s="71">
        <v>0</v>
      </c>
      <c r="BE566" s="71">
        <v>0</v>
      </c>
      <c r="BF566" s="71"/>
      <c r="BG566" s="72"/>
      <c r="BH566" s="71">
        <v>0</v>
      </c>
      <c r="BI566" s="71">
        <v>0</v>
      </c>
      <c r="BJ566" s="71">
        <v>237.50800000000001</v>
      </c>
      <c r="BK566" s="71">
        <v>0</v>
      </c>
      <c r="BL566" s="71">
        <v>4.2279999999999998</v>
      </c>
      <c r="BM566" s="71">
        <v>5.16</v>
      </c>
      <c r="BN566" s="72"/>
      <c r="BO566" s="71">
        <v>0</v>
      </c>
      <c r="BP566" s="71">
        <v>0</v>
      </c>
      <c r="BQ566" s="71">
        <v>3</v>
      </c>
      <c r="BR566" s="71">
        <v>0</v>
      </c>
      <c r="BS566" s="71">
        <v>1</v>
      </c>
      <c r="BT566" s="71">
        <v>1</v>
      </c>
      <c r="BU566"/>
      <c r="BV566" s="70">
        <v>246.89599999999999</v>
      </c>
      <c r="BW566" s="70">
        <v>0</v>
      </c>
      <c r="BX566" s="70">
        <v>0</v>
      </c>
      <c r="BY566" s="70">
        <v>0</v>
      </c>
      <c r="BZ566" s="70">
        <v>0</v>
      </c>
      <c r="CA566" s="70">
        <v>0</v>
      </c>
      <c r="CB566" s="70">
        <v>0</v>
      </c>
      <c r="CC566" s="70">
        <v>0</v>
      </c>
      <c r="CD566" s="70">
        <v>0</v>
      </c>
    </row>
    <row r="567" spans="1:82">
      <c r="A567" s="70" t="s">
        <v>2352</v>
      </c>
      <c r="B567" s="70">
        <v>472</v>
      </c>
      <c r="C567" s="70">
        <v>13</v>
      </c>
      <c r="D567" s="70">
        <v>28</v>
      </c>
      <c r="E567" s="70">
        <v>2016</v>
      </c>
      <c r="F567" s="70" t="s">
        <v>155</v>
      </c>
      <c r="G567" s="70" t="s">
        <v>2339</v>
      </c>
      <c r="H567" s="70" t="s">
        <v>2340</v>
      </c>
      <c r="I567" s="148"/>
      <c r="J567" s="71">
        <v>751.30327462396258</v>
      </c>
      <c r="K567" s="71">
        <v>5.4001904683003437</v>
      </c>
      <c r="L567" s="71">
        <v>18.316375919302455</v>
      </c>
      <c r="M567" s="71">
        <v>25.781866716339529</v>
      </c>
      <c r="N567" s="71">
        <v>28.489260864476769</v>
      </c>
      <c r="O567" s="71">
        <v>13.070142306494734</v>
      </c>
      <c r="P567" s="71">
        <v>16.835471501520388</v>
      </c>
      <c r="Q567" s="71">
        <v>0.745379789914833</v>
      </c>
      <c r="R567" s="71">
        <v>2.3129331751905218</v>
      </c>
      <c r="S567" s="71">
        <v>1.3224083268182039</v>
      </c>
      <c r="T567" s="72"/>
      <c r="U567" s="71">
        <v>33684968</v>
      </c>
      <c r="V567" s="71">
        <v>1827</v>
      </c>
      <c r="W567" s="71">
        <v>328</v>
      </c>
      <c r="X567" s="71">
        <v>5745</v>
      </c>
      <c r="Y567" s="71">
        <v>4716</v>
      </c>
      <c r="Z567" s="71">
        <v>7687</v>
      </c>
      <c r="AA567" s="71">
        <v>3465</v>
      </c>
      <c r="AB567" s="71">
        <v>10553</v>
      </c>
      <c r="AC567" s="71">
        <v>395026.2190109801</v>
      </c>
      <c r="AD567" s="71">
        <v>1.3224083268182041</v>
      </c>
      <c r="AE567" s="72"/>
      <c r="AF567" s="71">
        <v>411923592.86298609</v>
      </c>
      <c r="AG567" s="71">
        <v>4288288.5866982564</v>
      </c>
      <c r="AH567" s="71">
        <v>2032108.7466422941</v>
      </c>
      <c r="AI567" s="71">
        <v>35817759.480706587</v>
      </c>
      <c r="AJ567" s="71">
        <v>25385170.541297991</v>
      </c>
      <c r="AK567" s="71">
        <v>0</v>
      </c>
      <c r="AL567" s="71">
        <v>0</v>
      </c>
      <c r="AM567" s="71">
        <v>1447367.9718104131</v>
      </c>
      <c r="AN567" s="71">
        <v>0</v>
      </c>
      <c r="AO567" s="71">
        <v>0</v>
      </c>
      <c r="AP567" s="71">
        <v>480894288.19014156</v>
      </c>
      <c r="AQ567" s="72"/>
      <c r="AR567" s="71">
        <v>76</v>
      </c>
      <c r="AS567" s="71">
        <v>9</v>
      </c>
      <c r="AT567" s="71">
        <v>6</v>
      </c>
      <c r="AU567" s="71">
        <v>0</v>
      </c>
      <c r="AV567" s="71">
        <v>0</v>
      </c>
      <c r="AW567" s="71">
        <v>0</v>
      </c>
      <c r="AX567" s="71"/>
      <c r="AY567" s="72"/>
      <c r="AZ567" s="71">
        <v>356.8</v>
      </c>
      <c r="BA567" s="71">
        <v>168025.1</v>
      </c>
      <c r="BB567" s="71">
        <v>145369.5</v>
      </c>
      <c r="BC567" s="71">
        <v>0</v>
      </c>
      <c r="BD567" s="71">
        <v>0</v>
      </c>
      <c r="BE567" s="71">
        <v>0</v>
      </c>
      <c r="BF567" s="71"/>
      <c r="BG567" s="72"/>
      <c r="BH567" s="71">
        <v>0</v>
      </c>
      <c r="BI567" s="71">
        <v>0</v>
      </c>
      <c r="BJ567" s="71">
        <v>240.08099999999999</v>
      </c>
      <c r="BK567" s="71">
        <v>0</v>
      </c>
      <c r="BL567" s="71">
        <v>14.663</v>
      </c>
      <c r="BM567" s="71">
        <v>5.2779999999999996</v>
      </c>
      <c r="BN567" s="72"/>
      <c r="BO567" s="71">
        <v>0</v>
      </c>
      <c r="BP567" s="71">
        <v>0</v>
      </c>
      <c r="BQ567" s="71">
        <v>3</v>
      </c>
      <c r="BR567" s="71">
        <v>0</v>
      </c>
      <c r="BS567" s="71">
        <v>2</v>
      </c>
      <c r="BT567" s="71">
        <v>1</v>
      </c>
      <c r="BU567"/>
      <c r="BV567" s="70">
        <v>260.02199999999999</v>
      </c>
      <c r="BW567" s="70">
        <v>0</v>
      </c>
      <c r="BX567" s="70">
        <v>0</v>
      </c>
      <c r="BY567" s="70">
        <v>0</v>
      </c>
      <c r="BZ567" s="70">
        <v>0</v>
      </c>
      <c r="CA567" s="70">
        <v>0</v>
      </c>
      <c r="CB567" s="70">
        <v>0</v>
      </c>
      <c r="CC567" s="70">
        <v>0</v>
      </c>
      <c r="CD567" s="70">
        <v>0</v>
      </c>
    </row>
    <row r="568" spans="1:82">
      <c r="A568" s="70" t="s">
        <v>2353</v>
      </c>
      <c r="B568" s="70">
        <v>473</v>
      </c>
      <c r="C568" s="70">
        <v>14</v>
      </c>
      <c r="D568" s="70">
        <v>28</v>
      </c>
      <c r="E568" s="70">
        <v>2017</v>
      </c>
      <c r="F568" s="70" t="s">
        <v>156</v>
      </c>
      <c r="G568" s="70" t="s">
        <v>2339</v>
      </c>
      <c r="H568" s="70" t="s">
        <v>2340</v>
      </c>
      <c r="I568" s="148"/>
      <c r="J568" s="71">
        <v>707.16932623677974</v>
      </c>
      <c r="K568" s="71">
        <v>5.9095200828494585</v>
      </c>
      <c r="L568" s="71">
        <v>17.877006732926922</v>
      </c>
      <c r="M568" s="71">
        <v>22.989839839435483</v>
      </c>
      <c r="N568" s="71">
        <v>26.206510745202049</v>
      </c>
      <c r="O568" s="71">
        <v>13.064264553851091</v>
      </c>
      <c r="P568" s="71">
        <v>17.380597196143245</v>
      </c>
      <c r="Q568" s="71">
        <v>0.71547123428909498</v>
      </c>
      <c r="R568" s="71">
        <v>2.2654569453744657</v>
      </c>
      <c r="S568" s="71">
        <v>1.7882772447553772</v>
      </c>
      <c r="T568" s="72"/>
      <c r="U568" s="71">
        <v>32357735</v>
      </c>
      <c r="V568" s="71">
        <v>1827</v>
      </c>
      <c r="W568" s="71">
        <v>328</v>
      </c>
      <c r="X568" s="71">
        <v>5745</v>
      </c>
      <c r="Y568" s="71">
        <v>4793</v>
      </c>
      <c r="Z568" s="71">
        <v>7811</v>
      </c>
      <c r="AA568" s="71">
        <v>3600</v>
      </c>
      <c r="AB568" s="71">
        <v>10475</v>
      </c>
      <c r="AC568" s="71">
        <v>394594.99999999988</v>
      </c>
      <c r="AD568" s="71">
        <v>1.788277244755377</v>
      </c>
      <c r="AE568" s="72"/>
      <c r="AF568" s="71">
        <v>411964813.16117817</v>
      </c>
      <c r="AG568" s="71">
        <v>4595861.3912176127</v>
      </c>
      <c r="AH568" s="71">
        <v>2747613.079887053</v>
      </c>
      <c r="AI568" s="71">
        <v>33328042.010423928</v>
      </c>
      <c r="AJ568" s="71">
        <v>26048226.710953832</v>
      </c>
      <c r="AK568" s="71">
        <v>0</v>
      </c>
      <c r="AL568" s="71">
        <v>0</v>
      </c>
      <c r="AM568" s="71">
        <v>1438918.0907876201</v>
      </c>
      <c r="AN568" s="71">
        <v>0</v>
      </c>
      <c r="AO568" s="71">
        <v>0</v>
      </c>
      <c r="AP568" s="71">
        <v>480123474.44444823</v>
      </c>
      <c r="AQ568" s="72"/>
      <c r="AR568" s="71">
        <v>81</v>
      </c>
      <c r="AS568" s="71">
        <v>12</v>
      </c>
      <c r="AT568" s="71">
        <v>9</v>
      </c>
      <c r="AU568" s="71">
        <v>0</v>
      </c>
      <c r="AV568" s="71">
        <v>0</v>
      </c>
      <c r="AW568" s="71">
        <v>0</v>
      </c>
      <c r="AX568" s="71"/>
      <c r="AY568" s="72"/>
      <c r="AZ568" s="71">
        <v>381.8</v>
      </c>
      <c r="BA568" s="71">
        <v>168105.3</v>
      </c>
      <c r="BB568" s="71">
        <v>145428.9</v>
      </c>
      <c r="BC568" s="71">
        <v>0</v>
      </c>
      <c r="BD568" s="71">
        <v>0</v>
      </c>
      <c r="BE568" s="71">
        <v>0</v>
      </c>
      <c r="BF568" s="71"/>
      <c r="BG568" s="72"/>
      <c r="BH568" s="71">
        <v>0</v>
      </c>
      <c r="BI568" s="71">
        <v>0</v>
      </c>
      <c r="BJ568" s="71">
        <v>247.636</v>
      </c>
      <c r="BK568" s="71">
        <v>0</v>
      </c>
      <c r="BL568" s="71">
        <v>8.8140000000000001</v>
      </c>
      <c r="BM568" s="71">
        <v>6.6669999999999998</v>
      </c>
      <c r="BN568" s="72"/>
      <c r="BO568" s="71">
        <v>0</v>
      </c>
      <c r="BP568" s="71">
        <v>0</v>
      </c>
      <c r="BQ568" s="71">
        <v>4</v>
      </c>
      <c r="BR568" s="71">
        <v>0</v>
      </c>
      <c r="BS568" s="71">
        <v>2</v>
      </c>
      <c r="BT568" s="71">
        <v>1</v>
      </c>
      <c r="BU568"/>
      <c r="BV568" s="70">
        <v>263.11700000000002</v>
      </c>
      <c r="BW568" s="70">
        <v>0</v>
      </c>
      <c r="BX568" s="70">
        <v>0</v>
      </c>
      <c r="BY568" s="70">
        <v>0</v>
      </c>
      <c r="BZ568" s="70">
        <v>0</v>
      </c>
      <c r="CA568" s="70">
        <v>0</v>
      </c>
      <c r="CB568" s="70">
        <v>0</v>
      </c>
      <c r="CC568" s="70">
        <v>0</v>
      </c>
      <c r="CD568" s="70">
        <v>0</v>
      </c>
    </row>
    <row r="569" spans="1:82">
      <c r="A569" s="70" t="s">
        <v>2354</v>
      </c>
      <c r="B569" s="70">
        <v>474</v>
      </c>
      <c r="C569" s="70">
        <v>15</v>
      </c>
      <c r="D569" s="70">
        <v>28</v>
      </c>
      <c r="E569" s="70">
        <v>2018</v>
      </c>
      <c r="F569" s="70" t="s">
        <v>183</v>
      </c>
      <c r="G569" s="70" t="s">
        <v>2339</v>
      </c>
      <c r="H569" s="70" t="s">
        <v>2340</v>
      </c>
      <c r="I569" s="148"/>
      <c r="J569" s="71">
        <v>500.33795301574571</v>
      </c>
      <c r="K569" s="71">
        <v>5.5145837765003751</v>
      </c>
      <c r="L569" s="71">
        <v>16.497630220621687</v>
      </c>
      <c r="M569" s="71">
        <v>24.923031966857309</v>
      </c>
      <c r="N569" s="71">
        <v>25.626678699573066</v>
      </c>
      <c r="O569" s="71">
        <v>12.91564182046945</v>
      </c>
      <c r="P569" s="71">
        <v>17.56129810870998</v>
      </c>
      <c r="Q569" s="71">
        <v>0.65859023965365004</v>
      </c>
      <c r="R569" s="71">
        <v>1.5977165425729267</v>
      </c>
      <c r="S569" s="71">
        <v>1.6485908480974598</v>
      </c>
      <c r="T569" s="72"/>
      <c r="U569" s="71">
        <v>21269898</v>
      </c>
      <c r="V569" s="71">
        <v>1827</v>
      </c>
      <c r="W569" s="71">
        <v>328</v>
      </c>
      <c r="X569" s="71">
        <v>5745</v>
      </c>
      <c r="Y569" s="71">
        <v>4842</v>
      </c>
      <c r="Z569" s="71">
        <v>7870</v>
      </c>
      <c r="AA569" s="71">
        <v>3674</v>
      </c>
      <c r="AB569" s="71">
        <v>10391</v>
      </c>
      <c r="AC569" s="71">
        <v>277198.00000000012</v>
      </c>
      <c r="AD569" s="71">
        <v>1.64859084809746</v>
      </c>
      <c r="AE569" s="72"/>
      <c r="AF569" s="71">
        <v>289631330.93509668</v>
      </c>
      <c r="AG569" s="71">
        <v>4213361.4000583766</v>
      </c>
      <c r="AH569" s="71">
        <v>2614876.9254815499</v>
      </c>
      <c r="AI569" s="71">
        <v>35264512.80685503</v>
      </c>
      <c r="AJ569" s="71">
        <v>23905573.036695018</v>
      </c>
      <c r="AK569" s="71">
        <v>0</v>
      </c>
      <c r="AL569" s="71">
        <v>0</v>
      </c>
      <c r="AM569" s="71">
        <v>1430332.6914047429</v>
      </c>
      <c r="AN569" s="71">
        <v>0</v>
      </c>
      <c r="AO569" s="71">
        <v>0</v>
      </c>
      <c r="AP569" s="71">
        <v>357059987.79559141</v>
      </c>
      <c r="AQ569" s="72"/>
      <c r="AR569" s="71">
        <v>96</v>
      </c>
      <c r="AS569" s="71">
        <v>13</v>
      </c>
      <c r="AT569" s="71">
        <v>12</v>
      </c>
      <c r="AU569" s="71">
        <v>0</v>
      </c>
      <c r="AV569" s="71">
        <v>0</v>
      </c>
      <c r="AW569" s="71">
        <v>0</v>
      </c>
      <c r="AX569" s="71"/>
      <c r="AY569" s="72"/>
      <c r="AZ569" s="71">
        <v>457.70000000000005</v>
      </c>
      <c r="BA569" s="71">
        <v>168149</v>
      </c>
      <c r="BB569" s="71">
        <v>145488</v>
      </c>
      <c r="BC569" s="71">
        <v>0</v>
      </c>
      <c r="BD569" s="71">
        <v>0</v>
      </c>
      <c r="BE569" s="71">
        <v>0</v>
      </c>
      <c r="BF569" s="71"/>
      <c r="BG569" s="72"/>
      <c r="BH569" s="71">
        <v>0</v>
      </c>
      <c r="BI569" s="71">
        <v>0</v>
      </c>
      <c r="BJ569" s="71">
        <v>246.995</v>
      </c>
      <c r="BK569" s="71">
        <v>0</v>
      </c>
      <c r="BL569" s="71">
        <v>11.882999999999999</v>
      </c>
      <c r="BM569" s="71">
        <v>5.9450000000000003</v>
      </c>
      <c r="BN569" s="72"/>
      <c r="BO569" s="71">
        <v>0</v>
      </c>
      <c r="BP569" s="71">
        <v>0</v>
      </c>
      <c r="BQ569" s="71">
        <v>4</v>
      </c>
      <c r="BR569" s="71">
        <v>0</v>
      </c>
      <c r="BS569" s="71">
        <v>2</v>
      </c>
      <c r="BT569" s="71">
        <v>1</v>
      </c>
      <c r="BU569"/>
      <c r="BV569" s="70">
        <v>264.82299999999998</v>
      </c>
      <c r="BW569" s="70">
        <v>0</v>
      </c>
      <c r="BX569" s="70">
        <v>0</v>
      </c>
      <c r="BY569" s="70">
        <v>0</v>
      </c>
      <c r="BZ569" s="70">
        <v>0</v>
      </c>
      <c r="CA569" s="70">
        <v>0</v>
      </c>
      <c r="CB569" s="70">
        <v>0</v>
      </c>
      <c r="CC569" s="70">
        <v>0</v>
      </c>
      <c r="CD569" s="70">
        <v>0</v>
      </c>
    </row>
    <row r="570" spans="1:82">
      <c r="A570" s="70" t="s">
        <v>2355</v>
      </c>
      <c r="B570" s="70">
        <v>475</v>
      </c>
      <c r="C570" s="70">
        <v>16</v>
      </c>
      <c r="D570" s="70">
        <v>28</v>
      </c>
      <c r="E570" s="70">
        <v>2019</v>
      </c>
      <c r="F570" s="70" t="s">
        <v>158</v>
      </c>
      <c r="G570" s="70" t="s">
        <v>2339</v>
      </c>
      <c r="H570" s="70" t="s">
        <v>2340</v>
      </c>
      <c r="I570" s="148"/>
      <c r="J570" s="71">
        <v>567.41722479249154</v>
      </c>
      <c r="K570" s="71">
        <v>4.8935541872962212</v>
      </c>
      <c r="L570" s="71">
        <v>16.669948052520041</v>
      </c>
      <c r="M570" s="71">
        <v>23.079619190997651</v>
      </c>
      <c r="N570" s="71">
        <v>25.377531826128017</v>
      </c>
      <c r="O570" s="71">
        <v>12.720682956506199</v>
      </c>
      <c r="P570" s="71">
        <v>16.441594451679681</v>
      </c>
      <c r="Q570" s="71">
        <v>0.63345540361889696</v>
      </c>
      <c r="R570" s="71">
        <v>1.4480541363281056</v>
      </c>
      <c r="S570" s="71">
        <v>1.9069253570997637</v>
      </c>
      <c r="T570" s="72"/>
      <c r="U570" s="71">
        <v>24231590</v>
      </c>
      <c r="V570" s="71">
        <v>1827</v>
      </c>
      <c r="W570" s="71">
        <v>328</v>
      </c>
      <c r="X570" s="71">
        <v>5745</v>
      </c>
      <c r="Y570" s="71">
        <v>4881</v>
      </c>
      <c r="Z570" s="71">
        <v>7964</v>
      </c>
      <c r="AA570" s="71">
        <v>3414</v>
      </c>
      <c r="AB570" s="71">
        <v>10265</v>
      </c>
      <c r="AC570" s="71">
        <v>255347</v>
      </c>
      <c r="AD570" s="71">
        <v>1.906925357099764</v>
      </c>
      <c r="AE570" s="72"/>
      <c r="AF570" s="71">
        <v>319976192.3445887</v>
      </c>
      <c r="AG570" s="71">
        <v>3690632.4781066952</v>
      </c>
      <c r="AH570" s="71">
        <v>2776204.5752240922</v>
      </c>
      <c r="AI570" s="71">
        <v>33690594.237934433</v>
      </c>
      <c r="AJ570" s="71">
        <v>24534034.391344469</v>
      </c>
      <c r="AK570" s="71">
        <v>0</v>
      </c>
      <c r="AL570" s="71">
        <v>0</v>
      </c>
      <c r="AM570" s="71">
        <v>1398015.7251213728</v>
      </c>
      <c r="AN570" s="71">
        <v>0</v>
      </c>
      <c r="AO570" s="71">
        <v>0</v>
      </c>
      <c r="AP570" s="71">
        <v>386065673.75231975</v>
      </c>
      <c r="AQ570" s="72"/>
      <c r="AR570" s="71">
        <v>101</v>
      </c>
      <c r="AS570" s="71">
        <v>17</v>
      </c>
      <c r="AT570" s="71">
        <v>15</v>
      </c>
      <c r="AU570" s="71">
        <v>0</v>
      </c>
      <c r="AV570" s="71">
        <v>0</v>
      </c>
      <c r="AW570" s="71">
        <v>0</v>
      </c>
      <c r="AX570" s="71"/>
      <c r="AY570" s="72"/>
      <c r="AZ570" s="71">
        <v>483.2999999999999</v>
      </c>
      <c r="BA570" s="71">
        <v>168311.3</v>
      </c>
      <c r="BB570" s="71">
        <v>145545.5</v>
      </c>
      <c r="BC570" s="71">
        <v>0</v>
      </c>
      <c r="BD570" s="71">
        <v>0</v>
      </c>
      <c r="BE570" s="71">
        <v>0</v>
      </c>
      <c r="BF570" s="71"/>
      <c r="BG570" s="72"/>
      <c r="BH570" s="71">
        <v>0</v>
      </c>
      <c r="BI570" s="71">
        <v>0</v>
      </c>
      <c r="BJ570" s="71">
        <v>226.02199999999999</v>
      </c>
      <c r="BK570" s="71">
        <v>0</v>
      </c>
      <c r="BL570" s="71">
        <v>11.494999999999999</v>
      </c>
      <c r="BM570" s="71">
        <v>5.1740000000000004</v>
      </c>
      <c r="BN570" s="72"/>
      <c r="BO570" s="71">
        <v>0</v>
      </c>
      <c r="BP570" s="71">
        <v>0</v>
      </c>
      <c r="BQ570" s="71">
        <v>3</v>
      </c>
      <c r="BR570" s="71">
        <v>0</v>
      </c>
      <c r="BS570" s="71">
        <v>2</v>
      </c>
      <c r="BT570" s="71">
        <v>1</v>
      </c>
      <c r="BU570"/>
      <c r="BV570" s="70">
        <v>242.691</v>
      </c>
      <c r="BW570" s="70">
        <v>0</v>
      </c>
      <c r="BX570" s="70">
        <v>0</v>
      </c>
      <c r="BY570" s="70">
        <v>0</v>
      </c>
      <c r="BZ570" s="70">
        <v>0</v>
      </c>
      <c r="CA570" s="70">
        <v>0</v>
      </c>
      <c r="CB570" s="70">
        <v>0</v>
      </c>
      <c r="CC570" s="70">
        <v>0</v>
      </c>
      <c r="CD570" s="70">
        <v>0</v>
      </c>
    </row>
    <row r="571" spans="1:82">
      <c r="A571" s="70" t="s">
        <v>2356</v>
      </c>
      <c r="B571" s="70">
        <v>476</v>
      </c>
      <c r="C571" s="70">
        <v>17</v>
      </c>
      <c r="D571" s="70">
        <v>28</v>
      </c>
      <c r="E571" s="70">
        <v>2020</v>
      </c>
      <c r="F571" s="70" t="s">
        <v>159</v>
      </c>
      <c r="G571" s="70" t="s">
        <v>2339</v>
      </c>
      <c r="H571" s="70" t="s">
        <v>2340</v>
      </c>
      <c r="I571" s="148"/>
      <c r="J571" s="71">
        <v>432.79886159430521</v>
      </c>
      <c r="K571" s="71">
        <v>6.1969843866212448</v>
      </c>
      <c r="L571" s="71">
        <v>12.042591081875331</v>
      </c>
      <c r="M571" s="71">
        <v>23.98438488679264</v>
      </c>
      <c r="N571" s="71">
        <v>22.351604288280754</v>
      </c>
      <c r="O571" s="71">
        <v>11.310250331303763</v>
      </c>
      <c r="P571" s="71">
        <v>16.044127803493364</v>
      </c>
      <c r="Q571" s="71">
        <v>0.59733108875445695</v>
      </c>
      <c r="R571" s="71">
        <v>1.2470485194980714</v>
      </c>
      <c r="S571" s="71">
        <v>1.378528138740875</v>
      </c>
      <c r="T571" s="72"/>
      <c r="U571" s="71">
        <v>21793658</v>
      </c>
      <c r="V571" s="71">
        <v>2066</v>
      </c>
      <c r="W571" s="71">
        <v>256</v>
      </c>
      <c r="X571" s="71">
        <v>6480</v>
      </c>
      <c r="Y571" s="71">
        <v>4913</v>
      </c>
      <c r="Z571" s="71">
        <v>8082</v>
      </c>
      <c r="AA571" s="71">
        <v>3541</v>
      </c>
      <c r="AB571" s="71">
        <v>10131</v>
      </c>
      <c r="AC571" s="71">
        <v>221064</v>
      </c>
      <c r="AD571" s="71">
        <v>1.378528138740875</v>
      </c>
      <c r="AE571" s="72"/>
      <c r="AF571" s="71">
        <v>255022554.43661281</v>
      </c>
      <c r="AG571" s="71">
        <v>4774224.6735724164</v>
      </c>
      <c r="AH571" s="71">
        <v>2099869.7163197058</v>
      </c>
      <c r="AI571" s="71">
        <v>36620074.821874611</v>
      </c>
      <c r="AJ571" s="71">
        <v>23616220.940327618</v>
      </c>
      <c r="AK571" s="71"/>
      <c r="AL571" s="71"/>
      <c r="AM571" s="71">
        <v>1322208.0577576223</v>
      </c>
      <c r="AN571" s="71"/>
      <c r="AO571" s="71"/>
      <c r="AP571" s="71">
        <v>323455152.64646482</v>
      </c>
      <c r="AQ571" s="72"/>
      <c r="AR571" s="71">
        <v>111</v>
      </c>
      <c r="AS571" s="71">
        <v>21</v>
      </c>
      <c r="AT571" s="71">
        <v>17</v>
      </c>
      <c r="AU571" s="71">
        <v>0</v>
      </c>
      <c r="AV571" s="71">
        <v>0</v>
      </c>
      <c r="AW571" s="71">
        <v>0</v>
      </c>
      <c r="AX571" s="71"/>
      <c r="AY571" s="72"/>
      <c r="AZ571" s="71">
        <v>558.49999999999977</v>
      </c>
      <c r="BA571" s="71">
        <v>168509.3</v>
      </c>
      <c r="BB571" s="71">
        <v>145584.79999999999</v>
      </c>
      <c r="BC571" s="71">
        <v>0</v>
      </c>
      <c r="BD571" s="71">
        <v>0</v>
      </c>
      <c r="BE571" s="71">
        <v>0</v>
      </c>
      <c r="BF571" s="71"/>
      <c r="BG571" s="72"/>
      <c r="BH571" s="71">
        <v>0</v>
      </c>
      <c r="BI571" s="71">
        <v>0</v>
      </c>
      <c r="BJ571" s="71">
        <v>238.53899999999999</v>
      </c>
      <c r="BK571" s="71">
        <v>0</v>
      </c>
      <c r="BL571" s="71">
        <v>11.452</v>
      </c>
      <c r="BM571" s="71">
        <v>6.3630000000000004</v>
      </c>
      <c r="BN571" s="72"/>
      <c r="BO571" s="71">
        <v>0</v>
      </c>
      <c r="BP571" s="71">
        <v>0</v>
      </c>
      <c r="BQ571" s="71">
        <v>4</v>
      </c>
      <c r="BR571" s="71">
        <v>0</v>
      </c>
      <c r="BS571" s="71">
        <v>2</v>
      </c>
      <c r="BT571" s="71">
        <v>1</v>
      </c>
      <c r="BU571"/>
      <c r="BV571" s="70">
        <v>256.35399999999998</v>
      </c>
      <c r="BW571" s="70">
        <v>0</v>
      </c>
      <c r="BX571" s="70">
        <v>0</v>
      </c>
      <c r="BY571" s="70">
        <v>0</v>
      </c>
      <c r="BZ571" s="70">
        <v>0</v>
      </c>
      <c r="CA571" s="70">
        <v>0</v>
      </c>
      <c r="CB571" s="70">
        <v>0</v>
      </c>
      <c r="CC571" s="70">
        <v>0</v>
      </c>
      <c r="CD571" s="70">
        <v>0</v>
      </c>
    </row>
    <row r="572" spans="1:82">
      <c r="A572" s="70" t="s">
        <v>2357</v>
      </c>
      <c r="B572" s="70">
        <v>476</v>
      </c>
      <c r="C572" s="70">
        <v>18</v>
      </c>
      <c r="D572" s="70">
        <v>28</v>
      </c>
      <c r="E572" s="70">
        <v>2021</v>
      </c>
      <c r="F572" s="70" t="s">
        <v>160</v>
      </c>
      <c r="G572" s="70" t="s">
        <v>2339</v>
      </c>
      <c r="H572" s="70" t="s">
        <v>2340</v>
      </c>
      <c r="I572" s="148"/>
      <c r="J572" s="71">
        <v>475.71327034246218</v>
      </c>
      <c r="K572" s="71">
        <v>7.3451770610472282</v>
      </c>
      <c r="L572" s="71">
        <v>9.6057945162830958</v>
      </c>
      <c r="M572" s="71">
        <v>27.300049725989005</v>
      </c>
      <c r="N572" s="71">
        <v>22.745614043260932</v>
      </c>
      <c r="O572" s="71">
        <v>11.102779265746035</v>
      </c>
      <c r="P572" s="71">
        <v>17.104171047892471</v>
      </c>
      <c r="Q572" s="71">
        <v>0.58381268686696297</v>
      </c>
      <c r="R572" s="71">
        <v>2.5191707307878715</v>
      </c>
      <c r="S572" s="71">
        <v>1.682917626001605</v>
      </c>
      <c r="T572" s="72"/>
      <c r="U572" s="71">
        <v>22110634</v>
      </c>
      <c r="V572" s="71">
        <v>2066</v>
      </c>
      <c r="W572" s="71">
        <v>256</v>
      </c>
      <c r="X572" s="71">
        <v>6480</v>
      </c>
      <c r="Y572" s="71">
        <v>4942</v>
      </c>
      <c r="Z572" s="71">
        <v>8169</v>
      </c>
      <c r="AA572" s="71">
        <v>3681</v>
      </c>
      <c r="AB572" s="71">
        <v>9999</v>
      </c>
      <c r="AC572" s="71">
        <v>433227.99999999994</v>
      </c>
      <c r="AD572" s="71">
        <v>1.682917626001605</v>
      </c>
      <c r="AE572" s="72"/>
      <c r="AF572" s="71">
        <v>280523178.17228055</v>
      </c>
      <c r="AG572" s="71">
        <v>5286114.3349003196</v>
      </c>
      <c r="AH572" s="71">
        <v>1611535.9139483566</v>
      </c>
      <c r="AI572" s="71">
        <v>41112072.546324968</v>
      </c>
      <c r="AJ572" s="71">
        <v>24606474.076288011</v>
      </c>
      <c r="AK572" s="71">
        <v>0</v>
      </c>
      <c r="AL572" s="71">
        <v>0</v>
      </c>
      <c r="AM572" s="71">
        <v>1312507.6141902215</v>
      </c>
      <c r="AN572" s="71">
        <v>0</v>
      </c>
      <c r="AO572" s="71">
        <v>0</v>
      </c>
      <c r="AP572" s="71">
        <v>354451882.6579324</v>
      </c>
      <c r="AQ572" s="72"/>
      <c r="AR572" s="71">
        <v>116</v>
      </c>
      <c r="AS572" s="71">
        <v>27</v>
      </c>
      <c r="AT572" s="71">
        <v>18</v>
      </c>
      <c r="AU572" s="71">
        <v>0</v>
      </c>
      <c r="AV572" s="71">
        <v>0</v>
      </c>
      <c r="AW572" s="71">
        <v>0</v>
      </c>
      <c r="AX572" s="71"/>
      <c r="AY572" s="72"/>
      <c r="AZ572" s="71">
        <v>598.89999999999975</v>
      </c>
      <c r="BA572" s="71">
        <v>168806.3</v>
      </c>
      <c r="BB572" s="71">
        <v>174084.8</v>
      </c>
      <c r="BC572" s="71">
        <v>0</v>
      </c>
      <c r="BD572" s="71">
        <v>0</v>
      </c>
      <c r="BE572" s="71">
        <v>0</v>
      </c>
      <c r="BF572" s="71"/>
      <c r="BG572" s="72"/>
      <c r="BH572" s="71">
        <v>0</v>
      </c>
      <c r="BI572" s="71">
        <v>0</v>
      </c>
      <c r="BJ572" s="71">
        <v>201.535</v>
      </c>
      <c r="BK572" s="71">
        <v>0</v>
      </c>
      <c r="BL572" s="71">
        <v>17.087</v>
      </c>
      <c r="BM572" s="71">
        <v>0</v>
      </c>
      <c r="BN572" s="72"/>
      <c r="BO572" s="71">
        <v>0</v>
      </c>
      <c r="BP572" s="71">
        <v>0</v>
      </c>
      <c r="BQ572" s="71">
        <v>3</v>
      </c>
      <c r="BR572" s="71">
        <v>0</v>
      </c>
      <c r="BS572" s="71">
        <v>3</v>
      </c>
      <c r="BT572" s="71">
        <v>0</v>
      </c>
      <c r="BU572"/>
      <c r="BV572" s="70">
        <v>218.62200000000001</v>
      </c>
      <c r="BW572" s="70">
        <v>0</v>
      </c>
      <c r="BX572" s="70">
        <v>0</v>
      </c>
      <c r="BY572" s="70">
        <v>0</v>
      </c>
      <c r="BZ572" s="70">
        <v>0</v>
      </c>
      <c r="CA572" s="70">
        <v>0</v>
      </c>
      <c r="CB572" s="70">
        <v>0</v>
      </c>
      <c r="CC572" s="70">
        <v>0</v>
      </c>
      <c r="CD572" s="70">
        <v>0</v>
      </c>
    </row>
    <row r="573" spans="1:82">
      <c r="A573" s="70" t="s">
        <v>2358</v>
      </c>
      <c r="B573" s="70">
        <v>476</v>
      </c>
      <c r="C573" s="70">
        <v>19</v>
      </c>
      <c r="D573" s="70">
        <v>28</v>
      </c>
      <c r="E573" s="70">
        <v>2022</v>
      </c>
      <c r="F573" s="70" t="s">
        <v>161</v>
      </c>
      <c r="G573" s="70" t="s">
        <v>2339</v>
      </c>
      <c r="H573" s="70" t="s">
        <v>2340</v>
      </c>
      <c r="I573" s="148"/>
      <c r="J573" s="71">
        <v>327.54796738745853</v>
      </c>
      <c r="K573" s="71">
        <v>6.7188405865116403</v>
      </c>
      <c r="L573" s="71">
        <v>9.702546630995375</v>
      </c>
      <c r="M573" s="71">
        <v>26.041496156305243</v>
      </c>
      <c r="N573" s="71">
        <v>24.341997850996478</v>
      </c>
      <c r="O573" s="71">
        <v>11.828859949713705</v>
      </c>
      <c r="P573" s="71">
        <v>17.295873240917327</v>
      </c>
      <c r="Q573" s="71">
        <v>0.58198726302503512</v>
      </c>
      <c r="R573" s="71">
        <v>2.0428542611288081</v>
      </c>
      <c r="S573" s="71">
        <v>1.7494645005264</v>
      </c>
      <c r="T573" s="72"/>
      <c r="U573" s="71">
        <v>19358907</v>
      </c>
      <c r="V573" s="71">
        <v>2066</v>
      </c>
      <c r="W573" s="71">
        <v>256</v>
      </c>
      <c r="X573" s="71">
        <v>6480</v>
      </c>
      <c r="Y573" s="71">
        <v>4996</v>
      </c>
      <c r="Z573" s="71">
        <v>8269</v>
      </c>
      <c r="AA573" s="71">
        <v>3779</v>
      </c>
      <c r="AB573" s="71">
        <v>9886</v>
      </c>
      <c r="AC573" s="71">
        <v>355726.99999999994</v>
      </c>
      <c r="AD573" s="71">
        <v>1.7494645005264</v>
      </c>
      <c r="AE573" s="72"/>
      <c r="AF573" s="71">
        <v>192112900.25224891</v>
      </c>
      <c r="AG573" s="71">
        <v>5540494.6004199432</v>
      </c>
      <c r="AH573" s="71">
        <v>1973977.3000395582</v>
      </c>
      <c r="AI573" s="71">
        <v>38499229.937800489</v>
      </c>
      <c r="AJ573" s="71">
        <v>28622801.8942587</v>
      </c>
      <c r="AK573" s="71">
        <v>0</v>
      </c>
      <c r="AL573" s="71">
        <v>0</v>
      </c>
      <c r="AM573" s="71">
        <v>1276552.4325087445</v>
      </c>
      <c r="AN573" s="71">
        <v>0</v>
      </c>
      <c r="AO573" s="71">
        <v>0</v>
      </c>
      <c r="AP573" s="71">
        <v>268025956.41727635</v>
      </c>
      <c r="AQ573" s="72"/>
      <c r="AR573" s="71">
        <v>123</v>
      </c>
      <c r="AS573" s="71">
        <v>35</v>
      </c>
      <c r="AT573" s="71">
        <v>28</v>
      </c>
      <c r="AU573" s="71">
        <v>0</v>
      </c>
      <c r="AV573" s="71">
        <v>0</v>
      </c>
      <c r="AW573" s="71">
        <v>0</v>
      </c>
      <c r="AX573" s="71"/>
      <c r="AY573" s="72"/>
      <c r="AZ573" s="71">
        <v>644.29999999999973</v>
      </c>
      <c r="BA573" s="71">
        <v>169182.79999999996</v>
      </c>
      <c r="BB573" s="71">
        <v>194621</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2359</v>
      </c>
      <c r="B574" s="70">
        <v>476</v>
      </c>
      <c r="C574" s="70">
        <v>20</v>
      </c>
      <c r="D574" s="70">
        <v>28</v>
      </c>
      <c r="E574" s="70">
        <v>2023</v>
      </c>
      <c r="F574" s="70" t="s">
        <v>1539</v>
      </c>
      <c r="G574" s="70" t="s">
        <v>2339</v>
      </c>
      <c r="H574" s="70" t="s">
        <v>2340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129</v>
      </c>
      <c r="AS574" s="71">
        <v>38</v>
      </c>
      <c r="AT574" s="71">
        <v>29</v>
      </c>
      <c r="AU574" s="71">
        <v>0</v>
      </c>
      <c r="AV574" s="71">
        <v>0</v>
      </c>
      <c r="AW574" s="71">
        <v>0</v>
      </c>
      <c r="AX574" s="71"/>
      <c r="AY574" s="72"/>
      <c r="AZ574" s="71">
        <v>685.29999999999961</v>
      </c>
      <c r="BA574" s="71">
        <v>169331.29999999996</v>
      </c>
      <c r="BB574" s="71">
        <v>196541</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2360</v>
      </c>
      <c r="B575" s="70">
        <v>476</v>
      </c>
      <c r="C575" s="70">
        <v>21</v>
      </c>
      <c r="D575" s="70">
        <v>28</v>
      </c>
      <c r="E575" s="70">
        <v>2024</v>
      </c>
      <c r="F575" s="70" t="s">
        <v>1554</v>
      </c>
      <c r="G575" s="70" t="s">
        <v>2339</v>
      </c>
      <c r="H575" s="70" t="s">
        <v>2340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2361</v>
      </c>
      <c r="B576" s="70">
        <v>290</v>
      </c>
      <c r="C576" s="70">
        <v>1</v>
      </c>
      <c r="D576" s="70">
        <v>18</v>
      </c>
      <c r="E576" s="70">
        <v>1990</v>
      </c>
      <c r="F576" s="70" t="s">
        <v>787</v>
      </c>
      <c r="G576" s="70" t="s">
        <v>2362</v>
      </c>
      <c r="H576" s="70" t="s">
        <v>2363</v>
      </c>
      <c r="I576" s="148"/>
      <c r="J576" s="71">
        <v>47.900359754740848</v>
      </c>
      <c r="K576" s="71">
        <v>4.7159296965245447</v>
      </c>
      <c r="L576" s="71">
        <v>8.2897523516832816</v>
      </c>
      <c r="M576" s="71">
        <v>9.5549136526395007</v>
      </c>
      <c r="N576" s="71">
        <v>19.203041341628118</v>
      </c>
      <c r="O576" s="71">
        <v>4.0723374158454186</v>
      </c>
      <c r="P576" s="71">
        <v>10.48963605479098</v>
      </c>
      <c r="Q576" s="71">
        <v>0.93104421699257001</v>
      </c>
      <c r="R576" s="71">
        <v>0</v>
      </c>
      <c r="S576" s="71">
        <v>0.68178856294517065</v>
      </c>
      <c r="T576" s="72"/>
      <c r="U576" s="71">
        <v>1980805</v>
      </c>
      <c r="V576" s="71">
        <v>1064</v>
      </c>
      <c r="W576" s="71">
        <v>74</v>
      </c>
      <c r="X576" s="71">
        <v>3043</v>
      </c>
      <c r="Y576" s="71">
        <v>4980</v>
      </c>
      <c r="Z576" s="71">
        <v>1675</v>
      </c>
      <c r="AA576" s="71">
        <v>2547</v>
      </c>
      <c r="AB576" s="71">
        <v>15117</v>
      </c>
      <c r="AC576" s="71">
        <v>0</v>
      </c>
      <c r="AD576" s="71">
        <v>0.68178856294517065</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2364</v>
      </c>
      <c r="B577" s="70">
        <v>291</v>
      </c>
      <c r="C577" s="70">
        <v>2</v>
      </c>
      <c r="D577" s="70">
        <v>18</v>
      </c>
      <c r="E577" s="70">
        <v>2005</v>
      </c>
      <c r="F577" s="70" t="s">
        <v>789</v>
      </c>
      <c r="G577" s="1064" t="s">
        <v>2362</v>
      </c>
      <c r="H577" s="70" t="s">
        <v>2363</v>
      </c>
      <c r="I577" s="148"/>
      <c r="J577" s="71">
        <v>17.837186495417701</v>
      </c>
      <c r="K577" s="71">
        <v>2.886705609961691</v>
      </c>
      <c r="L577" s="71">
        <v>11.17803177662296</v>
      </c>
      <c r="M577" s="71">
        <v>17.988094466238589</v>
      </c>
      <c r="N577" s="71">
        <v>24.965167869488951</v>
      </c>
      <c r="O577" s="71">
        <v>12.66897070167316</v>
      </c>
      <c r="P577" s="71">
        <v>19.491099757140638</v>
      </c>
      <c r="Q577" s="71">
        <v>0.77042252263061595</v>
      </c>
      <c r="R577" s="71">
        <v>0</v>
      </c>
      <c r="S577" s="71">
        <v>0.62955715740582041</v>
      </c>
      <c r="T577" s="72"/>
      <c r="U577" s="71">
        <v>1037576</v>
      </c>
      <c r="V577" s="71">
        <v>823</v>
      </c>
      <c r="W577" s="71">
        <v>91</v>
      </c>
      <c r="X577" s="71">
        <v>2495</v>
      </c>
      <c r="Y577" s="71">
        <v>5170</v>
      </c>
      <c r="Z577" s="71">
        <v>6030</v>
      </c>
      <c r="AA577" s="71">
        <v>3876</v>
      </c>
      <c r="AB577" s="71">
        <v>13077</v>
      </c>
      <c r="AC577" s="71">
        <v>0</v>
      </c>
      <c r="AD577" s="71">
        <v>0.62955715740582041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2365</v>
      </c>
      <c r="B578" s="70">
        <v>292</v>
      </c>
      <c r="C578" s="70">
        <v>3</v>
      </c>
      <c r="D578" s="70">
        <v>18</v>
      </c>
      <c r="E578" s="70">
        <v>2006</v>
      </c>
      <c r="F578" s="70" t="s">
        <v>790</v>
      </c>
      <c r="G578" s="1064" t="s">
        <v>2362</v>
      </c>
      <c r="H578" s="70" t="s">
        <v>2363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2366</v>
      </c>
      <c r="B579" s="70">
        <v>293</v>
      </c>
      <c r="C579" s="70">
        <v>4</v>
      </c>
      <c r="D579" s="70">
        <v>18</v>
      </c>
      <c r="E579" s="70">
        <v>2007</v>
      </c>
      <c r="F579" s="70" t="s">
        <v>791</v>
      </c>
      <c r="G579" s="70" t="s">
        <v>2362</v>
      </c>
      <c r="H579" s="70" t="s">
        <v>2363</v>
      </c>
      <c r="I579" s="148"/>
      <c r="J579" s="71">
        <v>18.711446648568661</v>
      </c>
      <c r="K579" s="71">
        <v>2.6575915256637792</v>
      </c>
      <c r="L579" s="71">
        <v>5.9087306718055546</v>
      </c>
      <c r="M579" s="71">
        <v>25.056068802722731</v>
      </c>
      <c r="N579" s="71">
        <v>27.3197070677172</v>
      </c>
      <c r="O579" s="71">
        <v>12.100051562988391</v>
      </c>
      <c r="P579" s="71">
        <v>18.817457697278989</v>
      </c>
      <c r="Q579" s="71">
        <v>0.785134162784761</v>
      </c>
      <c r="R579" s="71">
        <v>0</v>
      </c>
      <c r="S579" s="71">
        <v>0</v>
      </c>
      <c r="T579" s="72"/>
      <c r="U579" s="71">
        <v>1256985</v>
      </c>
      <c r="V579" s="71">
        <v>733</v>
      </c>
      <c r="W579" s="71">
        <v>51</v>
      </c>
      <c r="X579" s="71">
        <v>3716</v>
      </c>
      <c r="Y579" s="71">
        <v>5112</v>
      </c>
      <c r="Z579" s="71">
        <v>5987</v>
      </c>
      <c r="AA579" s="71">
        <v>3685</v>
      </c>
      <c r="AB579" s="71">
        <v>12622</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2367</v>
      </c>
      <c r="B580" s="70">
        <v>294</v>
      </c>
      <c r="C580" s="70">
        <v>5</v>
      </c>
      <c r="D580" s="70">
        <v>18</v>
      </c>
      <c r="E580" s="70">
        <v>2008</v>
      </c>
      <c r="F580" s="70" t="s">
        <v>792</v>
      </c>
      <c r="G580" s="70" t="s">
        <v>2362</v>
      </c>
      <c r="H580" s="70" t="s">
        <v>2363</v>
      </c>
      <c r="I580" s="148"/>
      <c r="J580" s="71">
        <v>15.642088583803019</v>
      </c>
      <c r="K580" s="71">
        <v>2.0158777720047421</v>
      </c>
      <c r="L580" s="71">
        <v>4.9130246170629199</v>
      </c>
      <c r="M580" s="71">
        <v>23.82914842222965</v>
      </c>
      <c r="N580" s="71">
        <v>28.21109799717896</v>
      </c>
      <c r="O580" s="71">
        <v>11.74443209623831</v>
      </c>
      <c r="P580" s="71">
        <v>18.484870829289619</v>
      </c>
      <c r="Q580" s="71">
        <v>0.76184225511867099</v>
      </c>
      <c r="R580" s="71">
        <v>0</v>
      </c>
      <c r="S580" s="71">
        <v>0.55306649867396129</v>
      </c>
      <c r="T580" s="72"/>
      <c r="U580" s="71">
        <v>1042409</v>
      </c>
      <c r="V580" s="71">
        <v>733</v>
      </c>
      <c r="W580" s="71">
        <v>51</v>
      </c>
      <c r="X580" s="71">
        <v>3716</v>
      </c>
      <c r="Y580" s="71">
        <v>5096</v>
      </c>
      <c r="Z580" s="71">
        <v>6015</v>
      </c>
      <c r="AA580" s="71">
        <v>3624</v>
      </c>
      <c r="AB580" s="71">
        <v>12449</v>
      </c>
      <c r="AC580" s="71">
        <v>0</v>
      </c>
      <c r="AD580" s="71">
        <v>0.55306649867396129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2368</v>
      </c>
      <c r="B581" s="70">
        <v>295</v>
      </c>
      <c r="C581" s="70">
        <v>6</v>
      </c>
      <c r="D581" s="70">
        <v>18</v>
      </c>
      <c r="E581" s="70">
        <v>2009</v>
      </c>
      <c r="F581" s="70" t="s">
        <v>176</v>
      </c>
      <c r="G581" s="70" t="s">
        <v>2362</v>
      </c>
      <c r="H581" s="70" t="s">
        <v>2363</v>
      </c>
      <c r="I581" s="148"/>
      <c r="J581" s="71">
        <v>15.224741221592049</v>
      </c>
      <c r="K581" s="71">
        <v>1.5418262138190959</v>
      </c>
      <c r="L581" s="71">
        <v>11.245330519415329</v>
      </c>
      <c r="M581" s="71">
        <v>22.290909762313859</v>
      </c>
      <c r="N581" s="71">
        <v>24.293321445019139</v>
      </c>
      <c r="O581" s="71">
        <v>11.967769927072441</v>
      </c>
      <c r="P581" s="71">
        <v>18.070277666664321</v>
      </c>
      <c r="Q581" s="71">
        <v>0.71390945043485599</v>
      </c>
      <c r="R581" s="71">
        <v>0</v>
      </c>
      <c r="S581" s="71">
        <v>0.64314071939186623</v>
      </c>
      <c r="T581" s="72"/>
      <c r="U581" s="71">
        <v>865873</v>
      </c>
      <c r="V581" s="71">
        <v>546</v>
      </c>
      <c r="W581" s="71">
        <v>179</v>
      </c>
      <c r="X581" s="71">
        <v>3791</v>
      </c>
      <c r="Y581" s="71">
        <v>5085</v>
      </c>
      <c r="Z581" s="71">
        <v>6050</v>
      </c>
      <c r="AA581" s="71">
        <v>3637</v>
      </c>
      <c r="AB581" s="71">
        <v>12246</v>
      </c>
      <c r="AC581" s="71">
        <v>0</v>
      </c>
      <c r="AD581" s="71">
        <v>0.64314071939186623</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6.04</v>
      </c>
      <c r="BM581" s="71">
        <v>0</v>
      </c>
      <c r="BN581" s="72"/>
      <c r="BO581" s="71">
        <v>0</v>
      </c>
      <c r="BP581" s="71">
        <v>0</v>
      </c>
      <c r="BQ581" s="71">
        <v>0</v>
      </c>
      <c r="BR581" s="71">
        <v>0</v>
      </c>
      <c r="BS581" s="71">
        <v>1</v>
      </c>
      <c r="BT581" s="71">
        <v>0</v>
      </c>
      <c r="BU581"/>
      <c r="BV581" s="70">
        <v>6.04</v>
      </c>
      <c r="BW581" s="70">
        <v>0</v>
      </c>
      <c r="BX581" s="70">
        <v>0</v>
      </c>
      <c r="BY581" s="70">
        <v>0</v>
      </c>
      <c r="BZ581" s="70">
        <v>0</v>
      </c>
      <c r="CA581" s="70">
        <v>0</v>
      </c>
      <c r="CB581" s="70">
        <v>0</v>
      </c>
      <c r="CC581" s="70">
        <v>0</v>
      </c>
      <c r="CD581" s="70">
        <v>0</v>
      </c>
    </row>
    <row r="582" spans="1:82">
      <c r="A582" s="70" t="s">
        <v>2369</v>
      </c>
      <c r="B582" s="70">
        <v>296</v>
      </c>
      <c r="C582" s="70">
        <v>7</v>
      </c>
      <c r="D582" s="70">
        <v>18</v>
      </c>
      <c r="E582" s="70">
        <v>2010</v>
      </c>
      <c r="F582" s="70" t="s">
        <v>177</v>
      </c>
      <c r="G582" s="70" t="s">
        <v>2362</v>
      </c>
      <c r="H582" s="70" t="s">
        <v>2363</v>
      </c>
      <c r="I582" s="148"/>
      <c r="J582" s="71">
        <v>18.088798728207721</v>
      </c>
      <c r="K582" s="71">
        <v>1.753137479010147</v>
      </c>
      <c r="L582" s="71">
        <v>10.040393887189049</v>
      </c>
      <c r="M582" s="71">
        <v>25.885705022991299</v>
      </c>
      <c r="N582" s="71">
        <v>28.57163565843485</v>
      </c>
      <c r="O582" s="71">
        <v>11.97148514916052</v>
      </c>
      <c r="P582" s="71">
        <v>18.538213716900721</v>
      </c>
      <c r="Q582" s="71">
        <v>0.73359625445212595</v>
      </c>
      <c r="R582" s="71">
        <v>0</v>
      </c>
      <c r="S582" s="71">
        <v>0.34703939235777848</v>
      </c>
      <c r="T582" s="72"/>
      <c r="U582" s="71">
        <v>969650</v>
      </c>
      <c r="V582" s="71">
        <v>546</v>
      </c>
      <c r="W582" s="71">
        <v>179</v>
      </c>
      <c r="X582" s="71">
        <v>3791</v>
      </c>
      <c r="Y582" s="71">
        <v>5079</v>
      </c>
      <c r="Z582" s="71">
        <v>6080</v>
      </c>
      <c r="AA582" s="71">
        <v>3638</v>
      </c>
      <c r="AB582" s="71">
        <v>12058</v>
      </c>
      <c r="AC582" s="71">
        <v>0</v>
      </c>
      <c r="AD582" s="71">
        <v>0.34703939235777848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4.4820000000000002</v>
      </c>
      <c r="BM582" s="71">
        <v>0</v>
      </c>
      <c r="BN582" s="72"/>
      <c r="BO582" s="71">
        <v>0</v>
      </c>
      <c r="BP582" s="71">
        <v>0</v>
      </c>
      <c r="BQ582" s="71">
        <v>0</v>
      </c>
      <c r="BR582" s="71">
        <v>0</v>
      </c>
      <c r="BS582" s="71">
        <v>1</v>
      </c>
      <c r="BT582" s="71">
        <v>0</v>
      </c>
      <c r="BU582"/>
      <c r="BV582" s="70">
        <v>4.4820000000000002</v>
      </c>
      <c r="BW582" s="70">
        <v>0</v>
      </c>
      <c r="BX582" s="70">
        <v>0</v>
      </c>
      <c r="BY582" s="70">
        <v>0</v>
      </c>
      <c r="BZ582" s="70">
        <v>0</v>
      </c>
      <c r="CA582" s="70">
        <v>0</v>
      </c>
      <c r="CB582" s="70">
        <v>0</v>
      </c>
      <c r="CC582" s="70">
        <v>0</v>
      </c>
      <c r="CD582" s="70">
        <v>0</v>
      </c>
    </row>
    <row r="583" spans="1:82">
      <c r="A583" s="70" t="s">
        <v>2370</v>
      </c>
      <c r="B583" s="70">
        <v>297</v>
      </c>
      <c r="C583" s="70">
        <v>8</v>
      </c>
      <c r="D583" s="70">
        <v>18</v>
      </c>
      <c r="E583" s="70">
        <v>2011</v>
      </c>
      <c r="F583" s="70" t="s">
        <v>178</v>
      </c>
      <c r="G583" s="70" t="s">
        <v>2362</v>
      </c>
      <c r="H583" s="70" t="s">
        <v>2363</v>
      </c>
      <c r="I583" s="148"/>
      <c r="J583" s="71">
        <v>14.326424001494111</v>
      </c>
      <c r="K583" s="71">
        <v>1.7825017835199031</v>
      </c>
      <c r="L583" s="71">
        <v>10.50275706093465</v>
      </c>
      <c r="M583" s="71">
        <v>23.510012509035899</v>
      </c>
      <c r="N583" s="71">
        <v>26.089671647755001</v>
      </c>
      <c r="O583" s="71">
        <v>11.763185817784132</v>
      </c>
      <c r="P583" s="71">
        <v>17.527437308680277</v>
      </c>
      <c r="Q583" s="71">
        <v>0.83110670608057102</v>
      </c>
      <c r="R583" s="71">
        <v>0</v>
      </c>
      <c r="S583" s="71">
        <v>1.113150128475803</v>
      </c>
      <c r="T583" s="72"/>
      <c r="U583" s="71">
        <v>848308</v>
      </c>
      <c r="V583" s="71">
        <v>546</v>
      </c>
      <c r="W583" s="71">
        <v>179</v>
      </c>
      <c r="X583" s="71">
        <v>3791</v>
      </c>
      <c r="Y583" s="71">
        <v>5021</v>
      </c>
      <c r="Z583" s="71">
        <v>6104</v>
      </c>
      <c r="AA583" s="71">
        <v>3542</v>
      </c>
      <c r="AB583" s="71">
        <v>11843</v>
      </c>
      <c r="AC583" s="71">
        <v>0</v>
      </c>
      <c r="AD583" s="71">
        <v>1.113150128475803</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4.99</v>
      </c>
      <c r="BM583" s="71">
        <v>0</v>
      </c>
      <c r="BN583" s="72"/>
      <c r="BO583" s="71">
        <v>0</v>
      </c>
      <c r="BP583" s="71">
        <v>0</v>
      </c>
      <c r="BQ583" s="71">
        <v>0</v>
      </c>
      <c r="BR583" s="71">
        <v>0</v>
      </c>
      <c r="BS583" s="71">
        <v>1</v>
      </c>
      <c r="BT583" s="71">
        <v>0</v>
      </c>
      <c r="BU583"/>
      <c r="BV583" s="70">
        <v>4.99</v>
      </c>
      <c r="BW583" s="70">
        <v>0</v>
      </c>
      <c r="BX583" s="70">
        <v>0</v>
      </c>
      <c r="BY583" s="70">
        <v>0</v>
      </c>
      <c r="BZ583" s="70">
        <v>0</v>
      </c>
      <c r="CA583" s="70">
        <v>0</v>
      </c>
      <c r="CB583" s="70">
        <v>0</v>
      </c>
      <c r="CC583" s="70">
        <v>0</v>
      </c>
      <c r="CD583" s="70">
        <v>0</v>
      </c>
    </row>
    <row r="584" spans="1:82">
      <c r="A584" s="70" t="s">
        <v>2371</v>
      </c>
      <c r="B584" s="70">
        <v>298</v>
      </c>
      <c r="C584" s="70">
        <v>9</v>
      </c>
      <c r="D584" s="70">
        <v>18</v>
      </c>
      <c r="E584" s="70">
        <v>2012</v>
      </c>
      <c r="F584" s="70" t="s">
        <v>179</v>
      </c>
      <c r="G584" s="70" t="s">
        <v>2362</v>
      </c>
      <c r="H584" s="70" t="s">
        <v>2363</v>
      </c>
      <c r="I584" s="148"/>
      <c r="J584" s="71">
        <v>15.799727967694279</v>
      </c>
      <c r="K584" s="71">
        <v>1.674142373702687</v>
      </c>
      <c r="L584" s="71">
        <v>10.19510799121279</v>
      </c>
      <c r="M584" s="71">
        <v>24.264674982493961</v>
      </c>
      <c r="N584" s="71">
        <v>29.224011742899641</v>
      </c>
      <c r="O584" s="71">
        <v>11.747098009201862</v>
      </c>
      <c r="P584" s="71">
        <v>17.452978318173173</v>
      </c>
      <c r="Q584" s="71">
        <v>0.89535609517989001</v>
      </c>
      <c r="R584" s="71">
        <v>0</v>
      </c>
      <c r="S584" s="71">
        <v>0.90524125645330455</v>
      </c>
      <c r="T584" s="72"/>
      <c r="U584" s="71">
        <v>867345</v>
      </c>
      <c r="V584" s="71">
        <v>546</v>
      </c>
      <c r="W584" s="71">
        <v>179</v>
      </c>
      <c r="X584" s="71">
        <v>3791</v>
      </c>
      <c r="Y584" s="71">
        <v>5036</v>
      </c>
      <c r="Z584" s="71">
        <v>6144</v>
      </c>
      <c r="AA584" s="71">
        <v>3507</v>
      </c>
      <c r="AB584" s="71">
        <v>11743</v>
      </c>
      <c r="AC584" s="71">
        <v>0</v>
      </c>
      <c r="AD584" s="71">
        <v>0.90524125645330455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5.0389999999999997</v>
      </c>
      <c r="BM584" s="71">
        <v>0</v>
      </c>
      <c r="BN584" s="72"/>
      <c r="BO584" s="71">
        <v>0</v>
      </c>
      <c r="BP584" s="71">
        <v>0</v>
      </c>
      <c r="BQ584" s="71">
        <v>0</v>
      </c>
      <c r="BR584" s="71">
        <v>0</v>
      </c>
      <c r="BS584" s="71">
        <v>1</v>
      </c>
      <c r="BT584" s="71">
        <v>0</v>
      </c>
      <c r="BU584"/>
      <c r="BV584" s="70">
        <v>5.0389999999999997</v>
      </c>
      <c r="BW584" s="70">
        <v>0</v>
      </c>
      <c r="BX584" s="70">
        <v>0</v>
      </c>
      <c r="BY584" s="70">
        <v>0</v>
      </c>
      <c r="BZ584" s="70">
        <v>0</v>
      </c>
      <c r="CA584" s="70">
        <v>0</v>
      </c>
      <c r="CB584" s="70">
        <v>0</v>
      </c>
      <c r="CC584" s="70">
        <v>0</v>
      </c>
      <c r="CD584" s="70">
        <v>0</v>
      </c>
    </row>
    <row r="585" spans="1:82">
      <c r="A585" s="70" t="s">
        <v>2372</v>
      </c>
      <c r="B585" s="70">
        <v>299</v>
      </c>
      <c r="C585" s="70">
        <v>10</v>
      </c>
      <c r="D585" s="70">
        <v>18</v>
      </c>
      <c r="E585" s="70">
        <v>2013</v>
      </c>
      <c r="F585" s="70" t="s">
        <v>180</v>
      </c>
      <c r="G585" s="70" t="s">
        <v>2362</v>
      </c>
      <c r="H585" s="70" t="s">
        <v>2363</v>
      </c>
      <c r="I585" s="148"/>
      <c r="J585" s="71">
        <v>13.68871424890524</v>
      </c>
      <c r="K585" s="71">
        <v>1.405522420692163</v>
      </c>
      <c r="L585" s="71">
        <v>9.2282436737571629</v>
      </c>
      <c r="M585" s="71">
        <v>23.538067207132809</v>
      </c>
      <c r="N585" s="71">
        <v>25.44467942125948</v>
      </c>
      <c r="O585" s="71">
        <v>11.268821415125236</v>
      </c>
      <c r="P585" s="71">
        <v>17.219019431851628</v>
      </c>
      <c r="Q585" s="71">
        <v>0.90017889912734295</v>
      </c>
      <c r="R585" s="71">
        <v>0</v>
      </c>
      <c r="S585" s="71">
        <v>0.49178958767807152</v>
      </c>
      <c r="T585" s="72"/>
      <c r="U585" s="71">
        <v>790100</v>
      </c>
      <c r="V585" s="71">
        <v>546</v>
      </c>
      <c r="W585" s="71">
        <v>179</v>
      </c>
      <c r="X585" s="71">
        <v>3791</v>
      </c>
      <c r="Y585" s="71">
        <v>5030</v>
      </c>
      <c r="Z585" s="71">
        <v>6157</v>
      </c>
      <c r="AA585" s="71">
        <v>3447</v>
      </c>
      <c r="AB585" s="71">
        <v>11637</v>
      </c>
      <c r="AC585" s="71">
        <v>0</v>
      </c>
      <c r="AD585" s="71">
        <v>0.49178958767807152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4.6589999999999998</v>
      </c>
      <c r="BM585" s="71">
        <v>0</v>
      </c>
      <c r="BN585" s="72"/>
      <c r="BO585" s="71">
        <v>0</v>
      </c>
      <c r="BP585" s="71">
        <v>0</v>
      </c>
      <c r="BQ585" s="71">
        <v>0</v>
      </c>
      <c r="BR585" s="71">
        <v>0</v>
      </c>
      <c r="BS585" s="71">
        <v>1</v>
      </c>
      <c r="BT585" s="71">
        <v>0</v>
      </c>
      <c r="BU585"/>
      <c r="BV585" s="70">
        <v>4.6589999999999998</v>
      </c>
      <c r="BW585" s="70">
        <v>0</v>
      </c>
      <c r="BX585" s="70">
        <v>0</v>
      </c>
      <c r="BY585" s="70">
        <v>0</v>
      </c>
      <c r="BZ585" s="70">
        <v>0</v>
      </c>
      <c r="CA585" s="70">
        <v>0</v>
      </c>
      <c r="CB585" s="70">
        <v>0</v>
      </c>
      <c r="CC585" s="70">
        <v>0</v>
      </c>
      <c r="CD585" s="70">
        <v>0</v>
      </c>
    </row>
    <row r="586" spans="1:82">
      <c r="A586" s="70" t="s">
        <v>2373</v>
      </c>
      <c r="B586" s="70">
        <v>300</v>
      </c>
      <c r="C586" s="70">
        <v>11</v>
      </c>
      <c r="D586" s="70">
        <v>18</v>
      </c>
      <c r="E586" s="70">
        <v>2014</v>
      </c>
      <c r="F586" s="70" t="s">
        <v>181</v>
      </c>
      <c r="G586" s="70" t="s">
        <v>2362</v>
      </c>
      <c r="H586" s="70" t="s">
        <v>2363</v>
      </c>
      <c r="I586" s="148"/>
      <c r="J586" s="71">
        <v>13.96026270814974</v>
      </c>
      <c r="K586" s="71">
        <v>1.479261405300339</v>
      </c>
      <c r="L586" s="71">
        <v>16.597184488779511</v>
      </c>
      <c r="M586" s="71">
        <v>24.18771782997112</v>
      </c>
      <c r="N586" s="71">
        <v>25.606574955298171</v>
      </c>
      <c r="O586" s="71">
        <v>10.702849015023974</v>
      </c>
      <c r="P586" s="71">
        <v>17.228180000076197</v>
      </c>
      <c r="Q586" s="71">
        <v>0.85268385894607002</v>
      </c>
      <c r="R586" s="71">
        <v>0</v>
      </c>
      <c r="S586" s="71">
        <v>0.59634665701221279</v>
      </c>
      <c r="T586" s="72"/>
      <c r="U586" s="71">
        <v>832227</v>
      </c>
      <c r="V586" s="71">
        <v>499</v>
      </c>
      <c r="W586" s="71">
        <v>299</v>
      </c>
      <c r="X586" s="71">
        <v>3554</v>
      </c>
      <c r="Y586" s="71">
        <v>5030</v>
      </c>
      <c r="Z586" s="71">
        <v>6159</v>
      </c>
      <c r="AA586" s="71">
        <v>3431</v>
      </c>
      <c r="AB586" s="71">
        <v>11489</v>
      </c>
      <c r="AC586" s="71">
        <v>0</v>
      </c>
      <c r="AD586" s="71">
        <v>0.59634665701221279</v>
      </c>
      <c r="AE586" s="72"/>
      <c r="AF586" s="71"/>
      <c r="AG586" s="71"/>
      <c r="AH586" s="71"/>
      <c r="AI586" s="71"/>
      <c r="AJ586" s="71"/>
      <c r="AK586" s="71"/>
      <c r="AL586" s="71"/>
      <c r="AM586" s="71"/>
      <c r="AN586" s="71"/>
      <c r="AO586" s="71"/>
      <c r="AP586" s="71"/>
      <c r="AQ586" s="72"/>
      <c r="AR586" s="71">
        <v>73</v>
      </c>
      <c r="AS586" s="71">
        <v>25</v>
      </c>
      <c r="AT586" s="71">
        <v>0</v>
      </c>
      <c r="AU586" s="71">
        <v>0</v>
      </c>
      <c r="AV586" s="71">
        <v>0</v>
      </c>
      <c r="AW586" s="71">
        <v>0</v>
      </c>
      <c r="AX586" s="71"/>
      <c r="AY586" s="72"/>
      <c r="AZ586" s="71">
        <v>410.3</v>
      </c>
      <c r="BA586" s="71">
        <v>542.4</v>
      </c>
      <c r="BB586" s="71">
        <v>0</v>
      </c>
      <c r="BC586" s="71">
        <v>0</v>
      </c>
      <c r="BD586" s="71">
        <v>0</v>
      </c>
      <c r="BE586" s="71">
        <v>0</v>
      </c>
      <c r="BF586" s="71"/>
      <c r="BG586" s="72"/>
      <c r="BH586" s="71">
        <v>0</v>
      </c>
      <c r="BI586" s="71">
        <v>0</v>
      </c>
      <c r="BJ586" s="71">
        <v>0</v>
      </c>
      <c r="BK586" s="71">
        <v>0</v>
      </c>
      <c r="BL586" s="71">
        <v>4.7450000000000001</v>
      </c>
      <c r="BM586" s="71">
        <v>0</v>
      </c>
      <c r="BN586" s="72"/>
      <c r="BO586" s="71">
        <v>0</v>
      </c>
      <c r="BP586" s="71">
        <v>0</v>
      </c>
      <c r="BQ586" s="71">
        <v>0</v>
      </c>
      <c r="BR586" s="71">
        <v>0</v>
      </c>
      <c r="BS586" s="71">
        <v>1</v>
      </c>
      <c r="BT586" s="71">
        <v>0</v>
      </c>
      <c r="BU586"/>
      <c r="BV586" s="70">
        <v>4.7450000000000001</v>
      </c>
      <c r="BW586" s="70">
        <v>0</v>
      </c>
      <c r="BX586" s="70">
        <v>0</v>
      </c>
      <c r="BY586" s="70">
        <v>0</v>
      </c>
      <c r="BZ586" s="70">
        <v>0</v>
      </c>
      <c r="CA586" s="70">
        <v>0</v>
      </c>
      <c r="CB586" s="70">
        <v>0</v>
      </c>
      <c r="CC586" s="70">
        <v>0</v>
      </c>
      <c r="CD586" s="70">
        <v>0</v>
      </c>
    </row>
    <row r="587" spans="1:82">
      <c r="A587" s="70" t="s">
        <v>2374</v>
      </c>
      <c r="B587" s="70">
        <v>301</v>
      </c>
      <c r="C587" s="70">
        <v>12</v>
      </c>
      <c r="D587" s="70">
        <v>18</v>
      </c>
      <c r="E587" s="70">
        <v>2015</v>
      </c>
      <c r="F587" s="70" t="s">
        <v>182</v>
      </c>
      <c r="G587" s="70" t="s">
        <v>2362</v>
      </c>
      <c r="H587" s="70" t="s">
        <v>2363</v>
      </c>
      <c r="I587" s="148"/>
      <c r="J587" s="71">
        <v>14.97400735482468</v>
      </c>
      <c r="K587" s="71">
        <v>1.409459246060752</v>
      </c>
      <c r="L587" s="71">
        <v>15.895856032731009</v>
      </c>
      <c r="M587" s="71">
        <v>34.345986029226182</v>
      </c>
      <c r="N587" s="71">
        <v>21.762930771936571</v>
      </c>
      <c r="O587" s="71">
        <v>10.59394276459938</v>
      </c>
      <c r="P587" s="71">
        <v>16.879969942482035</v>
      </c>
      <c r="Q587" s="71">
        <v>0.823461163486231</v>
      </c>
      <c r="R587" s="71">
        <v>0</v>
      </c>
      <c r="S587" s="71">
        <v>0.55506660958279519</v>
      </c>
      <c r="T587" s="72"/>
      <c r="U587" s="71">
        <v>938499</v>
      </c>
      <c r="V587" s="71">
        <v>499</v>
      </c>
      <c r="W587" s="71">
        <v>299</v>
      </c>
      <c r="X587" s="71">
        <v>3554</v>
      </c>
      <c r="Y587" s="71">
        <v>5003</v>
      </c>
      <c r="Z587" s="71">
        <v>6155</v>
      </c>
      <c r="AA587" s="71">
        <v>3359</v>
      </c>
      <c r="AB587" s="71">
        <v>11334</v>
      </c>
      <c r="AC587" s="71">
        <v>0</v>
      </c>
      <c r="AD587" s="71">
        <v>0.55506660958279519</v>
      </c>
      <c r="AE587" s="72"/>
      <c r="AF587" s="71">
        <v>15470110.41737923</v>
      </c>
      <c r="AG587" s="71">
        <v>912959.03573695221</v>
      </c>
      <c r="AH587" s="71">
        <v>1458679.921899159</v>
      </c>
      <c r="AI587" s="71">
        <v>38489154.812569663</v>
      </c>
      <c r="AJ587" s="71">
        <v>26818433.489726178</v>
      </c>
      <c r="AK587" s="71">
        <v>0</v>
      </c>
      <c r="AL587" s="71">
        <v>0</v>
      </c>
      <c r="AM587" s="71">
        <v>1553277.1556581771</v>
      </c>
      <c r="AN587" s="71">
        <v>0</v>
      </c>
      <c r="AO587" s="71">
        <v>0</v>
      </c>
      <c r="AP587" s="71">
        <v>84702614.832969353</v>
      </c>
      <c r="AQ587" s="72"/>
      <c r="AR587" s="71">
        <v>97</v>
      </c>
      <c r="AS587" s="71">
        <v>33</v>
      </c>
      <c r="AT587" s="71">
        <v>0</v>
      </c>
      <c r="AU587" s="71">
        <v>0</v>
      </c>
      <c r="AV587" s="71">
        <v>0</v>
      </c>
      <c r="AW587" s="71">
        <v>0</v>
      </c>
      <c r="AX587" s="71"/>
      <c r="AY587" s="72"/>
      <c r="AZ587" s="71">
        <v>542.70000000000005</v>
      </c>
      <c r="BA587" s="71">
        <v>1154.5999999999999</v>
      </c>
      <c r="BB587" s="71">
        <v>0</v>
      </c>
      <c r="BC587" s="71">
        <v>0</v>
      </c>
      <c r="BD587" s="71">
        <v>0</v>
      </c>
      <c r="BE587" s="71">
        <v>0</v>
      </c>
      <c r="BF587" s="71"/>
      <c r="BG587" s="72"/>
      <c r="BH587" s="71">
        <v>0</v>
      </c>
      <c r="BI587" s="71">
        <v>0</v>
      </c>
      <c r="BJ587" s="71">
        <v>0</v>
      </c>
      <c r="BK587" s="71">
        <v>0</v>
      </c>
      <c r="BL587" s="71">
        <v>4.899</v>
      </c>
      <c r="BM587" s="71">
        <v>0</v>
      </c>
      <c r="BN587" s="72"/>
      <c r="BO587" s="71">
        <v>0</v>
      </c>
      <c r="BP587" s="71">
        <v>0</v>
      </c>
      <c r="BQ587" s="71">
        <v>0</v>
      </c>
      <c r="BR587" s="71">
        <v>0</v>
      </c>
      <c r="BS587" s="71">
        <v>1</v>
      </c>
      <c r="BT587" s="71">
        <v>0</v>
      </c>
      <c r="BU587"/>
      <c r="BV587" s="70">
        <v>4.899</v>
      </c>
      <c r="BW587" s="70">
        <v>0</v>
      </c>
      <c r="BX587" s="70">
        <v>0</v>
      </c>
      <c r="BY587" s="70">
        <v>0</v>
      </c>
      <c r="BZ587" s="70">
        <v>0</v>
      </c>
      <c r="CA587" s="70">
        <v>0</v>
      </c>
      <c r="CB587" s="70">
        <v>0</v>
      </c>
      <c r="CC587" s="70">
        <v>0</v>
      </c>
      <c r="CD587" s="70">
        <v>0</v>
      </c>
    </row>
    <row r="588" spans="1:82">
      <c r="A588" s="70" t="s">
        <v>2375</v>
      </c>
      <c r="B588" s="70">
        <v>302</v>
      </c>
      <c r="C588" s="70">
        <v>13</v>
      </c>
      <c r="D588" s="70">
        <v>18</v>
      </c>
      <c r="E588" s="70">
        <v>2016</v>
      </c>
      <c r="F588" s="70" t="s">
        <v>155</v>
      </c>
      <c r="G588" s="70" t="s">
        <v>2362</v>
      </c>
      <c r="H588" s="70" t="s">
        <v>2363</v>
      </c>
      <c r="I588" s="148"/>
      <c r="J588" s="71">
        <v>15.351643733621671</v>
      </c>
      <c r="K588" s="71">
        <v>1.3841427164620814</v>
      </c>
      <c r="L588" s="71">
        <v>15.865926334476738</v>
      </c>
      <c r="M588" s="71">
        <v>20.514450488493644</v>
      </c>
      <c r="N588" s="71">
        <v>23.522425760022507</v>
      </c>
      <c r="O588" s="71">
        <v>10.429589294658346</v>
      </c>
      <c r="P588" s="71">
        <v>16.738297062839173</v>
      </c>
      <c r="Q588" s="71">
        <v>0.79185566424099241</v>
      </c>
      <c r="R588" s="71">
        <v>0</v>
      </c>
      <c r="S588" s="71">
        <v>0.49759210752062294</v>
      </c>
      <c r="T588" s="72"/>
      <c r="U588" s="71">
        <v>1006241</v>
      </c>
      <c r="V588" s="71">
        <v>499</v>
      </c>
      <c r="W588" s="71">
        <v>299</v>
      </c>
      <c r="X588" s="71">
        <v>3554</v>
      </c>
      <c r="Y588" s="71">
        <v>5022</v>
      </c>
      <c r="Z588" s="71">
        <v>6134</v>
      </c>
      <c r="AA588" s="71">
        <v>3445</v>
      </c>
      <c r="AB588" s="71">
        <v>11211</v>
      </c>
      <c r="AC588" s="71">
        <v>0</v>
      </c>
      <c r="AD588" s="71">
        <v>0.49759210752062288</v>
      </c>
      <c r="AE588" s="72"/>
      <c r="AF588" s="71">
        <v>16127540.712010879</v>
      </c>
      <c r="AG588" s="71">
        <v>872632.72267665796</v>
      </c>
      <c r="AH588" s="71">
        <v>1054183.69278939</v>
      </c>
      <c r="AI588" s="71">
        <v>23783345.73113713</v>
      </c>
      <c r="AJ588" s="71">
        <v>28471506.467192501</v>
      </c>
      <c r="AK588" s="71">
        <v>0</v>
      </c>
      <c r="AL588" s="71">
        <v>0</v>
      </c>
      <c r="AM588" s="71">
        <v>1537614.1696168431</v>
      </c>
      <c r="AN588" s="71">
        <v>0</v>
      </c>
      <c r="AO588" s="71">
        <v>0</v>
      </c>
      <c r="AP588" s="71">
        <v>71846823.495423406</v>
      </c>
      <c r="AQ588" s="72"/>
      <c r="AR588" s="71">
        <v>106</v>
      </c>
      <c r="AS588" s="71">
        <v>41</v>
      </c>
      <c r="AT588" s="71">
        <v>0</v>
      </c>
      <c r="AU588" s="71">
        <v>0</v>
      </c>
      <c r="AV588" s="71">
        <v>0</v>
      </c>
      <c r="AW588" s="71">
        <v>0</v>
      </c>
      <c r="AX588" s="71"/>
      <c r="AY588" s="72"/>
      <c r="AZ588" s="71">
        <v>586.47199999999998</v>
      </c>
      <c r="BA588" s="71">
        <v>2094.5</v>
      </c>
      <c r="BB588" s="71">
        <v>0</v>
      </c>
      <c r="BC588" s="71">
        <v>0</v>
      </c>
      <c r="BD588" s="71">
        <v>0</v>
      </c>
      <c r="BE588" s="71">
        <v>0</v>
      </c>
      <c r="BF588" s="71"/>
      <c r="BG588" s="72"/>
      <c r="BH588" s="71">
        <v>0</v>
      </c>
      <c r="BI588" s="71">
        <v>0</v>
      </c>
      <c r="BJ588" s="71">
        <v>0</v>
      </c>
      <c r="BK588" s="71">
        <v>0</v>
      </c>
      <c r="BL588" s="71">
        <v>4.5650000000000004</v>
      </c>
      <c r="BM588" s="71">
        <v>0</v>
      </c>
      <c r="BN588" s="72"/>
      <c r="BO588" s="71">
        <v>0</v>
      </c>
      <c r="BP588" s="71">
        <v>0</v>
      </c>
      <c r="BQ588" s="71">
        <v>0</v>
      </c>
      <c r="BR588" s="71">
        <v>0</v>
      </c>
      <c r="BS588" s="71">
        <v>1</v>
      </c>
      <c r="BT588" s="71">
        <v>0</v>
      </c>
      <c r="BU588"/>
      <c r="BV588" s="70">
        <v>4.5650000000000004</v>
      </c>
      <c r="BW588" s="70">
        <v>0</v>
      </c>
      <c r="BX588" s="70">
        <v>0</v>
      </c>
      <c r="BY588" s="70">
        <v>0</v>
      </c>
      <c r="BZ588" s="70">
        <v>0</v>
      </c>
      <c r="CA588" s="70">
        <v>0</v>
      </c>
      <c r="CB588" s="70">
        <v>0</v>
      </c>
      <c r="CC588" s="70">
        <v>0</v>
      </c>
      <c r="CD588" s="70">
        <v>0</v>
      </c>
    </row>
    <row r="589" spans="1:82">
      <c r="A589" s="70" t="s">
        <v>2376</v>
      </c>
      <c r="B589" s="70">
        <v>303</v>
      </c>
      <c r="C589" s="70">
        <v>14</v>
      </c>
      <c r="D589" s="70">
        <v>18</v>
      </c>
      <c r="E589" s="70">
        <v>2017</v>
      </c>
      <c r="F589" s="70" t="s">
        <v>156</v>
      </c>
      <c r="G589" s="70" t="s">
        <v>2362</v>
      </c>
      <c r="H589" s="70" t="s">
        <v>2363</v>
      </c>
      <c r="I589" s="148"/>
      <c r="J589" s="71">
        <v>17.547511403756399</v>
      </c>
      <c r="K589" s="71">
        <v>1.3711207811267418</v>
      </c>
      <c r="L589" s="71">
        <v>18.570333959903596</v>
      </c>
      <c r="M589" s="71">
        <v>18.602806111343067</v>
      </c>
      <c r="N589" s="71">
        <v>25.774336121251569</v>
      </c>
      <c r="O589" s="71">
        <v>10.212571932635356</v>
      </c>
      <c r="P589" s="71">
        <v>16.260514265725128</v>
      </c>
      <c r="Q589" s="71">
        <v>0.75167168814811303</v>
      </c>
      <c r="R589" s="71">
        <v>0</v>
      </c>
      <c r="S589" s="71">
        <v>0.63981160982232343</v>
      </c>
      <c r="T589" s="72"/>
      <c r="U589" s="71">
        <v>1150606</v>
      </c>
      <c r="V589" s="71">
        <v>499</v>
      </c>
      <c r="W589" s="71">
        <v>299</v>
      </c>
      <c r="X589" s="71">
        <v>3554</v>
      </c>
      <c r="Y589" s="71">
        <v>4967</v>
      </c>
      <c r="Z589" s="71">
        <v>6106</v>
      </c>
      <c r="AA589" s="71">
        <v>3368</v>
      </c>
      <c r="AB589" s="71">
        <v>11005</v>
      </c>
      <c r="AC589" s="71">
        <v>0</v>
      </c>
      <c r="AD589" s="71">
        <v>0.63981160982232343</v>
      </c>
      <c r="AE589" s="72"/>
      <c r="AF589" s="71">
        <v>19183829.73937355</v>
      </c>
      <c r="AG589" s="71">
        <v>876183.78588624508</v>
      </c>
      <c r="AH589" s="71">
        <v>2194185.43163933</v>
      </c>
      <c r="AI589" s="71">
        <v>22568621.532288261</v>
      </c>
      <c r="AJ589" s="71">
        <v>32570390.85380546</v>
      </c>
      <c r="AK589" s="71">
        <v>0</v>
      </c>
      <c r="AL589" s="71">
        <v>0</v>
      </c>
      <c r="AM589" s="71">
        <v>1511722.5383405969</v>
      </c>
      <c r="AN589" s="71">
        <v>0</v>
      </c>
      <c r="AO589" s="71">
        <v>0</v>
      </c>
      <c r="AP589" s="71">
        <v>78904933.881333441</v>
      </c>
      <c r="AQ589" s="72"/>
      <c r="AR589" s="71">
        <v>131</v>
      </c>
      <c r="AS589" s="71">
        <v>49</v>
      </c>
      <c r="AT589" s="71">
        <v>0</v>
      </c>
      <c r="AU589" s="71">
        <v>0</v>
      </c>
      <c r="AV589" s="71">
        <v>0</v>
      </c>
      <c r="AW589" s="71">
        <v>0</v>
      </c>
      <c r="AX589" s="71"/>
      <c r="AY589" s="72"/>
      <c r="AZ589" s="71">
        <v>741.57199999999989</v>
      </c>
      <c r="BA589" s="71">
        <v>3006.4</v>
      </c>
      <c r="BB589" s="71">
        <v>0</v>
      </c>
      <c r="BC589" s="71">
        <v>0</v>
      </c>
      <c r="BD589" s="71">
        <v>0</v>
      </c>
      <c r="BE589" s="71">
        <v>0</v>
      </c>
      <c r="BF589" s="71"/>
      <c r="BG589" s="72"/>
      <c r="BH589" s="71">
        <v>0</v>
      </c>
      <c r="BI589" s="71">
        <v>0</v>
      </c>
      <c r="BJ589" s="71">
        <v>0</v>
      </c>
      <c r="BK589" s="71">
        <v>0</v>
      </c>
      <c r="BL589" s="71">
        <v>3.0110000000000001</v>
      </c>
      <c r="BM589" s="71">
        <v>0</v>
      </c>
      <c r="BN589" s="72"/>
      <c r="BO589" s="71">
        <v>0</v>
      </c>
      <c r="BP589" s="71">
        <v>0</v>
      </c>
      <c r="BQ589" s="71">
        <v>0</v>
      </c>
      <c r="BR589" s="71">
        <v>0</v>
      </c>
      <c r="BS589" s="71">
        <v>1</v>
      </c>
      <c r="BT589" s="71">
        <v>0</v>
      </c>
      <c r="BU589"/>
      <c r="BV589" s="70">
        <v>3.0110000000000001</v>
      </c>
      <c r="BW589" s="70">
        <v>0</v>
      </c>
      <c r="BX589" s="70">
        <v>0</v>
      </c>
      <c r="BY589" s="70">
        <v>0</v>
      </c>
      <c r="BZ589" s="70">
        <v>0</v>
      </c>
      <c r="CA589" s="70">
        <v>0</v>
      </c>
      <c r="CB589" s="70">
        <v>0</v>
      </c>
      <c r="CC589" s="70">
        <v>0</v>
      </c>
      <c r="CD589" s="70">
        <v>0</v>
      </c>
    </row>
    <row r="590" spans="1:82">
      <c r="A590" s="70" t="s">
        <v>2377</v>
      </c>
      <c r="B590" s="70">
        <v>304</v>
      </c>
      <c r="C590" s="70">
        <v>15</v>
      </c>
      <c r="D590" s="70">
        <v>18</v>
      </c>
      <c r="E590" s="70">
        <v>2018</v>
      </c>
      <c r="F590" s="70" t="s">
        <v>183</v>
      </c>
      <c r="G590" s="70" t="s">
        <v>2362</v>
      </c>
      <c r="H590" s="70" t="s">
        <v>2363</v>
      </c>
      <c r="I590" s="148"/>
      <c r="J590" s="71">
        <v>13.297074127138744</v>
      </c>
      <c r="K590" s="71">
        <v>1.2606683749334948</v>
      </c>
      <c r="L590" s="71">
        <v>16.901725629645387</v>
      </c>
      <c r="M590" s="71">
        <v>17.478042277970243</v>
      </c>
      <c r="N590" s="71">
        <v>20.326931321605027</v>
      </c>
      <c r="O590" s="71">
        <v>9.9091035974580119</v>
      </c>
      <c r="P590" s="71">
        <v>15.96959634763202</v>
      </c>
      <c r="Q590" s="71">
        <v>0.68482990467305205</v>
      </c>
      <c r="R590" s="71">
        <v>0</v>
      </c>
      <c r="S590" s="71">
        <v>0.51582640318403228</v>
      </c>
      <c r="T590" s="72"/>
      <c r="U590" s="71">
        <v>1004382</v>
      </c>
      <c r="V590" s="71">
        <v>499</v>
      </c>
      <c r="W590" s="71">
        <v>299</v>
      </c>
      <c r="X590" s="71">
        <v>3554</v>
      </c>
      <c r="Y590" s="71">
        <v>4928</v>
      </c>
      <c r="Z590" s="71">
        <v>6038</v>
      </c>
      <c r="AA590" s="71">
        <v>3341</v>
      </c>
      <c r="AB590" s="71">
        <v>10805</v>
      </c>
      <c r="AC590" s="71">
        <v>0</v>
      </c>
      <c r="AD590" s="71">
        <v>0.51582640318403228</v>
      </c>
      <c r="AE590" s="72"/>
      <c r="AF590" s="71">
        <v>15351932.717180051</v>
      </c>
      <c r="AG590" s="71">
        <v>781725.04789235466</v>
      </c>
      <c r="AH590" s="71">
        <v>2103477.5619274601</v>
      </c>
      <c r="AI590" s="71">
        <v>21785314.414475679</v>
      </c>
      <c r="AJ590" s="71">
        <v>27169512.752867509</v>
      </c>
      <c r="AK590" s="71">
        <v>0</v>
      </c>
      <c r="AL590" s="71">
        <v>0</v>
      </c>
      <c r="AM590" s="71">
        <v>1487320.2512393659</v>
      </c>
      <c r="AN590" s="71">
        <v>0</v>
      </c>
      <c r="AO590" s="71">
        <v>0</v>
      </c>
      <c r="AP590" s="71">
        <v>68679282.745582417</v>
      </c>
      <c r="AQ590" s="72"/>
      <c r="AR590" s="71">
        <v>148</v>
      </c>
      <c r="AS590" s="71">
        <v>53</v>
      </c>
      <c r="AT590" s="71">
        <v>0</v>
      </c>
      <c r="AU590" s="71">
        <v>0</v>
      </c>
      <c r="AV590" s="71">
        <v>0</v>
      </c>
      <c r="AW590" s="71">
        <v>0</v>
      </c>
      <c r="AX590" s="71"/>
      <c r="AY590" s="72"/>
      <c r="AZ590" s="71">
        <v>841.77200000000005</v>
      </c>
      <c r="BA590" s="71">
        <v>3093</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2378</v>
      </c>
      <c r="B591" s="70">
        <v>305</v>
      </c>
      <c r="C591" s="70">
        <v>16</v>
      </c>
      <c r="D591" s="70">
        <v>18</v>
      </c>
      <c r="E591" s="70">
        <v>2019</v>
      </c>
      <c r="F591" s="70" t="s">
        <v>158</v>
      </c>
      <c r="G591" s="70" t="s">
        <v>2362</v>
      </c>
      <c r="H591" s="70" t="s">
        <v>2363</v>
      </c>
      <c r="I591" s="148"/>
      <c r="J591" s="71">
        <v>11.106437167777674</v>
      </c>
      <c r="K591" s="71">
        <v>1.1294687182270262</v>
      </c>
      <c r="L591" s="71">
        <v>16.957039048064829</v>
      </c>
      <c r="M591" s="71">
        <v>17.48049015045455</v>
      </c>
      <c r="N591" s="71">
        <v>18.692763542800115</v>
      </c>
      <c r="O591" s="71">
        <v>9.5261367594930917</v>
      </c>
      <c r="P591" s="71">
        <v>15.391721109422454</v>
      </c>
      <c r="Q591" s="71">
        <v>0.65258557167752895</v>
      </c>
      <c r="R591" s="71">
        <v>0</v>
      </c>
      <c r="S591" s="71">
        <v>0.49632573024966031</v>
      </c>
      <c r="T591" s="72"/>
      <c r="U591" s="71">
        <v>948080</v>
      </c>
      <c r="V591" s="71">
        <v>499</v>
      </c>
      <c r="W591" s="71">
        <v>299</v>
      </c>
      <c r="X591" s="71">
        <v>3554</v>
      </c>
      <c r="Y591" s="71">
        <v>4881</v>
      </c>
      <c r="Z591" s="71">
        <v>5964</v>
      </c>
      <c r="AA591" s="71">
        <v>3196</v>
      </c>
      <c r="AB591" s="71">
        <v>10575</v>
      </c>
      <c r="AC591" s="71">
        <v>0</v>
      </c>
      <c r="AD591" s="71">
        <v>0.49632573024966031</v>
      </c>
      <c r="AE591" s="72"/>
      <c r="AF591" s="71">
        <v>14099171.72342227</v>
      </c>
      <c r="AG591" s="71">
        <v>757033.96260963974</v>
      </c>
      <c r="AH591" s="71">
        <v>2206647.8236955749</v>
      </c>
      <c r="AI591" s="71">
        <v>24808586.18337683</v>
      </c>
      <c r="AJ591" s="71">
        <v>27178655.522042971</v>
      </c>
      <c r="AK591" s="71">
        <v>0</v>
      </c>
      <c r="AL591" s="71">
        <v>0</v>
      </c>
      <c r="AM591" s="71">
        <v>1440235.3914426223</v>
      </c>
      <c r="AN591" s="71">
        <v>0</v>
      </c>
      <c r="AO591" s="71">
        <v>0</v>
      </c>
      <c r="AP591" s="71">
        <v>70490330.606589913</v>
      </c>
      <c r="AQ591" s="72"/>
      <c r="AR591" s="71">
        <v>165</v>
      </c>
      <c r="AS591" s="71">
        <v>60</v>
      </c>
      <c r="AT591" s="71">
        <v>0</v>
      </c>
      <c r="AU591" s="71">
        <v>0</v>
      </c>
      <c r="AV591" s="71">
        <v>0</v>
      </c>
      <c r="AW591" s="71">
        <v>0</v>
      </c>
      <c r="AX591" s="71"/>
      <c r="AY591" s="72"/>
      <c r="AZ591" s="71">
        <v>958.77199999999993</v>
      </c>
      <c r="BA591" s="71">
        <v>3331.8</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2379</v>
      </c>
      <c r="B592" s="70">
        <v>306</v>
      </c>
      <c r="C592" s="70">
        <v>17</v>
      </c>
      <c r="D592" s="70">
        <v>18</v>
      </c>
      <c r="E592" s="70">
        <v>2020</v>
      </c>
      <c r="F592" s="70" t="s">
        <v>159</v>
      </c>
      <c r="G592" s="70" t="s">
        <v>2362</v>
      </c>
      <c r="H592" s="70" t="s">
        <v>2363</v>
      </c>
      <c r="I592" s="148"/>
      <c r="J592" s="71">
        <v>9.6394382964758858</v>
      </c>
      <c r="K592" s="71">
        <v>1.0057555987098226</v>
      </c>
      <c r="L592" s="71">
        <v>12.961411621231951</v>
      </c>
      <c r="M592" s="71">
        <v>16.073455999648115</v>
      </c>
      <c r="N592" s="71">
        <v>17.819283986637402</v>
      </c>
      <c r="O592" s="71">
        <v>8.2664747224710879</v>
      </c>
      <c r="P592" s="71">
        <v>14.335956049210109</v>
      </c>
      <c r="Q592" s="71">
        <v>0.61083309441280997</v>
      </c>
      <c r="R592" s="71">
        <v>0</v>
      </c>
      <c r="S592" s="71">
        <v>0.62493615717533446</v>
      </c>
      <c r="T592" s="72"/>
      <c r="U592" s="71">
        <v>862473</v>
      </c>
      <c r="V592" s="71">
        <v>391</v>
      </c>
      <c r="W592" s="71">
        <v>288</v>
      </c>
      <c r="X592" s="71">
        <v>3453</v>
      </c>
      <c r="Y592" s="71">
        <v>4807</v>
      </c>
      <c r="Z592" s="71">
        <v>5907</v>
      </c>
      <c r="AA592" s="71">
        <v>3164</v>
      </c>
      <c r="AB592" s="71">
        <v>10360</v>
      </c>
      <c r="AC592" s="71">
        <v>0</v>
      </c>
      <c r="AD592" s="71">
        <v>0.62493615717533446</v>
      </c>
      <c r="AE592" s="72"/>
      <c r="AF592" s="71">
        <v>12856166.221290881</v>
      </c>
      <c r="AG592" s="71">
        <v>654397.90151343215</v>
      </c>
      <c r="AH592" s="71">
        <v>1544144.1323011566</v>
      </c>
      <c r="AI592" s="71">
        <v>24091535.70815599</v>
      </c>
      <c r="AJ592" s="71">
        <v>29039151.106924482</v>
      </c>
      <c r="AK592" s="71"/>
      <c r="AL592" s="71"/>
      <c r="AM592" s="71">
        <v>1352095.1020006877</v>
      </c>
      <c r="AN592" s="71"/>
      <c r="AO592" s="71"/>
      <c r="AP592" s="71">
        <v>69537490.172186613</v>
      </c>
      <c r="AQ592" s="72"/>
      <c r="AR592" s="71">
        <v>183</v>
      </c>
      <c r="AS592" s="71">
        <v>62</v>
      </c>
      <c r="AT592" s="71">
        <v>0</v>
      </c>
      <c r="AU592" s="71">
        <v>0</v>
      </c>
      <c r="AV592" s="71">
        <v>0</v>
      </c>
      <c r="AW592" s="71">
        <v>0</v>
      </c>
      <c r="AX592" s="71"/>
      <c r="AY592" s="72"/>
      <c r="AZ592" s="71">
        <v>1049.8720000000001</v>
      </c>
      <c r="BA592" s="71">
        <v>3430.8</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2380</v>
      </c>
      <c r="B593" s="70">
        <v>306</v>
      </c>
      <c r="C593" s="70">
        <v>18</v>
      </c>
      <c r="D593" s="70">
        <v>18</v>
      </c>
      <c r="E593" s="70">
        <v>2021</v>
      </c>
      <c r="F593" s="70" t="s">
        <v>160</v>
      </c>
      <c r="G593" s="70" t="s">
        <v>2362</v>
      </c>
      <c r="H593" s="70" t="s">
        <v>2363</v>
      </c>
      <c r="I593" s="148"/>
      <c r="J593" s="71">
        <v>8.9475383649689331</v>
      </c>
      <c r="K593" s="71">
        <v>1.0208793198471195</v>
      </c>
      <c r="L593" s="71">
        <v>11.439003597351402</v>
      </c>
      <c r="M593" s="71">
        <v>15.9438209414729</v>
      </c>
      <c r="N593" s="71">
        <v>17.47609832053524</v>
      </c>
      <c r="O593" s="71">
        <v>7.8897825483725965</v>
      </c>
      <c r="P593" s="71">
        <v>14.529949162390588</v>
      </c>
      <c r="Q593" s="71">
        <v>0.59519817280946297</v>
      </c>
      <c r="R593" s="71">
        <v>0</v>
      </c>
      <c r="S593" s="71">
        <v>0.58026965897102889</v>
      </c>
      <c r="T593" s="72"/>
      <c r="U593" s="71">
        <v>862987</v>
      </c>
      <c r="V593" s="71">
        <v>391</v>
      </c>
      <c r="W593" s="71">
        <v>288</v>
      </c>
      <c r="X593" s="71">
        <v>3453</v>
      </c>
      <c r="Y593" s="71">
        <v>4767</v>
      </c>
      <c r="Z593" s="71">
        <v>5805</v>
      </c>
      <c r="AA593" s="71">
        <v>3127</v>
      </c>
      <c r="AB593" s="71">
        <v>10194</v>
      </c>
      <c r="AC593" s="71">
        <v>0</v>
      </c>
      <c r="AD593" s="71">
        <v>0.58026965897102889</v>
      </c>
      <c r="AE593" s="72"/>
      <c r="AF593" s="71">
        <v>12075842.974027265</v>
      </c>
      <c r="AG593" s="71">
        <v>650002.44850548881</v>
      </c>
      <c r="AH593" s="71">
        <v>1347722.3818960492</v>
      </c>
      <c r="AI593" s="71">
        <v>23390275.698125295</v>
      </c>
      <c r="AJ593" s="71">
        <v>26294248.098083969</v>
      </c>
      <c r="AK593" s="71">
        <v>0</v>
      </c>
      <c r="AL593" s="71">
        <v>0</v>
      </c>
      <c r="AM593" s="71">
        <v>1338104.0723127432</v>
      </c>
      <c r="AN593" s="71">
        <v>0</v>
      </c>
      <c r="AO593" s="71">
        <v>0</v>
      </c>
      <c r="AP593" s="71">
        <v>65096195.672950804</v>
      </c>
      <c r="AQ593" s="72"/>
      <c r="AR593" s="71">
        <v>189</v>
      </c>
      <c r="AS593" s="71">
        <v>64</v>
      </c>
      <c r="AT593" s="71">
        <v>0</v>
      </c>
      <c r="AU593" s="71">
        <v>1</v>
      </c>
      <c r="AV593" s="71">
        <v>0</v>
      </c>
      <c r="AW593" s="71">
        <v>0</v>
      </c>
      <c r="AX593" s="71"/>
      <c r="AY593" s="72"/>
      <c r="AZ593" s="71">
        <v>1097.5719999999999</v>
      </c>
      <c r="BA593" s="71">
        <v>39443.399999999987</v>
      </c>
      <c r="BB593" s="71">
        <v>0</v>
      </c>
      <c r="BC593" s="71">
        <v>670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2381</v>
      </c>
      <c r="B594" s="70">
        <v>306</v>
      </c>
      <c r="C594" s="70">
        <v>19</v>
      </c>
      <c r="D594" s="70">
        <v>18</v>
      </c>
      <c r="E594" s="70">
        <v>2022</v>
      </c>
      <c r="F594" s="70" t="s">
        <v>161</v>
      </c>
      <c r="G594" s="70" t="s">
        <v>2362</v>
      </c>
      <c r="H594" s="70" t="s">
        <v>2363</v>
      </c>
      <c r="I594" s="148"/>
      <c r="J594" s="71">
        <v>10.48697262797347</v>
      </c>
      <c r="K594" s="71">
        <v>0.94683478595910153</v>
      </c>
      <c r="L594" s="71">
        <v>10.210701053060097</v>
      </c>
      <c r="M594" s="71">
        <v>15.905940768537869</v>
      </c>
      <c r="N594" s="71">
        <v>21.250773512634005</v>
      </c>
      <c r="O594" s="71">
        <v>8.2325660914986543</v>
      </c>
      <c r="P594" s="71">
        <v>14.33923547599735</v>
      </c>
      <c r="Q594" s="71">
        <v>0.58640250121306636</v>
      </c>
      <c r="R594" s="71">
        <v>0</v>
      </c>
      <c r="S594" s="71">
        <v>1.9377289335937631</v>
      </c>
      <c r="T594" s="72"/>
      <c r="U594" s="71">
        <v>1041490</v>
      </c>
      <c r="V594" s="71">
        <v>391</v>
      </c>
      <c r="W594" s="71">
        <v>288</v>
      </c>
      <c r="X594" s="71">
        <v>3453</v>
      </c>
      <c r="Y594" s="71">
        <v>4725</v>
      </c>
      <c r="Z594" s="71">
        <v>5755</v>
      </c>
      <c r="AA594" s="71">
        <v>3133</v>
      </c>
      <c r="AB594" s="71">
        <v>9961</v>
      </c>
      <c r="AC594" s="71">
        <v>0</v>
      </c>
      <c r="AD594" s="71">
        <v>1.9377289335937631</v>
      </c>
      <c r="AE594" s="72"/>
      <c r="AF594" s="71">
        <v>13688534.54120014</v>
      </c>
      <c r="AG594" s="71">
        <v>638767.81859989942</v>
      </c>
      <c r="AH594" s="71">
        <v>1278877.1911496762</v>
      </c>
      <c r="AI594" s="71">
        <v>20981371.271939628</v>
      </c>
      <c r="AJ594" s="71">
        <v>33541398.812004715</v>
      </c>
      <c r="AK594" s="71">
        <v>0</v>
      </c>
      <c r="AL594" s="71">
        <v>0</v>
      </c>
      <c r="AM594" s="71">
        <v>1286236.9795892781</v>
      </c>
      <c r="AN594" s="71">
        <v>0</v>
      </c>
      <c r="AO594" s="71">
        <v>0</v>
      </c>
      <c r="AP594" s="71">
        <v>71415186.614483342</v>
      </c>
      <c r="AQ594" s="72"/>
      <c r="AR594" s="71">
        <v>199</v>
      </c>
      <c r="AS594" s="71">
        <v>65</v>
      </c>
      <c r="AT594" s="71">
        <v>0</v>
      </c>
      <c r="AU594" s="71">
        <v>1</v>
      </c>
      <c r="AV594" s="71">
        <v>0</v>
      </c>
      <c r="AW594" s="71">
        <v>0</v>
      </c>
      <c r="AX594" s="71"/>
      <c r="AY594" s="72"/>
      <c r="AZ594" s="71">
        <v>1165.1719999999996</v>
      </c>
      <c r="BA594" s="71">
        <v>39473.099999999984</v>
      </c>
      <c r="BB594" s="71">
        <v>0</v>
      </c>
      <c r="BC594" s="71">
        <v>670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2382</v>
      </c>
      <c r="B595" s="70">
        <v>306</v>
      </c>
      <c r="C595" s="70">
        <v>20</v>
      </c>
      <c r="D595" s="70">
        <v>18</v>
      </c>
      <c r="E595" s="70">
        <v>2023</v>
      </c>
      <c r="F595" s="70" t="s">
        <v>1539</v>
      </c>
      <c r="G595" s="70" t="s">
        <v>2362</v>
      </c>
      <c r="H595" s="70" t="s">
        <v>2363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216</v>
      </c>
      <c r="AS595" s="71">
        <v>66</v>
      </c>
      <c r="AT595" s="71">
        <v>0</v>
      </c>
      <c r="AU595" s="71">
        <v>1</v>
      </c>
      <c r="AV595" s="71">
        <v>0</v>
      </c>
      <c r="AW595" s="71">
        <v>0</v>
      </c>
      <c r="AX595" s="71"/>
      <c r="AY595" s="72"/>
      <c r="AZ595" s="71">
        <v>1250.2719999999995</v>
      </c>
      <c r="BA595" s="71">
        <v>39522.599999999984</v>
      </c>
      <c r="BB595" s="71">
        <v>0</v>
      </c>
      <c r="BC595" s="71">
        <v>670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2383</v>
      </c>
      <c r="B596" s="70">
        <v>306</v>
      </c>
      <c r="C596" s="70">
        <v>21</v>
      </c>
      <c r="D596" s="70">
        <v>18</v>
      </c>
      <c r="E596" s="70">
        <v>2024</v>
      </c>
      <c r="F596" s="70" t="s">
        <v>1554</v>
      </c>
      <c r="G596" s="1064" t="s">
        <v>2362</v>
      </c>
      <c r="H596" s="70" t="s">
        <v>2363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2384</v>
      </c>
      <c r="B597" s="70">
        <v>426</v>
      </c>
      <c r="C597" s="70">
        <v>1</v>
      </c>
      <c r="D597" s="70">
        <v>26</v>
      </c>
      <c r="E597" s="70">
        <v>1990</v>
      </c>
      <c r="F597" s="70" t="s">
        <v>787</v>
      </c>
      <c r="G597" s="1064" t="s">
        <v>2385</v>
      </c>
      <c r="H597" s="70" t="s">
        <v>2386</v>
      </c>
      <c r="I597" s="148"/>
      <c r="J597" s="71">
        <v>16.98603957218015</v>
      </c>
      <c r="K597" s="71">
        <v>1.120724717571715</v>
      </c>
      <c r="L597" s="71">
        <v>0</v>
      </c>
      <c r="M597" s="71">
        <v>12.23321482488835</v>
      </c>
      <c r="N597" s="71">
        <v>15.606234855301061</v>
      </c>
      <c r="O597" s="71">
        <v>7.5465882619607054</v>
      </c>
      <c r="P597" s="71">
        <v>9.9830694137468949</v>
      </c>
      <c r="Q597" s="71">
        <v>0.76524604062530199</v>
      </c>
      <c r="R597" s="71">
        <v>0.36891071592783647</v>
      </c>
      <c r="S597" s="71">
        <v>0.77148918023033441</v>
      </c>
      <c r="T597" s="72"/>
      <c r="U597" s="71">
        <v>1023592</v>
      </c>
      <c r="V597" s="71">
        <v>402</v>
      </c>
      <c r="W597" s="71">
        <v>0</v>
      </c>
      <c r="X597" s="71">
        <v>4026</v>
      </c>
      <c r="Y597" s="71">
        <v>3822</v>
      </c>
      <c r="Z597" s="71">
        <v>3104</v>
      </c>
      <c r="AA597" s="71">
        <v>2424</v>
      </c>
      <c r="AB597" s="71">
        <v>12425</v>
      </c>
      <c r="AC597" s="71">
        <v>63896</v>
      </c>
      <c r="AD597" s="71">
        <v>0.77148918023033441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2387</v>
      </c>
      <c r="B598" s="70">
        <v>427</v>
      </c>
      <c r="C598" s="70">
        <v>2</v>
      </c>
      <c r="D598" s="70">
        <v>26</v>
      </c>
      <c r="E598" s="70">
        <v>2005</v>
      </c>
      <c r="F598" s="70" t="s">
        <v>789</v>
      </c>
      <c r="G598" s="70" t="s">
        <v>2385</v>
      </c>
      <c r="H598" s="70" t="s">
        <v>2386</v>
      </c>
      <c r="I598" s="148"/>
      <c r="J598" s="71">
        <v>4.9092590615971217</v>
      </c>
      <c r="K598" s="71">
        <v>2.2919799929095519</v>
      </c>
      <c r="L598" s="71">
        <v>0.6794086550560805</v>
      </c>
      <c r="M598" s="71">
        <v>14.79901685996446</v>
      </c>
      <c r="N598" s="71">
        <v>19.09540764024986</v>
      </c>
      <c r="O598" s="71">
        <v>11.64999047110741</v>
      </c>
      <c r="P598" s="71">
        <v>11.812330580372381</v>
      </c>
      <c r="Q598" s="71">
        <v>0.687942478913948</v>
      </c>
      <c r="R598" s="71">
        <v>0.30066850781847021</v>
      </c>
      <c r="S598" s="71">
        <v>1.4152290999999999</v>
      </c>
      <c r="T598" s="72"/>
      <c r="U598" s="71">
        <v>354393</v>
      </c>
      <c r="V598" s="71">
        <v>976</v>
      </c>
      <c r="W598" s="71">
        <v>4</v>
      </c>
      <c r="X598" s="71">
        <v>2787</v>
      </c>
      <c r="Y598" s="71">
        <v>4022</v>
      </c>
      <c r="Z598" s="71">
        <v>5545</v>
      </c>
      <c r="AA598" s="71">
        <v>2349</v>
      </c>
      <c r="AB598" s="71">
        <v>11677</v>
      </c>
      <c r="AC598" s="71">
        <v>53167</v>
      </c>
      <c r="AD598" s="71">
        <v>1.4152290999999999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2388</v>
      </c>
      <c r="B599" s="70">
        <v>428</v>
      </c>
      <c r="C599" s="70">
        <v>3</v>
      </c>
      <c r="D599" s="70">
        <v>26</v>
      </c>
      <c r="E599" s="70">
        <v>2006</v>
      </c>
      <c r="F599" s="70" t="s">
        <v>790</v>
      </c>
      <c r="G599" s="70" t="s">
        <v>2385</v>
      </c>
      <c r="H599" s="70" t="s">
        <v>2386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2389</v>
      </c>
      <c r="B600" s="70">
        <v>429</v>
      </c>
      <c r="C600" s="70">
        <v>4</v>
      </c>
      <c r="D600" s="70">
        <v>26</v>
      </c>
      <c r="E600" s="70">
        <v>2007</v>
      </c>
      <c r="F600" s="70" t="s">
        <v>791</v>
      </c>
      <c r="G600" s="70" t="s">
        <v>2385</v>
      </c>
      <c r="H600" s="70" t="s">
        <v>2386</v>
      </c>
      <c r="I600" s="148"/>
      <c r="J600" s="71">
        <v>6.798057065846498</v>
      </c>
      <c r="K600" s="71">
        <v>2.8175323643667651</v>
      </c>
      <c r="L600" s="71">
        <v>0.42892378843965467</v>
      </c>
      <c r="M600" s="71">
        <v>19.36993623104259</v>
      </c>
      <c r="N600" s="71">
        <v>27.980202151424582</v>
      </c>
      <c r="O600" s="71">
        <v>11.18855611369696</v>
      </c>
      <c r="P600" s="71">
        <v>11.96963930594897</v>
      </c>
      <c r="Q600" s="71">
        <v>0.71154727365670101</v>
      </c>
      <c r="R600" s="71">
        <v>0.1675068751396003</v>
      </c>
      <c r="S600" s="71">
        <v>1.4387681884500001</v>
      </c>
      <c r="T600" s="72"/>
      <c r="U600" s="71">
        <v>425792</v>
      </c>
      <c r="V600" s="71">
        <v>964</v>
      </c>
      <c r="W600" s="71">
        <v>6</v>
      </c>
      <c r="X600" s="71">
        <v>3187</v>
      </c>
      <c r="Y600" s="71">
        <v>4024</v>
      </c>
      <c r="Z600" s="71">
        <v>5536</v>
      </c>
      <c r="AA600" s="71">
        <v>2344</v>
      </c>
      <c r="AB600" s="71">
        <v>11439</v>
      </c>
      <c r="AC600" s="71">
        <v>30470</v>
      </c>
      <c r="AD600" s="71">
        <v>1.4387681884500001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2390</v>
      </c>
      <c r="B601" s="70">
        <v>430</v>
      </c>
      <c r="C601" s="70">
        <v>5</v>
      </c>
      <c r="D601" s="70">
        <v>26</v>
      </c>
      <c r="E601" s="70">
        <v>2008</v>
      </c>
      <c r="F601" s="70" t="s">
        <v>792</v>
      </c>
      <c r="G601" s="70" t="s">
        <v>2385</v>
      </c>
      <c r="H601" s="70" t="s">
        <v>2386</v>
      </c>
      <c r="I601" s="148"/>
      <c r="J601" s="71">
        <v>6.9750335957746818</v>
      </c>
      <c r="K601" s="71">
        <v>1.95592800403865</v>
      </c>
      <c r="L601" s="71">
        <v>0.36755915780833892</v>
      </c>
      <c r="M601" s="71">
        <v>19.77343664265242</v>
      </c>
      <c r="N601" s="71">
        <v>25.4985530865081</v>
      </c>
      <c r="O601" s="71">
        <v>10.856033658368251</v>
      </c>
      <c r="P601" s="71">
        <v>11.461231995975099</v>
      </c>
      <c r="Q601" s="71">
        <v>0.69195520753689599</v>
      </c>
      <c r="R601" s="71">
        <v>0.25852597709568781</v>
      </c>
      <c r="S601" s="71">
        <v>1.6105994315200001</v>
      </c>
      <c r="T601" s="72"/>
      <c r="U601" s="71">
        <v>575842</v>
      </c>
      <c r="V601" s="71">
        <v>964</v>
      </c>
      <c r="W601" s="71">
        <v>6</v>
      </c>
      <c r="X601" s="71">
        <v>3187</v>
      </c>
      <c r="Y601" s="71">
        <v>4033</v>
      </c>
      <c r="Z601" s="71">
        <v>5560</v>
      </c>
      <c r="AA601" s="71">
        <v>2247</v>
      </c>
      <c r="AB601" s="71">
        <v>11307</v>
      </c>
      <c r="AC601" s="71">
        <v>48832</v>
      </c>
      <c r="AD601" s="71">
        <v>1.6105994315200001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2391</v>
      </c>
      <c r="B602" s="70">
        <v>431</v>
      </c>
      <c r="C602" s="70">
        <v>6</v>
      </c>
      <c r="D602" s="70">
        <v>26</v>
      </c>
      <c r="E602" s="70">
        <v>2009</v>
      </c>
      <c r="F602" s="70" t="s">
        <v>176</v>
      </c>
      <c r="G602" s="70" t="s">
        <v>2385</v>
      </c>
      <c r="H602" s="70" t="s">
        <v>2386</v>
      </c>
      <c r="I602" s="148"/>
      <c r="J602" s="71">
        <v>4.6452239006671263</v>
      </c>
      <c r="K602" s="71">
        <v>1.650405433605667</v>
      </c>
      <c r="L602" s="71">
        <v>3.0479680039221302</v>
      </c>
      <c r="M602" s="71">
        <v>20.05761223925311</v>
      </c>
      <c r="N602" s="71">
        <v>18.732177106217542</v>
      </c>
      <c r="O602" s="71">
        <v>11.121124385124171</v>
      </c>
      <c r="P602" s="71">
        <v>10.980289701217529</v>
      </c>
      <c r="Q602" s="71">
        <v>0.65362998189413701</v>
      </c>
      <c r="R602" s="71">
        <v>0.36219499318562243</v>
      </c>
      <c r="S602" s="71">
        <v>1.6284741917575001</v>
      </c>
      <c r="T602" s="72"/>
      <c r="U602" s="71">
        <v>350137</v>
      </c>
      <c r="V602" s="71">
        <v>931</v>
      </c>
      <c r="W602" s="71">
        <v>67</v>
      </c>
      <c r="X602" s="71">
        <v>3660</v>
      </c>
      <c r="Y602" s="71">
        <v>4058</v>
      </c>
      <c r="Z602" s="71">
        <v>5622</v>
      </c>
      <c r="AA602" s="71">
        <v>2210</v>
      </c>
      <c r="AB602" s="71">
        <v>11212</v>
      </c>
      <c r="AC602" s="71">
        <v>66743</v>
      </c>
      <c r="AD602" s="71">
        <v>1.6284741917575001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2392</v>
      </c>
      <c r="B603" s="70">
        <v>432</v>
      </c>
      <c r="C603" s="70">
        <v>7</v>
      </c>
      <c r="D603" s="70">
        <v>26</v>
      </c>
      <c r="E603" s="70">
        <v>2010</v>
      </c>
      <c r="F603" s="70" t="s">
        <v>177</v>
      </c>
      <c r="G603" s="70" t="s">
        <v>2385</v>
      </c>
      <c r="H603" s="70" t="s">
        <v>2386</v>
      </c>
      <c r="I603" s="148"/>
      <c r="J603" s="71">
        <v>4.5677582689516614</v>
      </c>
      <c r="K603" s="71">
        <v>1.860804880444636</v>
      </c>
      <c r="L603" s="71">
        <v>2.865768776960496</v>
      </c>
      <c r="M603" s="71">
        <v>23.389864889642659</v>
      </c>
      <c r="N603" s="71">
        <v>21.257914550938789</v>
      </c>
      <c r="O603" s="71">
        <v>11.130724596744139</v>
      </c>
      <c r="P603" s="71">
        <v>11.1392345203807</v>
      </c>
      <c r="Q603" s="71">
        <v>0.675616719662536</v>
      </c>
      <c r="R603" s="71">
        <v>0.1271842317808187</v>
      </c>
      <c r="S603" s="71">
        <v>2.0343135407999999</v>
      </c>
      <c r="T603" s="72"/>
      <c r="U603" s="71">
        <v>346871</v>
      </c>
      <c r="V603" s="71">
        <v>931</v>
      </c>
      <c r="W603" s="71">
        <v>67</v>
      </c>
      <c r="X603" s="71">
        <v>3660</v>
      </c>
      <c r="Y603" s="71">
        <v>4060</v>
      </c>
      <c r="Z603" s="71">
        <v>5653</v>
      </c>
      <c r="AA603" s="71">
        <v>2186</v>
      </c>
      <c r="AB603" s="71">
        <v>11105</v>
      </c>
      <c r="AC603" s="71">
        <v>22210</v>
      </c>
      <c r="AD603" s="71">
        <v>2.0343135407999999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2393</v>
      </c>
      <c r="B604" s="70">
        <v>433</v>
      </c>
      <c r="C604" s="70">
        <v>8</v>
      </c>
      <c r="D604" s="70">
        <v>26</v>
      </c>
      <c r="E604" s="70">
        <v>2011</v>
      </c>
      <c r="F604" s="70" t="s">
        <v>178</v>
      </c>
      <c r="G604" s="70" t="s">
        <v>2385</v>
      </c>
      <c r="H604" s="70" t="s">
        <v>2386</v>
      </c>
      <c r="I604" s="148"/>
      <c r="J604" s="71">
        <v>4.5794633270057457</v>
      </c>
      <c r="K604" s="71">
        <v>2.518544937344926</v>
      </c>
      <c r="L604" s="71">
        <v>3.069097080986039</v>
      </c>
      <c r="M604" s="71">
        <v>27.868111080190271</v>
      </c>
      <c r="N604" s="71">
        <v>28.51898098818705</v>
      </c>
      <c r="O604" s="71">
        <v>11.106035364988523</v>
      </c>
      <c r="P604" s="71">
        <v>10.822277073428504</v>
      </c>
      <c r="Q604" s="71">
        <v>0.76815789958270198</v>
      </c>
      <c r="R604" s="71">
        <v>0.29046158112752241</v>
      </c>
      <c r="S604" s="71">
        <v>1.9465625088</v>
      </c>
      <c r="T604" s="72"/>
      <c r="U604" s="71">
        <v>298806</v>
      </c>
      <c r="V604" s="71">
        <v>931</v>
      </c>
      <c r="W604" s="71">
        <v>67</v>
      </c>
      <c r="X604" s="71">
        <v>3660</v>
      </c>
      <c r="Y604" s="71">
        <v>4065</v>
      </c>
      <c r="Z604" s="71">
        <v>5763</v>
      </c>
      <c r="AA604" s="71">
        <v>2187</v>
      </c>
      <c r="AB604" s="71">
        <v>10946</v>
      </c>
      <c r="AC604" s="71">
        <v>50639</v>
      </c>
      <c r="AD604" s="71">
        <v>1.9465625088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2394</v>
      </c>
      <c r="B605" s="70">
        <v>434</v>
      </c>
      <c r="C605" s="70">
        <v>9</v>
      </c>
      <c r="D605" s="70">
        <v>26</v>
      </c>
      <c r="E605" s="70">
        <v>2012</v>
      </c>
      <c r="F605" s="70" t="s">
        <v>179</v>
      </c>
      <c r="G605" s="70" t="s">
        <v>2385</v>
      </c>
      <c r="H605" s="70" t="s">
        <v>2386</v>
      </c>
      <c r="I605" s="148"/>
      <c r="J605" s="71">
        <v>5.0943220056855933</v>
      </c>
      <c r="K605" s="71">
        <v>2.2875446523116332</v>
      </c>
      <c r="L605" s="71">
        <v>2.9791509767280449</v>
      </c>
      <c r="M605" s="71">
        <v>27.012583223430308</v>
      </c>
      <c r="N605" s="71">
        <v>31.256866451509691</v>
      </c>
      <c r="O605" s="71">
        <v>11.097030736557226</v>
      </c>
      <c r="P605" s="71">
        <v>10.784318225115843</v>
      </c>
      <c r="Q605" s="71">
        <v>0.83862911444125099</v>
      </c>
      <c r="R605" s="71">
        <v>0.1131699646930566</v>
      </c>
      <c r="S605" s="71">
        <v>2.1395080335999999</v>
      </c>
      <c r="T605" s="72"/>
      <c r="U605" s="71">
        <v>342596</v>
      </c>
      <c r="V605" s="71">
        <v>931</v>
      </c>
      <c r="W605" s="71">
        <v>67</v>
      </c>
      <c r="X605" s="71">
        <v>3660</v>
      </c>
      <c r="Y605" s="71">
        <v>4167</v>
      </c>
      <c r="Z605" s="71">
        <v>5804</v>
      </c>
      <c r="AA605" s="71">
        <v>2167</v>
      </c>
      <c r="AB605" s="71">
        <v>10999</v>
      </c>
      <c r="AC605" s="71">
        <v>19219</v>
      </c>
      <c r="AD605" s="71">
        <v>2.1395080335999999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2395</v>
      </c>
      <c r="B606" s="70">
        <v>435</v>
      </c>
      <c r="C606" s="70">
        <v>10</v>
      </c>
      <c r="D606" s="70">
        <v>26</v>
      </c>
      <c r="E606" s="70">
        <v>2013</v>
      </c>
      <c r="F606" s="70" t="s">
        <v>180</v>
      </c>
      <c r="G606" s="70" t="s">
        <v>2385</v>
      </c>
      <c r="H606" s="70" t="s">
        <v>2386</v>
      </c>
      <c r="I606" s="148"/>
      <c r="J606" s="71">
        <v>5.700820966785435</v>
      </c>
      <c r="K606" s="71">
        <v>1.917968941387804</v>
      </c>
      <c r="L606" s="71">
        <v>3.142848313579139</v>
      </c>
      <c r="M606" s="71">
        <v>27.759477457033199</v>
      </c>
      <c r="N606" s="71">
        <v>29.952736358100111</v>
      </c>
      <c r="O606" s="71">
        <v>10.697784825630505</v>
      </c>
      <c r="P606" s="71">
        <v>10.620143693680465</v>
      </c>
      <c r="Q606" s="71">
        <v>0.85167738071599597</v>
      </c>
      <c r="R606" s="71">
        <v>4.5230850844440229E-2</v>
      </c>
      <c r="S606" s="71">
        <v>1.5830120569099999</v>
      </c>
      <c r="T606" s="72"/>
      <c r="U606" s="71">
        <v>364958</v>
      </c>
      <c r="V606" s="71">
        <v>931</v>
      </c>
      <c r="W606" s="71">
        <v>67</v>
      </c>
      <c r="X606" s="71">
        <v>3660</v>
      </c>
      <c r="Y606" s="71">
        <v>4187</v>
      </c>
      <c r="Z606" s="71">
        <v>5845</v>
      </c>
      <c r="AA606" s="71">
        <v>2126</v>
      </c>
      <c r="AB606" s="71">
        <v>11010</v>
      </c>
      <c r="AC606" s="71">
        <v>7498</v>
      </c>
      <c r="AD606" s="71">
        <v>1.5830120569099999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90.2</v>
      </c>
      <c r="BL606" s="71">
        <v>0</v>
      </c>
      <c r="BM606" s="71">
        <v>0</v>
      </c>
      <c r="BN606" s="72"/>
      <c r="BO606" s="71">
        <v>0</v>
      </c>
      <c r="BP606" s="71">
        <v>0</v>
      </c>
      <c r="BQ606" s="71">
        <v>0</v>
      </c>
      <c r="BR606" s="71">
        <v>1</v>
      </c>
      <c r="BS606" s="71">
        <v>0</v>
      </c>
      <c r="BT606" s="71">
        <v>0</v>
      </c>
      <c r="BU606"/>
      <c r="BV606" s="70">
        <v>90.2</v>
      </c>
      <c r="BW606" s="70">
        <v>0</v>
      </c>
      <c r="BX606" s="70">
        <v>0</v>
      </c>
      <c r="BY606" s="70">
        <v>0</v>
      </c>
      <c r="BZ606" s="70">
        <v>0</v>
      </c>
      <c r="CA606" s="70">
        <v>0</v>
      </c>
      <c r="CB606" s="70">
        <v>0</v>
      </c>
      <c r="CC606" s="70">
        <v>0</v>
      </c>
      <c r="CD606" s="70">
        <v>0</v>
      </c>
    </row>
    <row r="607" spans="1:82">
      <c r="A607" s="70" t="s">
        <v>2396</v>
      </c>
      <c r="B607" s="70">
        <v>436</v>
      </c>
      <c r="C607" s="70">
        <v>11</v>
      </c>
      <c r="D607" s="70">
        <v>26</v>
      </c>
      <c r="E607" s="70">
        <v>2014</v>
      </c>
      <c r="F607" s="70" t="s">
        <v>181</v>
      </c>
      <c r="G607" s="70" t="s">
        <v>2385</v>
      </c>
      <c r="H607" s="70" t="s">
        <v>2386</v>
      </c>
      <c r="I607" s="148"/>
      <c r="J607" s="71">
        <v>6.3198400203884582</v>
      </c>
      <c r="K607" s="71">
        <v>2.775391037850266</v>
      </c>
      <c r="L607" s="71">
        <v>2.5818583689181902</v>
      </c>
      <c r="M607" s="71">
        <v>27.876387519037308</v>
      </c>
      <c r="N607" s="71">
        <v>30.331515406621691</v>
      </c>
      <c r="O607" s="71">
        <v>10.200637070659315</v>
      </c>
      <c r="P607" s="71">
        <v>10.780793488826463</v>
      </c>
      <c r="Q607" s="71">
        <v>0.80459097526628498</v>
      </c>
      <c r="R607" s="71">
        <v>0.10539826595512621</v>
      </c>
      <c r="S607" s="71">
        <v>1.7911974096000001</v>
      </c>
      <c r="T607" s="72"/>
      <c r="U607" s="71">
        <v>427289</v>
      </c>
      <c r="V607" s="71">
        <v>1178</v>
      </c>
      <c r="W607" s="71">
        <v>71</v>
      </c>
      <c r="X607" s="71">
        <v>3602</v>
      </c>
      <c r="Y607" s="71">
        <v>4177</v>
      </c>
      <c r="Z607" s="71">
        <v>5870</v>
      </c>
      <c r="AA607" s="71">
        <v>2147</v>
      </c>
      <c r="AB607" s="71">
        <v>10841</v>
      </c>
      <c r="AC607" s="71">
        <v>17527</v>
      </c>
      <c r="AD607" s="71">
        <v>1.7911974096000001</v>
      </c>
      <c r="AE607" s="72"/>
      <c r="AF607" s="71"/>
      <c r="AG607" s="71"/>
      <c r="AH607" s="71"/>
      <c r="AI607" s="71"/>
      <c r="AJ607" s="71"/>
      <c r="AK607" s="71"/>
      <c r="AL607" s="71"/>
      <c r="AM607" s="71"/>
      <c r="AN607" s="71"/>
      <c r="AO607" s="71"/>
      <c r="AP607" s="71"/>
      <c r="AQ607" s="72"/>
      <c r="AR607" s="71">
        <v>128</v>
      </c>
      <c r="AS607" s="71">
        <v>15</v>
      </c>
      <c r="AT607" s="71">
        <v>0</v>
      </c>
      <c r="AU607" s="71">
        <v>0</v>
      </c>
      <c r="AV607" s="71">
        <v>0</v>
      </c>
      <c r="AW607" s="71">
        <v>0</v>
      </c>
      <c r="AX607" s="71"/>
      <c r="AY607" s="72"/>
      <c r="AZ607" s="71">
        <v>527.90000000000009</v>
      </c>
      <c r="BA607" s="71">
        <v>1056.5999999999999</v>
      </c>
      <c r="BB607" s="71">
        <v>0</v>
      </c>
      <c r="BC607" s="71">
        <v>0</v>
      </c>
      <c r="BD607" s="71">
        <v>0</v>
      </c>
      <c r="BE607" s="71">
        <v>0</v>
      </c>
      <c r="BF607" s="71"/>
      <c r="BG607" s="72"/>
      <c r="BH607" s="71">
        <v>0</v>
      </c>
      <c r="BI607" s="71">
        <v>0</v>
      </c>
      <c r="BJ607" s="71">
        <v>0</v>
      </c>
      <c r="BK607" s="71">
        <v>89.7</v>
      </c>
      <c r="BL607" s="71">
        <v>0</v>
      </c>
      <c r="BM607" s="71">
        <v>0</v>
      </c>
      <c r="BN607" s="72"/>
      <c r="BO607" s="71">
        <v>0</v>
      </c>
      <c r="BP607" s="71">
        <v>0</v>
      </c>
      <c r="BQ607" s="71">
        <v>0</v>
      </c>
      <c r="BR607" s="71">
        <v>1</v>
      </c>
      <c r="BS607" s="71">
        <v>0</v>
      </c>
      <c r="BT607" s="71">
        <v>0</v>
      </c>
      <c r="BU607"/>
      <c r="BV607" s="70">
        <v>89.7</v>
      </c>
      <c r="BW607" s="70">
        <v>0</v>
      </c>
      <c r="BX607" s="70">
        <v>0</v>
      </c>
      <c r="BY607" s="70">
        <v>0</v>
      </c>
      <c r="BZ607" s="70">
        <v>0</v>
      </c>
      <c r="CA607" s="70">
        <v>0</v>
      </c>
      <c r="CB607" s="70">
        <v>0</v>
      </c>
      <c r="CC607" s="70">
        <v>0</v>
      </c>
      <c r="CD607" s="70">
        <v>0</v>
      </c>
    </row>
    <row r="608" spans="1:82">
      <c r="A608" s="70" t="s">
        <v>2397</v>
      </c>
      <c r="B608" s="70">
        <v>437</v>
      </c>
      <c r="C608" s="70">
        <v>12</v>
      </c>
      <c r="D608" s="70">
        <v>26</v>
      </c>
      <c r="E608" s="70">
        <v>2015</v>
      </c>
      <c r="F608" s="70" t="s">
        <v>182</v>
      </c>
      <c r="G608" s="70" t="s">
        <v>2385</v>
      </c>
      <c r="H608" s="70" t="s">
        <v>2386</v>
      </c>
      <c r="I608" s="148"/>
      <c r="J608" s="71">
        <v>6.4866421335688882</v>
      </c>
      <c r="K608" s="71">
        <v>2.6982993097678141</v>
      </c>
      <c r="L608" s="71">
        <v>2.0771986021399278</v>
      </c>
      <c r="M608" s="71">
        <v>20.90599606832351</v>
      </c>
      <c r="N608" s="71">
        <v>28.928547735589319</v>
      </c>
      <c r="O608" s="71">
        <v>10.16020213475713</v>
      </c>
      <c r="P608" s="71">
        <v>10.754133872257087</v>
      </c>
      <c r="Q608" s="71">
        <v>0.77965076278196099</v>
      </c>
      <c r="R608" s="71">
        <v>0.14706873178771648</v>
      </c>
      <c r="S608" s="71">
        <v>1.7211204393999999</v>
      </c>
      <c r="T608" s="72"/>
      <c r="U608" s="71">
        <v>488522</v>
      </c>
      <c r="V608" s="71">
        <v>1178</v>
      </c>
      <c r="W608" s="71">
        <v>71</v>
      </c>
      <c r="X608" s="71">
        <v>3602</v>
      </c>
      <c r="Y608" s="71">
        <v>4201</v>
      </c>
      <c r="Z608" s="71">
        <v>5903</v>
      </c>
      <c r="AA608" s="71">
        <v>2140</v>
      </c>
      <c r="AB608" s="71">
        <v>10731</v>
      </c>
      <c r="AC608" s="71">
        <v>25139</v>
      </c>
      <c r="AD608" s="71">
        <v>1.7211204393999999</v>
      </c>
      <c r="AE608" s="72"/>
      <c r="AF608" s="71">
        <v>5552128.9011231326</v>
      </c>
      <c r="AG608" s="71">
        <v>1998380.4987086069</v>
      </c>
      <c r="AH608" s="71">
        <v>295819.76232924452</v>
      </c>
      <c r="AI608" s="71">
        <v>22894313.558463991</v>
      </c>
      <c r="AJ608" s="71">
        <v>40112511.363714427</v>
      </c>
      <c r="AK608" s="71">
        <v>0</v>
      </c>
      <c r="AL608" s="71">
        <v>0</v>
      </c>
      <c r="AM608" s="71">
        <v>1470638.5351480411</v>
      </c>
      <c r="AN608" s="71">
        <v>0</v>
      </c>
      <c r="AO608" s="71">
        <v>0</v>
      </c>
      <c r="AP608" s="71">
        <v>72323792.61948745</v>
      </c>
      <c r="AQ608" s="72"/>
      <c r="AR608" s="71">
        <v>141</v>
      </c>
      <c r="AS608" s="71">
        <v>21</v>
      </c>
      <c r="AT608" s="71">
        <v>0</v>
      </c>
      <c r="AU608" s="71">
        <v>0</v>
      </c>
      <c r="AV608" s="71">
        <v>0</v>
      </c>
      <c r="AW608" s="71">
        <v>0</v>
      </c>
      <c r="AX608" s="71"/>
      <c r="AY608" s="72"/>
      <c r="AZ608" s="71">
        <v>593.70000000000005</v>
      </c>
      <c r="BA608" s="71">
        <v>1046.7</v>
      </c>
      <c r="BB608" s="71">
        <v>0</v>
      </c>
      <c r="BC608" s="71">
        <v>0</v>
      </c>
      <c r="BD608" s="71">
        <v>0</v>
      </c>
      <c r="BE608" s="71">
        <v>0</v>
      </c>
      <c r="BF608" s="71"/>
      <c r="BG608" s="72"/>
      <c r="BH608" s="71">
        <v>0</v>
      </c>
      <c r="BI608" s="71">
        <v>0</v>
      </c>
      <c r="BJ608" s="71">
        <v>0</v>
      </c>
      <c r="BK608" s="71">
        <v>109</v>
      </c>
      <c r="BL608" s="71">
        <v>0</v>
      </c>
      <c r="BM608" s="71">
        <v>0</v>
      </c>
      <c r="BN608" s="72"/>
      <c r="BO608" s="71">
        <v>0</v>
      </c>
      <c r="BP608" s="71">
        <v>0</v>
      </c>
      <c r="BQ608" s="71">
        <v>0</v>
      </c>
      <c r="BR608" s="71">
        <v>1</v>
      </c>
      <c r="BS608" s="71">
        <v>0</v>
      </c>
      <c r="BT608" s="71">
        <v>0</v>
      </c>
      <c r="BU608"/>
      <c r="BV608" s="70">
        <v>109</v>
      </c>
      <c r="BW608" s="70">
        <v>0</v>
      </c>
      <c r="BX608" s="70">
        <v>0</v>
      </c>
      <c r="BY608" s="70">
        <v>0</v>
      </c>
      <c r="BZ608" s="70">
        <v>0</v>
      </c>
      <c r="CA608" s="70">
        <v>0</v>
      </c>
      <c r="CB608" s="70">
        <v>0</v>
      </c>
      <c r="CC608" s="70">
        <v>0</v>
      </c>
      <c r="CD608" s="70">
        <v>0</v>
      </c>
    </row>
    <row r="609" spans="1:82">
      <c r="A609" s="70" t="s">
        <v>2398</v>
      </c>
      <c r="B609" s="70">
        <v>438</v>
      </c>
      <c r="C609" s="70">
        <v>13</v>
      </c>
      <c r="D609" s="70">
        <v>26</v>
      </c>
      <c r="E609" s="70">
        <v>2016</v>
      </c>
      <c r="F609" s="70" t="s">
        <v>155</v>
      </c>
      <c r="G609" s="70" t="s">
        <v>2385</v>
      </c>
      <c r="H609" s="70" t="s">
        <v>2386</v>
      </c>
      <c r="I609" s="148"/>
      <c r="J609" s="71">
        <v>6.1230797659940333</v>
      </c>
      <c r="K609" s="71">
        <v>2.7339291962215611</v>
      </c>
      <c r="L609" s="71">
        <v>2.6286322504604831</v>
      </c>
      <c r="M609" s="71">
        <v>18.441682010999056</v>
      </c>
      <c r="N609" s="71">
        <v>28.180702770240835</v>
      </c>
      <c r="O609" s="71">
        <v>10.191548456501815</v>
      </c>
      <c r="P609" s="71">
        <v>10.635742313658913</v>
      </c>
      <c r="Q609" s="71">
        <v>0.75449132150765152</v>
      </c>
      <c r="R609" s="71">
        <v>0.53663408165153692</v>
      </c>
      <c r="S609" s="71">
        <v>1.5162546284400003</v>
      </c>
      <c r="T609" s="72"/>
      <c r="U609" s="71">
        <v>449697.99999999988</v>
      </c>
      <c r="V609" s="71">
        <v>1178</v>
      </c>
      <c r="W609" s="71">
        <v>71</v>
      </c>
      <c r="X609" s="71">
        <v>3602</v>
      </c>
      <c r="Y609" s="71">
        <v>4242</v>
      </c>
      <c r="Z609" s="71">
        <v>5994</v>
      </c>
      <c r="AA609" s="71">
        <v>2189</v>
      </c>
      <c r="AB609" s="71">
        <v>10682</v>
      </c>
      <c r="AC609" s="71">
        <v>91651.818799207002</v>
      </c>
      <c r="AD609" s="71">
        <v>1.51625462844</v>
      </c>
      <c r="AE609" s="72"/>
      <c r="AF609" s="71">
        <v>5284754.8136955062</v>
      </c>
      <c r="AG609" s="71">
        <v>1900074.3528206069</v>
      </c>
      <c r="AH609" s="71">
        <v>293239.40204891248</v>
      </c>
      <c r="AI609" s="71">
        <v>22701821.290869791</v>
      </c>
      <c r="AJ609" s="71">
        <v>36630675.10690511</v>
      </c>
      <c r="AK609" s="71">
        <v>0</v>
      </c>
      <c r="AL609" s="71">
        <v>0</v>
      </c>
      <c r="AM609" s="71">
        <v>1465060.615453315</v>
      </c>
      <c r="AN609" s="71">
        <v>0</v>
      </c>
      <c r="AO609" s="71">
        <v>0</v>
      </c>
      <c r="AP609" s="71">
        <v>68275625.581793249</v>
      </c>
      <c r="AQ609" s="72"/>
      <c r="AR609" s="71">
        <v>150</v>
      </c>
      <c r="AS609" s="71">
        <v>28</v>
      </c>
      <c r="AT609" s="71">
        <v>0</v>
      </c>
      <c r="AU609" s="71">
        <v>0</v>
      </c>
      <c r="AV609" s="71">
        <v>0</v>
      </c>
      <c r="AW609" s="71">
        <v>0</v>
      </c>
      <c r="AX609" s="71"/>
      <c r="AY609" s="72"/>
      <c r="AZ609" s="71">
        <v>638.90000000000009</v>
      </c>
      <c r="BA609" s="71">
        <v>1197.4000000000001</v>
      </c>
      <c r="BB609" s="71">
        <v>0</v>
      </c>
      <c r="BC609" s="71">
        <v>0</v>
      </c>
      <c r="BD609" s="71">
        <v>0</v>
      </c>
      <c r="BE609" s="71">
        <v>0</v>
      </c>
      <c r="BF609" s="71"/>
      <c r="BG609" s="72"/>
      <c r="BH609" s="71">
        <v>0</v>
      </c>
      <c r="BI609" s="71">
        <v>0</v>
      </c>
      <c r="BJ609" s="71">
        <v>0</v>
      </c>
      <c r="BK609" s="71">
        <v>98.6</v>
      </c>
      <c r="BL609" s="71">
        <v>0</v>
      </c>
      <c r="BM609" s="71">
        <v>0</v>
      </c>
      <c r="BN609" s="72"/>
      <c r="BO609" s="71">
        <v>0</v>
      </c>
      <c r="BP609" s="71">
        <v>0</v>
      </c>
      <c r="BQ609" s="71">
        <v>0</v>
      </c>
      <c r="BR609" s="71">
        <v>1</v>
      </c>
      <c r="BS609" s="71">
        <v>0</v>
      </c>
      <c r="BT609" s="71">
        <v>0</v>
      </c>
      <c r="BU609"/>
      <c r="BV609" s="70">
        <v>98.6</v>
      </c>
      <c r="BW609" s="70">
        <v>0</v>
      </c>
      <c r="BX609" s="70">
        <v>0</v>
      </c>
      <c r="BY609" s="70">
        <v>0</v>
      </c>
      <c r="BZ609" s="70">
        <v>0</v>
      </c>
      <c r="CA609" s="70">
        <v>0</v>
      </c>
      <c r="CB609" s="70">
        <v>0</v>
      </c>
      <c r="CC609" s="70">
        <v>0</v>
      </c>
      <c r="CD609" s="70">
        <v>0</v>
      </c>
    </row>
    <row r="610" spans="1:82">
      <c r="A610" s="70" t="s">
        <v>2399</v>
      </c>
      <c r="B610" s="70">
        <v>439</v>
      </c>
      <c r="C610" s="70">
        <v>14</v>
      </c>
      <c r="D610" s="70">
        <v>26</v>
      </c>
      <c r="E610" s="70">
        <v>2017</v>
      </c>
      <c r="F610" s="70" t="s">
        <v>156</v>
      </c>
      <c r="G610" s="70" t="s">
        <v>2385</v>
      </c>
      <c r="H610" s="70" t="s">
        <v>2386</v>
      </c>
      <c r="I610" s="148"/>
      <c r="J610" s="71">
        <v>5.5180888040989471</v>
      </c>
      <c r="K610" s="71">
        <v>2.6427741219248322</v>
      </c>
      <c r="L610" s="71">
        <v>2.6961620401820205</v>
      </c>
      <c r="M610" s="71">
        <v>16.955002101659417</v>
      </c>
      <c r="N610" s="71">
        <v>27.954889642386433</v>
      </c>
      <c r="O610" s="71">
        <v>10.045317233443818</v>
      </c>
      <c r="P610" s="71">
        <v>10.491121585338687</v>
      </c>
      <c r="Q610" s="71">
        <v>0.72114036196890297</v>
      </c>
      <c r="R610" s="71">
        <v>0.55562384789328301</v>
      </c>
      <c r="S610" s="71">
        <v>1.4584897380000001</v>
      </c>
      <c r="T610" s="72"/>
      <c r="U610" s="71">
        <v>459189.99999999988</v>
      </c>
      <c r="V610" s="71">
        <v>1178</v>
      </c>
      <c r="W610" s="71">
        <v>71</v>
      </c>
      <c r="X610" s="71">
        <v>3602</v>
      </c>
      <c r="Y610" s="71">
        <v>4261</v>
      </c>
      <c r="Z610" s="71">
        <v>6006</v>
      </c>
      <c r="AA610" s="71">
        <v>2173</v>
      </c>
      <c r="AB610" s="71">
        <v>10558</v>
      </c>
      <c r="AC610" s="71">
        <v>96777.999999999956</v>
      </c>
      <c r="AD610" s="71">
        <v>1.4584897379999999</v>
      </c>
      <c r="AE610" s="72"/>
      <c r="AF610" s="71">
        <v>5194223.5020448929</v>
      </c>
      <c r="AG610" s="71">
        <v>1916376.9770334561</v>
      </c>
      <c r="AH610" s="71">
        <v>420549.61851987732</v>
      </c>
      <c r="AI610" s="71">
        <v>22894267.909307372</v>
      </c>
      <c r="AJ610" s="71">
        <v>38298905.772321761</v>
      </c>
      <c r="AK610" s="71">
        <v>0</v>
      </c>
      <c r="AL610" s="71">
        <v>0</v>
      </c>
      <c r="AM610" s="71">
        <v>1450319.5420081799</v>
      </c>
      <c r="AN610" s="71">
        <v>0</v>
      </c>
      <c r="AO610" s="71">
        <v>0</v>
      </c>
      <c r="AP610" s="71">
        <v>70174643.321235538</v>
      </c>
      <c r="AQ610" s="72"/>
      <c r="AR610" s="71">
        <v>154</v>
      </c>
      <c r="AS610" s="71">
        <v>32</v>
      </c>
      <c r="AT610" s="71">
        <v>0</v>
      </c>
      <c r="AU610" s="71">
        <v>0</v>
      </c>
      <c r="AV610" s="71">
        <v>0</v>
      </c>
      <c r="AW610" s="71">
        <v>0</v>
      </c>
      <c r="AX610" s="71"/>
      <c r="AY610" s="72"/>
      <c r="AZ610" s="71">
        <v>664.2</v>
      </c>
      <c r="BA610" s="71">
        <v>1240.5999999999999</v>
      </c>
      <c r="BB610" s="71">
        <v>0</v>
      </c>
      <c r="BC610" s="71">
        <v>0</v>
      </c>
      <c r="BD610" s="71">
        <v>0</v>
      </c>
      <c r="BE610" s="71">
        <v>0</v>
      </c>
      <c r="BF610" s="71"/>
      <c r="BG610" s="72"/>
      <c r="BH610" s="71">
        <v>0</v>
      </c>
      <c r="BI610" s="71">
        <v>0</v>
      </c>
      <c r="BJ610" s="71">
        <v>0</v>
      </c>
      <c r="BK610" s="71">
        <v>35.299999999999997</v>
      </c>
      <c r="BL610" s="71">
        <v>0</v>
      </c>
      <c r="BM610" s="71">
        <v>0</v>
      </c>
      <c r="BN610" s="72"/>
      <c r="BO610" s="71">
        <v>0</v>
      </c>
      <c r="BP610" s="71">
        <v>0</v>
      </c>
      <c r="BQ610" s="71">
        <v>0</v>
      </c>
      <c r="BR610" s="71">
        <v>1</v>
      </c>
      <c r="BS610" s="71">
        <v>0</v>
      </c>
      <c r="BT610" s="71">
        <v>0</v>
      </c>
      <c r="BU610"/>
      <c r="BV610" s="70">
        <v>35.299999999999997</v>
      </c>
      <c r="BW610" s="70">
        <v>0</v>
      </c>
      <c r="BX610" s="70">
        <v>0</v>
      </c>
      <c r="BY610" s="70">
        <v>0</v>
      </c>
      <c r="BZ610" s="70">
        <v>0</v>
      </c>
      <c r="CA610" s="70">
        <v>0</v>
      </c>
      <c r="CB610" s="70">
        <v>0</v>
      </c>
      <c r="CC610" s="70">
        <v>0</v>
      </c>
      <c r="CD610" s="70">
        <v>0</v>
      </c>
    </row>
    <row r="611" spans="1:82">
      <c r="A611" s="70" t="s">
        <v>2400</v>
      </c>
      <c r="B611" s="70">
        <v>440</v>
      </c>
      <c r="C611" s="70">
        <v>15</v>
      </c>
      <c r="D611" s="70">
        <v>26</v>
      </c>
      <c r="E611" s="70">
        <v>2018</v>
      </c>
      <c r="F611" s="70" t="s">
        <v>183</v>
      </c>
      <c r="G611" s="70" t="s">
        <v>2385</v>
      </c>
      <c r="H611" s="70" t="s">
        <v>2386</v>
      </c>
      <c r="I611" s="148"/>
      <c r="J611" s="71">
        <v>5.333623107642719</v>
      </c>
      <c r="K611" s="71">
        <v>2.4107805691682977</v>
      </c>
      <c r="L611" s="71">
        <v>2.4124470666082285</v>
      </c>
      <c r="M611" s="71">
        <v>15.436275992889389</v>
      </c>
      <c r="N611" s="71">
        <v>25.773433751735929</v>
      </c>
      <c r="O611" s="71">
        <v>10.01413550044531</v>
      </c>
      <c r="P611" s="71">
        <v>10.463168633632595</v>
      </c>
      <c r="Q611" s="71">
        <v>0.66461141882476904</v>
      </c>
      <c r="R611" s="71">
        <v>0.11620993272446174</v>
      </c>
      <c r="S611" s="71">
        <v>2.2038933531599998</v>
      </c>
      <c r="T611" s="72"/>
      <c r="U611" s="71">
        <v>441267</v>
      </c>
      <c r="V611" s="71">
        <v>1178</v>
      </c>
      <c r="W611" s="71">
        <v>71</v>
      </c>
      <c r="X611" s="71">
        <v>3602</v>
      </c>
      <c r="Y611" s="71">
        <v>4316</v>
      </c>
      <c r="Z611" s="71">
        <v>6102</v>
      </c>
      <c r="AA611" s="71">
        <v>2189</v>
      </c>
      <c r="AB611" s="71">
        <v>10486</v>
      </c>
      <c r="AC611" s="71">
        <v>20162</v>
      </c>
      <c r="AD611" s="71">
        <v>2.2038933531599998</v>
      </c>
      <c r="AE611" s="72"/>
      <c r="AF611" s="71">
        <v>5153230.4692032337</v>
      </c>
      <c r="AG611" s="71">
        <v>1705230.4122035219</v>
      </c>
      <c r="AH611" s="71">
        <v>389148.86572135921</v>
      </c>
      <c r="AI611" s="71">
        <v>21522100.640383799</v>
      </c>
      <c r="AJ611" s="71">
        <v>38099932.594739214</v>
      </c>
      <c r="AK611" s="71">
        <v>0</v>
      </c>
      <c r="AL611" s="71">
        <v>0</v>
      </c>
      <c r="AM611" s="71">
        <v>1443409.5469223501</v>
      </c>
      <c r="AN611" s="71">
        <v>0</v>
      </c>
      <c r="AO611" s="71">
        <v>0</v>
      </c>
      <c r="AP611" s="71">
        <v>68313052.529173478</v>
      </c>
      <c r="AQ611" s="72"/>
      <c r="AR611" s="71">
        <v>167</v>
      </c>
      <c r="AS611" s="71">
        <v>33</v>
      </c>
      <c r="AT611" s="71">
        <v>0</v>
      </c>
      <c r="AU611" s="71">
        <v>0</v>
      </c>
      <c r="AV611" s="71">
        <v>0</v>
      </c>
      <c r="AW611" s="71">
        <v>0</v>
      </c>
      <c r="AX611" s="71"/>
      <c r="AY611" s="72"/>
      <c r="AZ611" s="71">
        <v>721.09999999999991</v>
      </c>
      <c r="BA611" s="71">
        <v>1280</v>
      </c>
      <c r="BB611" s="71">
        <v>0</v>
      </c>
      <c r="BC611" s="71">
        <v>0</v>
      </c>
      <c r="BD611" s="71">
        <v>0</v>
      </c>
      <c r="BE611" s="71">
        <v>0</v>
      </c>
      <c r="BF611" s="71"/>
      <c r="BG611" s="72"/>
      <c r="BH611" s="71">
        <v>0</v>
      </c>
      <c r="BI611" s="71">
        <v>0</v>
      </c>
      <c r="BJ611" s="71">
        <v>0</v>
      </c>
      <c r="BK611" s="71">
        <v>15</v>
      </c>
      <c r="BL611" s="71">
        <v>0</v>
      </c>
      <c r="BM611" s="71">
        <v>0</v>
      </c>
      <c r="BN611" s="72"/>
      <c r="BO611" s="71">
        <v>0</v>
      </c>
      <c r="BP611" s="71">
        <v>0</v>
      </c>
      <c r="BQ611" s="71">
        <v>0</v>
      </c>
      <c r="BR611" s="71">
        <v>1</v>
      </c>
      <c r="BS611" s="71">
        <v>0</v>
      </c>
      <c r="BT611" s="71">
        <v>0</v>
      </c>
      <c r="BU611"/>
      <c r="BV611" s="70">
        <v>15</v>
      </c>
      <c r="BW611" s="70">
        <v>0</v>
      </c>
      <c r="BX611" s="70">
        <v>0</v>
      </c>
      <c r="BY611" s="70">
        <v>0</v>
      </c>
      <c r="BZ611" s="70">
        <v>0</v>
      </c>
      <c r="CA611" s="70">
        <v>0</v>
      </c>
      <c r="CB611" s="70">
        <v>0</v>
      </c>
      <c r="CC611" s="70">
        <v>0</v>
      </c>
      <c r="CD611" s="70">
        <v>0</v>
      </c>
    </row>
    <row r="612" spans="1:82">
      <c r="A612" s="70" t="s">
        <v>2401</v>
      </c>
      <c r="B612" s="70">
        <v>441</v>
      </c>
      <c r="C612" s="70">
        <v>16</v>
      </c>
      <c r="D612" s="70">
        <v>26</v>
      </c>
      <c r="E612" s="70">
        <v>2019</v>
      </c>
      <c r="F612" s="70" t="s">
        <v>158</v>
      </c>
      <c r="G612" s="70" t="s">
        <v>2385</v>
      </c>
      <c r="H612" s="70" t="s">
        <v>2386</v>
      </c>
      <c r="I612" s="148"/>
      <c r="J612" s="71">
        <v>5.1856560423595148</v>
      </c>
      <c r="K612" s="71">
        <v>2.1700680668680272</v>
      </c>
      <c r="L612" s="71">
        <v>2.4257106053914095</v>
      </c>
      <c r="M612" s="71">
        <v>15.446286422768107</v>
      </c>
      <c r="N612" s="71">
        <v>21.313722461692691</v>
      </c>
      <c r="O612" s="71">
        <v>9.7066286196243325</v>
      </c>
      <c r="P612" s="71">
        <v>10.41686256560725</v>
      </c>
      <c r="Q612" s="71">
        <v>0.64098405040326201</v>
      </c>
      <c r="R612" s="71">
        <v>0.21069761297816084</v>
      </c>
      <c r="S612" s="71">
        <v>1.2085083757600001</v>
      </c>
      <c r="T612" s="72"/>
      <c r="U612" s="71">
        <v>466059</v>
      </c>
      <c r="V612" s="71">
        <v>1178</v>
      </c>
      <c r="W612" s="71">
        <v>71</v>
      </c>
      <c r="X612" s="71">
        <v>3602</v>
      </c>
      <c r="Y612" s="71">
        <v>4326</v>
      </c>
      <c r="Z612" s="71">
        <v>6077</v>
      </c>
      <c r="AA612" s="71">
        <v>2163</v>
      </c>
      <c r="AB612" s="71">
        <v>10387</v>
      </c>
      <c r="AC612" s="71">
        <v>37154</v>
      </c>
      <c r="AD612" s="71">
        <v>1.2085083757599999</v>
      </c>
      <c r="AE612" s="72"/>
      <c r="AF612" s="71">
        <v>5075234.757670261</v>
      </c>
      <c r="AG612" s="71">
        <v>1647069.028435864</v>
      </c>
      <c r="AH612" s="71">
        <v>416400.4699204783</v>
      </c>
      <c r="AI612" s="71">
        <v>23288911.17949073</v>
      </c>
      <c r="AJ612" s="71">
        <v>33880782.89176593</v>
      </c>
      <c r="AK612" s="71">
        <v>0</v>
      </c>
      <c r="AL612" s="71">
        <v>0</v>
      </c>
      <c r="AM612" s="71">
        <v>1414631.2067058643</v>
      </c>
      <c r="AN612" s="71">
        <v>0</v>
      </c>
      <c r="AO612" s="71">
        <v>0</v>
      </c>
      <c r="AP612" s="71">
        <v>65723029.533989124</v>
      </c>
      <c r="AQ612" s="72"/>
      <c r="AR612" s="71">
        <v>177</v>
      </c>
      <c r="AS612" s="71">
        <v>35</v>
      </c>
      <c r="AT612" s="71">
        <v>0</v>
      </c>
      <c r="AU612" s="71">
        <v>0</v>
      </c>
      <c r="AV612" s="71">
        <v>0</v>
      </c>
      <c r="AW612" s="71">
        <v>0</v>
      </c>
      <c r="AX612" s="71"/>
      <c r="AY612" s="72"/>
      <c r="AZ612" s="71">
        <v>776.40000000000009</v>
      </c>
      <c r="BA612" s="71">
        <v>1303.8</v>
      </c>
      <c r="BB612" s="71">
        <v>0</v>
      </c>
      <c r="BC612" s="71">
        <v>0</v>
      </c>
      <c r="BD612" s="71">
        <v>0</v>
      </c>
      <c r="BE612" s="71">
        <v>0</v>
      </c>
      <c r="BF612" s="71"/>
      <c r="BG612" s="72"/>
      <c r="BH612" s="71">
        <v>0</v>
      </c>
      <c r="BI612" s="71">
        <v>0</v>
      </c>
      <c r="BJ612" s="71">
        <v>0</v>
      </c>
      <c r="BK612" s="71">
        <v>13.2</v>
      </c>
      <c r="BL612" s="71">
        <v>0</v>
      </c>
      <c r="BM612" s="71">
        <v>0</v>
      </c>
      <c r="BN612" s="72"/>
      <c r="BO612" s="71">
        <v>0</v>
      </c>
      <c r="BP612" s="71">
        <v>0</v>
      </c>
      <c r="BQ612" s="71">
        <v>0</v>
      </c>
      <c r="BR612" s="71">
        <v>1</v>
      </c>
      <c r="BS612" s="71">
        <v>0</v>
      </c>
      <c r="BT612" s="71">
        <v>0</v>
      </c>
      <c r="BU612"/>
      <c r="BV612" s="70">
        <v>13.2</v>
      </c>
      <c r="BW612" s="70">
        <v>0</v>
      </c>
      <c r="BX612" s="70">
        <v>0</v>
      </c>
      <c r="BY612" s="70">
        <v>0</v>
      </c>
      <c r="BZ612" s="70">
        <v>0</v>
      </c>
      <c r="CA612" s="70">
        <v>0</v>
      </c>
      <c r="CB612" s="70">
        <v>0</v>
      </c>
      <c r="CC612" s="70">
        <v>0</v>
      </c>
      <c r="CD612" s="70">
        <v>0</v>
      </c>
    </row>
    <row r="613" spans="1:82">
      <c r="A613" s="70" t="s">
        <v>2402</v>
      </c>
      <c r="B613" s="70">
        <v>442</v>
      </c>
      <c r="C613" s="70">
        <v>17</v>
      </c>
      <c r="D613" s="70">
        <v>26</v>
      </c>
      <c r="E613" s="70">
        <v>2020</v>
      </c>
      <c r="F613" s="70" t="s">
        <v>159</v>
      </c>
      <c r="G613" s="70" t="s">
        <v>2385</v>
      </c>
      <c r="H613" s="70" t="s">
        <v>2386</v>
      </c>
      <c r="I613" s="148"/>
      <c r="J613" s="71">
        <v>6.7554757520556663</v>
      </c>
      <c r="K613" s="71">
        <v>2.4860377996021437</v>
      </c>
      <c r="L613" s="71">
        <v>6.8521922397532951</v>
      </c>
      <c r="M613" s="71">
        <v>13.297837615826152</v>
      </c>
      <c r="N613" s="71">
        <v>19.521442444481085</v>
      </c>
      <c r="O613" s="71">
        <v>8.5841469354389126</v>
      </c>
      <c r="P613" s="71">
        <v>9.9771729520735342</v>
      </c>
      <c r="Q613" s="71">
        <v>0.60334508254114705</v>
      </c>
      <c r="R613" s="71">
        <v>0.15065174683220919</v>
      </c>
      <c r="S613" s="71">
        <v>0</v>
      </c>
      <c r="T613" s="72"/>
      <c r="U613" s="71">
        <v>658739</v>
      </c>
      <c r="V613" s="71">
        <v>1230</v>
      </c>
      <c r="W613" s="71">
        <v>305</v>
      </c>
      <c r="X613" s="71">
        <v>3713</v>
      </c>
      <c r="Y613" s="71">
        <v>4341</v>
      </c>
      <c r="Z613" s="71">
        <v>6134</v>
      </c>
      <c r="AA613" s="71">
        <v>2202</v>
      </c>
      <c r="AB613" s="71">
        <v>10233</v>
      </c>
      <c r="AC613" s="71">
        <v>26705.999999999996</v>
      </c>
      <c r="AD613" s="71">
        <v>0</v>
      </c>
      <c r="AE613" s="72"/>
      <c r="AF613" s="71">
        <v>7173042.5789452428</v>
      </c>
      <c r="AG613" s="71">
        <v>1819855.8439895075</v>
      </c>
      <c r="AH613" s="71">
        <v>1160261.2890353706</v>
      </c>
      <c r="AI613" s="71">
        <v>20938039.330503043</v>
      </c>
      <c r="AJ613" s="71">
        <v>34584526.313489228</v>
      </c>
      <c r="AK613" s="71"/>
      <c r="AL613" s="71"/>
      <c r="AM613" s="71">
        <v>1335520.1910012583</v>
      </c>
      <c r="AN613" s="71"/>
      <c r="AO613" s="71"/>
      <c r="AP613" s="71">
        <v>67011245.546963654</v>
      </c>
      <c r="AQ613" s="72"/>
      <c r="AR613" s="71">
        <v>191</v>
      </c>
      <c r="AS613" s="71">
        <v>36</v>
      </c>
      <c r="AT613" s="71">
        <v>0</v>
      </c>
      <c r="AU613" s="71">
        <v>0</v>
      </c>
      <c r="AV613" s="71">
        <v>0</v>
      </c>
      <c r="AW613" s="71">
        <v>0</v>
      </c>
      <c r="AX613" s="71"/>
      <c r="AY613" s="72"/>
      <c r="AZ613" s="71">
        <v>848.30000000000007</v>
      </c>
      <c r="BA613" s="71">
        <v>1313.8</v>
      </c>
      <c r="BB613" s="71">
        <v>0</v>
      </c>
      <c r="BC613" s="71">
        <v>0</v>
      </c>
      <c r="BD613" s="71">
        <v>0</v>
      </c>
      <c r="BE613" s="71">
        <v>0</v>
      </c>
      <c r="BF613" s="71"/>
      <c r="BG613" s="72"/>
      <c r="BH613" s="71">
        <v>0</v>
      </c>
      <c r="BI613" s="71">
        <v>0</v>
      </c>
      <c r="BJ613" s="71">
        <v>0</v>
      </c>
      <c r="BK613" s="71">
        <v>49.3</v>
      </c>
      <c r="BL613" s="71">
        <v>0</v>
      </c>
      <c r="BM613" s="71">
        <v>0</v>
      </c>
      <c r="BN613" s="72"/>
      <c r="BO613" s="71">
        <v>0</v>
      </c>
      <c r="BP613" s="71">
        <v>0</v>
      </c>
      <c r="BQ613" s="71">
        <v>0</v>
      </c>
      <c r="BR613" s="71">
        <v>1</v>
      </c>
      <c r="BS613" s="71">
        <v>0</v>
      </c>
      <c r="BT613" s="71">
        <v>0</v>
      </c>
      <c r="BU613"/>
      <c r="BV613" s="70">
        <v>46.2</v>
      </c>
      <c r="BW613" s="70">
        <v>0</v>
      </c>
      <c r="BX613" s="70">
        <v>0</v>
      </c>
      <c r="BY613" s="70">
        <v>0</v>
      </c>
      <c r="BZ613" s="70">
        <v>0</v>
      </c>
      <c r="CA613" s="70">
        <v>0</v>
      </c>
      <c r="CB613" s="70">
        <v>0</v>
      </c>
      <c r="CC613" s="70">
        <v>3.1</v>
      </c>
      <c r="CD613" s="70">
        <v>0</v>
      </c>
    </row>
    <row r="614" spans="1:82">
      <c r="A614" s="70" t="s">
        <v>2403</v>
      </c>
      <c r="B614" s="70">
        <v>442</v>
      </c>
      <c r="C614" s="70">
        <v>18</v>
      </c>
      <c r="D614" s="70">
        <v>26</v>
      </c>
      <c r="E614" s="70">
        <v>2021</v>
      </c>
      <c r="F614" s="70" t="s">
        <v>160</v>
      </c>
      <c r="G614" s="70" t="s">
        <v>2385</v>
      </c>
      <c r="H614" s="70" t="s">
        <v>2386</v>
      </c>
      <c r="I614" s="148"/>
      <c r="J614" s="71">
        <v>6.4542045513672113</v>
      </c>
      <c r="K614" s="71">
        <v>2.6502270986370555</v>
      </c>
      <c r="L614" s="71">
        <v>8.250945328159105</v>
      </c>
      <c r="M614" s="71">
        <v>14.997331041565905</v>
      </c>
      <c r="N614" s="71">
        <v>20.350687909579971</v>
      </c>
      <c r="O614" s="71">
        <v>8.2621857211984526</v>
      </c>
      <c r="P614" s="71">
        <v>10.194662124171714</v>
      </c>
      <c r="Q614" s="71">
        <v>0.58673204223683495</v>
      </c>
      <c r="R614" s="71">
        <v>0.18563436899201352</v>
      </c>
      <c r="S614" s="71">
        <v>0</v>
      </c>
      <c r="T614" s="72"/>
      <c r="U614" s="71">
        <v>687182</v>
      </c>
      <c r="V614" s="71">
        <v>1230</v>
      </c>
      <c r="W614" s="71">
        <v>305</v>
      </c>
      <c r="X614" s="71">
        <v>3713</v>
      </c>
      <c r="Y614" s="71">
        <v>4289</v>
      </c>
      <c r="Z614" s="71">
        <v>6079</v>
      </c>
      <c r="AA614" s="71">
        <v>2194</v>
      </c>
      <c r="AB614" s="71">
        <v>10049</v>
      </c>
      <c r="AC614" s="71">
        <v>31924</v>
      </c>
      <c r="AD614" s="71">
        <v>0</v>
      </c>
      <c r="AE614" s="72"/>
      <c r="AF614" s="71">
        <v>6557457.5988433398</v>
      </c>
      <c r="AG614" s="71">
        <v>1925810.1744057667</v>
      </c>
      <c r="AH614" s="71">
        <v>1457025.0739304319</v>
      </c>
      <c r="AI614" s="71">
        <v>23785714.908438392</v>
      </c>
      <c r="AJ614" s="71">
        <v>34353962.502461649</v>
      </c>
      <c r="AK614" s="71">
        <v>0</v>
      </c>
      <c r="AL614" s="71">
        <v>0</v>
      </c>
      <c r="AM614" s="71">
        <v>1319070.8085806116</v>
      </c>
      <c r="AN614" s="71">
        <v>0</v>
      </c>
      <c r="AO614" s="71">
        <v>0</v>
      </c>
      <c r="AP614" s="71">
        <v>69399041.066660196</v>
      </c>
      <c r="AQ614" s="72"/>
      <c r="AR614" s="71">
        <v>197</v>
      </c>
      <c r="AS614" s="71">
        <v>39</v>
      </c>
      <c r="AT614" s="71">
        <v>0</v>
      </c>
      <c r="AU614" s="71">
        <v>0</v>
      </c>
      <c r="AV614" s="71">
        <v>0</v>
      </c>
      <c r="AW614" s="71">
        <v>0</v>
      </c>
      <c r="AX614" s="71"/>
      <c r="AY614" s="72"/>
      <c r="AZ614" s="71">
        <v>879.2</v>
      </c>
      <c r="BA614" s="71">
        <v>1345.5</v>
      </c>
      <c r="BB614" s="71">
        <v>0</v>
      </c>
      <c r="BC614" s="71">
        <v>0</v>
      </c>
      <c r="BD614" s="71">
        <v>0</v>
      </c>
      <c r="BE614" s="71">
        <v>0</v>
      </c>
      <c r="BF614" s="71"/>
      <c r="BG614" s="72"/>
      <c r="BH614" s="71">
        <v>0</v>
      </c>
      <c r="BI614" s="71">
        <v>0</v>
      </c>
      <c r="BJ614" s="71">
        <v>0</v>
      </c>
      <c r="BK614" s="71">
        <v>0.29199999999999998</v>
      </c>
      <c r="BL614" s="71">
        <v>0</v>
      </c>
      <c r="BM614" s="71">
        <v>0</v>
      </c>
      <c r="BN614" s="72"/>
      <c r="BO614" s="71">
        <v>0</v>
      </c>
      <c r="BP614" s="71">
        <v>0</v>
      </c>
      <c r="BQ614" s="71">
        <v>0</v>
      </c>
      <c r="BR614" s="71">
        <v>1</v>
      </c>
      <c r="BS614" s="71">
        <v>0</v>
      </c>
      <c r="BT614" s="71">
        <v>0</v>
      </c>
      <c r="BU614"/>
      <c r="BV614" s="70">
        <v>0.29199999999999998</v>
      </c>
      <c r="BW614" s="70">
        <v>0</v>
      </c>
      <c r="BX614" s="70">
        <v>0</v>
      </c>
      <c r="BY614" s="70">
        <v>0</v>
      </c>
      <c r="BZ614" s="70">
        <v>0</v>
      </c>
      <c r="CA614" s="70">
        <v>0</v>
      </c>
      <c r="CB614" s="70">
        <v>0</v>
      </c>
      <c r="CC614" s="70">
        <v>0</v>
      </c>
      <c r="CD614" s="70">
        <v>0</v>
      </c>
    </row>
    <row r="615" spans="1:82">
      <c r="A615" s="70" t="s">
        <v>2404</v>
      </c>
      <c r="B615" s="70">
        <v>442</v>
      </c>
      <c r="C615" s="70">
        <v>19</v>
      </c>
      <c r="D615" s="70">
        <v>26</v>
      </c>
      <c r="E615" s="70">
        <v>2022</v>
      </c>
      <c r="F615" s="70" t="s">
        <v>161</v>
      </c>
      <c r="G615" s="1064" t="s">
        <v>2385</v>
      </c>
      <c r="H615" s="70" t="s">
        <v>2386</v>
      </c>
      <c r="I615" s="148"/>
      <c r="J615" s="71">
        <v>7.0237529385015076</v>
      </c>
      <c r="K615" s="71">
        <v>2.5351066215251539</v>
      </c>
      <c r="L615" s="71">
        <v>8.8984333250962209</v>
      </c>
      <c r="M615" s="71">
        <v>15.656157945389548</v>
      </c>
      <c r="N615" s="71">
        <v>21.302572632108117</v>
      </c>
      <c r="O615" s="71">
        <v>8.6531350629844237</v>
      </c>
      <c r="P615" s="71">
        <v>10.398577402319177</v>
      </c>
      <c r="Q615" s="71">
        <v>0.57975020900976593</v>
      </c>
      <c r="R615" s="71">
        <v>0.16070535450901555</v>
      </c>
      <c r="S615" s="71">
        <v>0</v>
      </c>
      <c r="T615" s="72"/>
      <c r="U615" s="71">
        <v>726670</v>
      </c>
      <c r="V615" s="71">
        <v>1230</v>
      </c>
      <c r="W615" s="71">
        <v>305</v>
      </c>
      <c r="X615" s="71">
        <v>3713</v>
      </c>
      <c r="Y615" s="71">
        <v>4269</v>
      </c>
      <c r="Z615" s="71">
        <v>6049</v>
      </c>
      <c r="AA615" s="71">
        <v>2272</v>
      </c>
      <c r="AB615" s="71">
        <v>9848</v>
      </c>
      <c r="AC615" s="71">
        <v>27983.999999999996</v>
      </c>
      <c r="AD615" s="71">
        <v>0</v>
      </c>
      <c r="AE615" s="72"/>
      <c r="AF615" s="71">
        <v>6988371.0137989335</v>
      </c>
      <c r="AG615" s="71">
        <v>1970069.5900828736</v>
      </c>
      <c r="AH615" s="71">
        <v>1927868.9872265109</v>
      </c>
      <c r="AI615" s="71">
        <v>21039797.637149461</v>
      </c>
      <c r="AJ615" s="71">
        <v>35995766.660837449</v>
      </c>
      <c r="AK615" s="71">
        <v>0</v>
      </c>
      <c r="AL615" s="71">
        <v>0</v>
      </c>
      <c r="AM615" s="71">
        <v>1271645.5953212739</v>
      </c>
      <c r="AN615" s="71">
        <v>0</v>
      </c>
      <c r="AO615" s="71">
        <v>0</v>
      </c>
      <c r="AP615" s="71">
        <v>69193519.4844165</v>
      </c>
      <c r="AQ615" s="72"/>
      <c r="AR615" s="71">
        <v>207</v>
      </c>
      <c r="AS615" s="71">
        <v>39</v>
      </c>
      <c r="AT615" s="71">
        <v>0</v>
      </c>
      <c r="AU615" s="71">
        <v>0</v>
      </c>
      <c r="AV615" s="71">
        <v>0</v>
      </c>
      <c r="AW615" s="71">
        <v>0</v>
      </c>
      <c r="AX615" s="71"/>
      <c r="AY615" s="72"/>
      <c r="AZ615" s="71">
        <v>927.2</v>
      </c>
      <c r="BA615" s="71">
        <v>1345.5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2405</v>
      </c>
      <c r="B616" s="70">
        <v>442</v>
      </c>
      <c r="C616" s="70">
        <v>20</v>
      </c>
      <c r="D616" s="70">
        <v>26</v>
      </c>
      <c r="E616" s="70">
        <v>2023</v>
      </c>
      <c r="F616" s="70" t="s">
        <v>1539</v>
      </c>
      <c r="G616" s="1064" t="s">
        <v>2385</v>
      </c>
      <c r="H616" s="70" t="s">
        <v>2386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212</v>
      </c>
      <c r="AS616" s="71">
        <v>39</v>
      </c>
      <c r="AT616" s="71">
        <v>0</v>
      </c>
      <c r="AU616" s="71">
        <v>0</v>
      </c>
      <c r="AV616" s="71">
        <v>0</v>
      </c>
      <c r="AW616" s="71">
        <v>1</v>
      </c>
      <c r="AX616" s="71"/>
      <c r="AY616" s="72"/>
      <c r="AZ616" s="71">
        <v>958</v>
      </c>
      <c r="BA616" s="71">
        <v>1345.5</v>
      </c>
      <c r="BB616" s="71">
        <v>0</v>
      </c>
      <c r="BC616" s="71">
        <v>0</v>
      </c>
      <c r="BD616" s="71">
        <v>0</v>
      </c>
      <c r="BE616" s="71">
        <v>906.28499999999997</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2406</v>
      </c>
      <c r="B617" s="70">
        <v>442</v>
      </c>
      <c r="C617" s="70">
        <v>21</v>
      </c>
      <c r="D617" s="70">
        <v>26</v>
      </c>
      <c r="E617" s="70">
        <v>2024</v>
      </c>
      <c r="F617" s="70" t="s">
        <v>1554</v>
      </c>
      <c r="G617" s="70" t="s">
        <v>2385</v>
      </c>
      <c r="H617" s="70" t="s">
        <v>2386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2419</v>
      </c>
      <c r="B618" s="70">
        <v>511</v>
      </c>
      <c r="C618" s="70">
        <v>1</v>
      </c>
      <c r="D618" s="70">
        <v>31</v>
      </c>
      <c r="E618" s="70">
        <v>1990</v>
      </c>
      <c r="F618" s="70" t="s">
        <v>787</v>
      </c>
      <c r="G618" s="70" t="s">
        <v>2420</v>
      </c>
      <c r="H618" s="70" t="s">
        <v>2421</v>
      </c>
      <c r="I618" s="148"/>
      <c r="J618" s="71">
        <v>5340.418016979509</v>
      </c>
      <c r="K618" s="71">
        <v>374.38267491851678</v>
      </c>
      <c r="L618" s="71">
        <v>1145.7241137632379</v>
      </c>
      <c r="M618" s="71">
        <v>1787.293116084644</v>
      </c>
      <c r="N618" s="71">
        <v>1817.486381960535</v>
      </c>
      <c r="O618" s="71">
        <v>1645.8175400788421</v>
      </c>
      <c r="P618" s="71">
        <v>1773.440389159638</v>
      </c>
      <c r="Q618" s="71">
        <v>138.48693010996701</v>
      </c>
      <c r="R618" s="71">
        <v>187.3605991351946</v>
      </c>
      <c r="S618" s="71">
        <v>150.11034000000001</v>
      </c>
      <c r="T618" s="72"/>
      <c r="U618" s="71">
        <v>373302535</v>
      </c>
      <c r="V618" s="71">
        <v>123972</v>
      </c>
      <c r="W618" s="71">
        <v>10057</v>
      </c>
      <c r="X618" s="71">
        <v>733771</v>
      </c>
      <c r="Y618" s="71">
        <v>699740</v>
      </c>
      <c r="Z618" s="71">
        <v>676944</v>
      </c>
      <c r="AA618" s="71">
        <v>430611</v>
      </c>
      <c r="AB618" s="71">
        <v>2248558</v>
      </c>
      <c r="AC618" s="71">
        <v>32451193</v>
      </c>
      <c r="AD618" s="71">
        <v>150.11034000000001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2422</v>
      </c>
      <c r="B619" s="70">
        <v>512</v>
      </c>
      <c r="C619" s="70">
        <v>2</v>
      </c>
      <c r="D619" s="70">
        <v>31</v>
      </c>
      <c r="E619" s="70">
        <v>2005</v>
      </c>
      <c r="F619" s="70" t="s">
        <v>789</v>
      </c>
      <c r="G619" s="70" t="s">
        <v>2420</v>
      </c>
      <c r="H619" s="70" t="s">
        <v>2421</v>
      </c>
      <c r="I619" s="148"/>
      <c r="J619" s="71">
        <v>6160.9751934686874</v>
      </c>
      <c r="K619" s="71">
        <v>268.35062589237748</v>
      </c>
      <c r="L619" s="71">
        <v>718.69998712228664</v>
      </c>
      <c r="M619" s="71">
        <v>3863.3720197638031</v>
      </c>
      <c r="N619" s="71">
        <v>3474.2098884595589</v>
      </c>
      <c r="O619" s="71">
        <v>2486.7109507119958</v>
      </c>
      <c r="P619" s="71">
        <v>1811.3346529209421</v>
      </c>
      <c r="Q619" s="71">
        <v>138.128681154817</v>
      </c>
      <c r="R619" s="71">
        <v>199.12402623289529</v>
      </c>
      <c r="S619" s="71">
        <v>235.559062719</v>
      </c>
      <c r="T619" s="72"/>
      <c r="U619" s="71">
        <v>357023806</v>
      </c>
      <c r="V619" s="71">
        <v>100956</v>
      </c>
      <c r="W619" s="71">
        <v>6055</v>
      </c>
      <c r="X619" s="71">
        <v>688214</v>
      </c>
      <c r="Y619" s="71">
        <v>873867</v>
      </c>
      <c r="Z619" s="71">
        <v>1183590</v>
      </c>
      <c r="AA619" s="71">
        <v>360202</v>
      </c>
      <c r="AB619" s="71">
        <v>2344569</v>
      </c>
      <c r="AC619" s="71">
        <v>35210961</v>
      </c>
      <c r="AD619" s="71">
        <v>235.55906271900011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2423</v>
      </c>
      <c r="B620" s="70">
        <v>513</v>
      </c>
      <c r="C620" s="70">
        <v>3</v>
      </c>
      <c r="D620" s="70">
        <v>31</v>
      </c>
      <c r="E620" s="70">
        <v>2006</v>
      </c>
      <c r="F620" s="70" t="s">
        <v>790</v>
      </c>
      <c r="G620" s="70" t="s">
        <v>2420</v>
      </c>
      <c r="H620" s="70" t="s">
        <v>2421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2424</v>
      </c>
      <c r="B621" s="70">
        <v>514</v>
      </c>
      <c r="C621" s="70">
        <v>4</v>
      </c>
      <c r="D621" s="70">
        <v>31</v>
      </c>
      <c r="E621" s="70">
        <v>2007</v>
      </c>
      <c r="F621" s="70" t="s">
        <v>791</v>
      </c>
      <c r="G621" s="70" t="s">
        <v>2420</v>
      </c>
      <c r="H621" s="70" t="s">
        <v>2421</v>
      </c>
      <c r="I621" s="148"/>
      <c r="J621" s="71">
        <v>6396.146449589708</v>
      </c>
      <c r="K621" s="71">
        <v>227.37988434572361</v>
      </c>
      <c r="L621" s="71">
        <v>713.6161458964383</v>
      </c>
      <c r="M621" s="71">
        <v>3851.1993558661438</v>
      </c>
      <c r="N621" s="71">
        <v>3301.9527218834892</v>
      </c>
      <c r="O621" s="71">
        <v>2405.8689962812882</v>
      </c>
      <c r="P621" s="71">
        <v>1778.579121733834</v>
      </c>
      <c r="Q621" s="71">
        <v>145.23762820455599</v>
      </c>
      <c r="R621" s="71">
        <v>203.6071300553115</v>
      </c>
      <c r="S621" s="71">
        <v>246.59775020663099</v>
      </c>
      <c r="T621" s="72"/>
      <c r="U621" s="71">
        <v>355161646</v>
      </c>
      <c r="V621" s="71">
        <v>92656</v>
      </c>
      <c r="W621" s="71">
        <v>6759</v>
      </c>
      <c r="X621" s="71">
        <v>831360</v>
      </c>
      <c r="Y621" s="71">
        <v>891573</v>
      </c>
      <c r="Z621" s="71">
        <v>1190403</v>
      </c>
      <c r="AA621" s="71">
        <v>348297</v>
      </c>
      <c r="AB621" s="71">
        <v>2334874</v>
      </c>
      <c r="AC621" s="71">
        <v>37036744</v>
      </c>
      <c r="AD621" s="71">
        <v>246.59775020663099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2425</v>
      </c>
      <c r="B622" s="70">
        <v>515</v>
      </c>
      <c r="C622" s="70">
        <v>5</v>
      </c>
      <c r="D622" s="70">
        <v>31</v>
      </c>
      <c r="E622" s="70">
        <v>2008</v>
      </c>
      <c r="F622" s="70" t="s">
        <v>792</v>
      </c>
      <c r="G622" s="70" t="s">
        <v>2420</v>
      </c>
      <c r="H622" s="70" t="s">
        <v>2421</v>
      </c>
      <c r="I622" s="148"/>
      <c r="J622" s="71">
        <v>5985.9220086524629</v>
      </c>
      <c r="K622" s="71">
        <v>170.63445864425731</v>
      </c>
      <c r="L622" s="71">
        <v>597.7707862768392</v>
      </c>
      <c r="M622" s="71">
        <v>3980.6204419243991</v>
      </c>
      <c r="N622" s="71">
        <v>2979.3352004748831</v>
      </c>
      <c r="O622" s="71">
        <v>2332.46959712544</v>
      </c>
      <c r="P622" s="71">
        <v>1725.0097780074821</v>
      </c>
      <c r="Q622" s="71">
        <v>142.64411509129999</v>
      </c>
      <c r="R622" s="71">
        <v>188.66555246101819</v>
      </c>
      <c r="S622" s="71">
        <v>215.14509142515999</v>
      </c>
      <c r="T622" s="72"/>
      <c r="U622" s="71">
        <v>353870019</v>
      </c>
      <c r="V622" s="71">
        <v>92656</v>
      </c>
      <c r="W622" s="71">
        <v>6759</v>
      </c>
      <c r="X622" s="71">
        <v>831360</v>
      </c>
      <c r="Y622" s="71">
        <v>899364</v>
      </c>
      <c r="Z622" s="71">
        <v>1194592</v>
      </c>
      <c r="AA622" s="71">
        <v>338192</v>
      </c>
      <c r="AB622" s="71">
        <v>2330898</v>
      </c>
      <c r="AC622" s="71">
        <v>35636327</v>
      </c>
      <c r="AD622" s="71">
        <v>215.14509142515999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2426</v>
      </c>
      <c r="B623" s="70">
        <v>516</v>
      </c>
      <c r="C623" s="70">
        <v>6</v>
      </c>
      <c r="D623" s="70">
        <v>31</v>
      </c>
      <c r="E623" s="70">
        <v>2009</v>
      </c>
      <c r="F623" s="70" t="s">
        <v>176</v>
      </c>
      <c r="G623" s="70" t="s">
        <v>2420</v>
      </c>
      <c r="H623" s="70" t="s">
        <v>2421</v>
      </c>
      <c r="I623" s="148"/>
      <c r="J623" s="71">
        <v>5711.9893723205696</v>
      </c>
      <c r="K623" s="71">
        <v>172.36399202553639</v>
      </c>
      <c r="L623" s="71">
        <v>697.70822795435708</v>
      </c>
      <c r="M623" s="71">
        <v>4254.3443188900064</v>
      </c>
      <c r="N623" s="71">
        <v>3541.7805881347999</v>
      </c>
      <c r="O623" s="71">
        <v>2377.386616222097</v>
      </c>
      <c r="P623" s="71">
        <v>1645.304495275197</v>
      </c>
      <c r="Q623" s="71">
        <v>135.79460190378299</v>
      </c>
      <c r="R623" s="71">
        <v>174.97389786604541</v>
      </c>
      <c r="S623" s="71">
        <v>199.61027149910541</v>
      </c>
      <c r="T623" s="72"/>
      <c r="U623" s="71">
        <v>294413466</v>
      </c>
      <c r="V623" s="71">
        <v>95382</v>
      </c>
      <c r="W623" s="71">
        <v>9091</v>
      </c>
      <c r="X623" s="71">
        <v>888904</v>
      </c>
      <c r="Y623" s="71">
        <v>906925</v>
      </c>
      <c r="Z623" s="71">
        <v>1201827</v>
      </c>
      <c r="AA623" s="71">
        <v>331150</v>
      </c>
      <c r="AB623" s="71">
        <v>2329344</v>
      </c>
      <c r="AC623" s="71">
        <v>32243082</v>
      </c>
      <c r="AD623" s="71">
        <v>199.61027149910541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4.42</v>
      </c>
      <c r="BI623" s="71">
        <v>3.54</v>
      </c>
      <c r="BJ623" s="71">
        <v>4153.6260000000002</v>
      </c>
      <c r="BK623" s="71">
        <v>69.762</v>
      </c>
      <c r="BL623" s="71">
        <v>638.79399999999998</v>
      </c>
      <c r="BM623" s="71">
        <v>0</v>
      </c>
      <c r="BN623" s="72"/>
      <c r="BO623" s="71">
        <v>1</v>
      </c>
      <c r="BP623" s="71">
        <v>1</v>
      </c>
      <c r="BQ623" s="71">
        <v>129</v>
      </c>
      <c r="BR623" s="71">
        <v>3</v>
      </c>
      <c r="BS623" s="71">
        <v>94</v>
      </c>
      <c r="BT623" s="71">
        <v>0</v>
      </c>
      <c r="BU623"/>
      <c r="BV623" s="70">
        <v>4473.7489999999998</v>
      </c>
      <c r="BW623" s="70">
        <v>137.34</v>
      </c>
      <c r="BX623" s="70">
        <v>124.738</v>
      </c>
      <c r="BY623" s="70">
        <v>5.907</v>
      </c>
      <c r="BZ623" s="70">
        <v>128.40799999999999</v>
      </c>
      <c r="CA623" s="70">
        <v>0</v>
      </c>
      <c r="CB623" s="70">
        <v>0</v>
      </c>
      <c r="CC623" s="70">
        <v>0</v>
      </c>
      <c r="CD623" s="70">
        <v>0</v>
      </c>
    </row>
    <row r="624" spans="1:82">
      <c r="A624" s="70" t="s">
        <v>2427</v>
      </c>
      <c r="B624" s="70">
        <v>517</v>
      </c>
      <c r="C624" s="70">
        <v>7</v>
      </c>
      <c r="D624" s="70">
        <v>31</v>
      </c>
      <c r="E624" s="70">
        <v>2010</v>
      </c>
      <c r="F624" s="70" t="s">
        <v>177</v>
      </c>
      <c r="G624" s="70" t="s">
        <v>2420</v>
      </c>
      <c r="H624" s="70" t="s">
        <v>2421</v>
      </c>
      <c r="I624" s="148"/>
      <c r="J624" s="71">
        <v>5303.5319475260903</v>
      </c>
      <c r="K624" s="71">
        <v>174.81849500028841</v>
      </c>
      <c r="L624" s="71">
        <v>607.36581129109891</v>
      </c>
      <c r="M624" s="71">
        <v>4138.4378451954854</v>
      </c>
      <c r="N624" s="71">
        <v>3306.9460979160422</v>
      </c>
      <c r="O624" s="71">
        <v>2375.6998789712779</v>
      </c>
      <c r="P624" s="71">
        <v>1658.5892160728049</v>
      </c>
      <c r="Q624" s="71">
        <v>141.08288570569599</v>
      </c>
      <c r="R624" s="71">
        <v>183.1787991646558</v>
      </c>
      <c r="S624" s="71">
        <v>209.51906572047</v>
      </c>
      <c r="T624" s="72"/>
      <c r="U624" s="71">
        <v>356546549</v>
      </c>
      <c r="V624" s="71">
        <v>95382</v>
      </c>
      <c r="W624" s="71">
        <v>9091</v>
      </c>
      <c r="X624" s="71">
        <v>888904</v>
      </c>
      <c r="Y624" s="71">
        <v>912225</v>
      </c>
      <c r="Z624" s="71">
        <v>1206555</v>
      </c>
      <c r="AA624" s="71">
        <v>325487</v>
      </c>
      <c r="AB624" s="71">
        <v>2318956</v>
      </c>
      <c r="AC624" s="71">
        <v>31988251</v>
      </c>
      <c r="AD624" s="71">
        <v>209.51906572047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4.17</v>
      </c>
      <c r="BI624" s="71">
        <v>3.0739999999999998</v>
      </c>
      <c r="BJ624" s="71">
        <v>3734.0549999999998</v>
      </c>
      <c r="BK624" s="71">
        <v>1140.4459999999999</v>
      </c>
      <c r="BL624" s="71">
        <v>565.65499999999997</v>
      </c>
      <c r="BM624" s="71">
        <v>0</v>
      </c>
      <c r="BN624" s="72"/>
      <c r="BO624" s="71">
        <v>1</v>
      </c>
      <c r="BP624" s="71">
        <v>1</v>
      </c>
      <c r="BQ624" s="71">
        <v>120</v>
      </c>
      <c r="BR624" s="71">
        <v>4</v>
      </c>
      <c r="BS624" s="71">
        <v>90</v>
      </c>
      <c r="BT624" s="71">
        <v>0</v>
      </c>
      <c r="BU624"/>
      <c r="BV624" s="70">
        <v>4950.9080000000004</v>
      </c>
      <c r="BW624" s="70">
        <v>145.52000000000001</v>
      </c>
      <c r="BX624" s="70">
        <v>76.858999999999995</v>
      </c>
      <c r="BY624" s="70">
        <v>6.2080000000000002</v>
      </c>
      <c r="BZ624" s="70">
        <v>91.754999999999995</v>
      </c>
      <c r="CA624" s="70">
        <v>4.7</v>
      </c>
      <c r="CB624" s="70">
        <v>127.45</v>
      </c>
      <c r="CC624" s="70">
        <v>44</v>
      </c>
      <c r="CD624" s="70">
        <v>0</v>
      </c>
    </row>
    <row r="625" spans="1:82">
      <c r="A625" s="70" t="s">
        <v>2428</v>
      </c>
      <c r="B625" s="70">
        <v>518</v>
      </c>
      <c r="C625" s="70">
        <v>8</v>
      </c>
      <c r="D625" s="70">
        <v>31</v>
      </c>
      <c r="E625" s="70">
        <v>2011</v>
      </c>
      <c r="F625" s="70" t="s">
        <v>178</v>
      </c>
      <c r="G625" s="70" t="s">
        <v>2420</v>
      </c>
      <c r="H625" s="70" t="s">
        <v>2421</v>
      </c>
      <c r="I625" s="148"/>
      <c r="J625" s="71">
        <v>3601.120485758111</v>
      </c>
      <c r="K625" s="71">
        <v>242.81248708460299</v>
      </c>
      <c r="L625" s="71">
        <v>513.16406175877773</v>
      </c>
      <c r="M625" s="71">
        <v>4366.4641946520314</v>
      </c>
      <c r="N625" s="71">
        <v>3997.4516792519512</v>
      </c>
      <c r="O625" s="71">
        <v>2371.9874500568872</v>
      </c>
      <c r="P625" s="71">
        <v>1621.4265078695944</v>
      </c>
      <c r="Q625" s="71">
        <v>161.597095223504</v>
      </c>
      <c r="R625" s="71">
        <v>146.60253164603111</v>
      </c>
      <c r="S625" s="71">
        <v>227.86526346017001</v>
      </c>
      <c r="T625" s="72"/>
      <c r="U625" s="71">
        <v>276534544</v>
      </c>
      <c r="V625" s="71">
        <v>95382</v>
      </c>
      <c r="W625" s="71">
        <v>9091</v>
      </c>
      <c r="X625" s="71">
        <v>888904</v>
      </c>
      <c r="Y625" s="71">
        <v>918304</v>
      </c>
      <c r="Z625" s="71">
        <v>1230841</v>
      </c>
      <c r="AA625" s="71">
        <v>327663</v>
      </c>
      <c r="AB625" s="71">
        <v>2302706</v>
      </c>
      <c r="AC625" s="71">
        <v>25558649</v>
      </c>
      <c r="AD625" s="71">
        <v>227.8652634601699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6.3579999999999997</v>
      </c>
      <c r="BI625" s="71">
        <v>7.8360000000000003</v>
      </c>
      <c r="BJ625" s="71">
        <v>2503.252</v>
      </c>
      <c r="BK625" s="71">
        <v>175.89599999999999</v>
      </c>
      <c r="BL625" s="71">
        <v>687.24700000000007</v>
      </c>
      <c r="BM625" s="71">
        <v>0</v>
      </c>
      <c r="BN625" s="72"/>
      <c r="BO625" s="71">
        <v>2</v>
      </c>
      <c r="BP625" s="71">
        <v>2</v>
      </c>
      <c r="BQ625" s="71">
        <v>117</v>
      </c>
      <c r="BR625" s="71">
        <v>5</v>
      </c>
      <c r="BS625" s="71">
        <v>95</v>
      </c>
      <c r="BT625" s="71">
        <v>0</v>
      </c>
      <c r="BU625"/>
      <c r="BV625" s="70">
        <v>2880.623</v>
      </c>
      <c r="BW625" s="70">
        <v>115.795</v>
      </c>
      <c r="BX625" s="70">
        <v>211.12200000000001</v>
      </c>
      <c r="BY625" s="70">
        <v>74.369</v>
      </c>
      <c r="BZ625" s="70">
        <v>90.501000000000005</v>
      </c>
      <c r="CA625" s="70">
        <v>0</v>
      </c>
      <c r="CB625" s="70">
        <v>8.1790000000000003</v>
      </c>
      <c r="CC625" s="70">
        <v>0</v>
      </c>
      <c r="CD625" s="70">
        <v>0</v>
      </c>
    </row>
    <row r="626" spans="1:82">
      <c r="A626" s="70" t="s">
        <v>2429</v>
      </c>
      <c r="B626" s="70">
        <v>519</v>
      </c>
      <c r="C626" s="70">
        <v>9</v>
      </c>
      <c r="D626" s="70">
        <v>31</v>
      </c>
      <c r="E626" s="70">
        <v>2012</v>
      </c>
      <c r="F626" s="70" t="s">
        <v>179</v>
      </c>
      <c r="G626" s="70" t="s">
        <v>2420</v>
      </c>
      <c r="H626" s="70" t="s">
        <v>2421</v>
      </c>
      <c r="I626" s="148"/>
      <c r="J626" s="71">
        <v>5472.7621905303049</v>
      </c>
      <c r="K626" s="71">
        <v>227.3839505696512</v>
      </c>
      <c r="L626" s="71">
        <v>511.79590722488581</v>
      </c>
      <c r="M626" s="71">
        <v>4895.1562874980409</v>
      </c>
      <c r="N626" s="71">
        <v>4284.6254964271466</v>
      </c>
      <c r="O626" s="71">
        <v>2409.667454276565</v>
      </c>
      <c r="P626" s="71">
        <v>1664.4527697190213</v>
      </c>
      <c r="Q626" s="71">
        <v>176.79085540703801</v>
      </c>
      <c r="R626" s="71">
        <v>199.8701700693945</v>
      </c>
      <c r="S626" s="71">
        <v>246.29004772545119</v>
      </c>
      <c r="T626" s="72"/>
      <c r="U626" s="71">
        <v>342067914</v>
      </c>
      <c r="V626" s="71">
        <v>95382</v>
      </c>
      <c r="W626" s="71">
        <v>9091</v>
      </c>
      <c r="X626" s="71">
        <v>888904</v>
      </c>
      <c r="Y626" s="71">
        <v>937269</v>
      </c>
      <c r="Z626" s="71">
        <v>1260311</v>
      </c>
      <c r="AA626" s="71">
        <v>334455</v>
      </c>
      <c r="AB626" s="71">
        <v>2318692</v>
      </c>
      <c r="AC626" s="71">
        <v>33942794</v>
      </c>
      <c r="AD626" s="71">
        <v>246.29004772545119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10.363</v>
      </c>
      <c r="BI626" s="71">
        <v>9.0969999999999995</v>
      </c>
      <c r="BJ626" s="71">
        <v>3732.1480000000001</v>
      </c>
      <c r="BK626" s="71">
        <v>1258.97</v>
      </c>
      <c r="BL626" s="71">
        <v>929.88800000000003</v>
      </c>
      <c r="BM626" s="71">
        <v>0</v>
      </c>
      <c r="BN626" s="72"/>
      <c r="BO626" s="71">
        <v>2</v>
      </c>
      <c r="BP626" s="71">
        <v>2</v>
      </c>
      <c r="BQ626" s="71">
        <v>126</v>
      </c>
      <c r="BR626" s="71">
        <v>5</v>
      </c>
      <c r="BS626" s="71">
        <v>100</v>
      </c>
      <c r="BT626" s="71">
        <v>0</v>
      </c>
      <c r="BU626"/>
      <c r="BV626" s="70">
        <v>5263.92</v>
      </c>
      <c r="BW626" s="70">
        <v>140.93100000000001</v>
      </c>
      <c r="BX626" s="70">
        <v>308.09399999999999</v>
      </c>
      <c r="BY626" s="70">
        <v>98.463999999999999</v>
      </c>
      <c r="BZ626" s="70">
        <v>113.423</v>
      </c>
      <c r="CA626" s="70">
        <v>0</v>
      </c>
      <c r="CB626" s="70">
        <v>8.9659999999999993</v>
      </c>
      <c r="CC626" s="70">
        <v>6.6680000000000001</v>
      </c>
      <c r="CD626" s="70">
        <v>0</v>
      </c>
    </row>
    <row r="627" spans="1:82">
      <c r="A627" s="70" t="s">
        <v>2430</v>
      </c>
      <c r="B627" s="70">
        <v>520</v>
      </c>
      <c r="C627" s="70">
        <v>10</v>
      </c>
      <c r="D627" s="70">
        <v>31</v>
      </c>
      <c r="E627" s="70">
        <v>2013</v>
      </c>
      <c r="F627" s="70" t="s">
        <v>180</v>
      </c>
      <c r="G627" s="70" t="s">
        <v>2420</v>
      </c>
      <c r="H627" s="70" t="s">
        <v>2421</v>
      </c>
      <c r="I627" s="148"/>
      <c r="J627" s="71">
        <v>5787.888067113081</v>
      </c>
      <c r="K627" s="71">
        <v>205.1966850340948</v>
      </c>
      <c r="L627" s="71">
        <v>361.99335609952652</v>
      </c>
      <c r="M627" s="71">
        <v>4800.1396568088239</v>
      </c>
      <c r="N627" s="71">
        <v>4268.6569518797169</v>
      </c>
      <c r="O627" s="71">
        <v>2354.2648925306412</v>
      </c>
      <c r="P627" s="71">
        <v>1692.32439341551</v>
      </c>
      <c r="Q627" s="71">
        <v>180.193506453922</v>
      </c>
      <c r="R627" s="71">
        <v>211.81247316842999</v>
      </c>
      <c r="S627" s="71">
        <v>253.47184518386001</v>
      </c>
      <c r="T627" s="72"/>
      <c r="U627" s="71">
        <v>372311428</v>
      </c>
      <c r="V627" s="71">
        <v>95382</v>
      </c>
      <c r="W627" s="71">
        <v>9091</v>
      </c>
      <c r="X627" s="71">
        <v>888904</v>
      </c>
      <c r="Y627" s="71">
        <v>950570</v>
      </c>
      <c r="Z627" s="71">
        <v>1286311</v>
      </c>
      <c r="AA627" s="71">
        <v>338779</v>
      </c>
      <c r="AB627" s="71">
        <v>2329439</v>
      </c>
      <c r="AC627" s="71">
        <v>35112537</v>
      </c>
      <c r="AD627" s="71">
        <v>253.47184518386001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11.23</v>
      </c>
      <c r="BI627" s="71">
        <v>9.7650000000000006</v>
      </c>
      <c r="BJ627" s="71">
        <v>4069.634</v>
      </c>
      <c r="BK627" s="71">
        <v>1173.202</v>
      </c>
      <c r="BL627" s="71">
        <v>879.22300000000007</v>
      </c>
      <c r="BM627" s="71">
        <v>0</v>
      </c>
      <c r="BN627" s="72"/>
      <c r="BO627" s="71">
        <v>2</v>
      </c>
      <c r="BP627" s="71">
        <v>2</v>
      </c>
      <c r="BQ627" s="71">
        <v>135</v>
      </c>
      <c r="BR627" s="71">
        <v>6</v>
      </c>
      <c r="BS627" s="71">
        <v>96</v>
      </c>
      <c r="BT627" s="71">
        <v>0</v>
      </c>
      <c r="BU627"/>
      <c r="BV627" s="70">
        <v>5565.5259999999998</v>
      </c>
      <c r="BW627" s="70">
        <v>155.298</v>
      </c>
      <c r="BX627" s="70">
        <v>293.13499999999999</v>
      </c>
      <c r="BY627" s="70">
        <v>7.98</v>
      </c>
      <c r="BZ627" s="70">
        <v>108.003</v>
      </c>
      <c r="CA627" s="70">
        <v>0</v>
      </c>
      <c r="CB627" s="70">
        <v>8.81</v>
      </c>
      <c r="CC627" s="70">
        <v>4.3019999999999996</v>
      </c>
      <c r="CD627" s="70">
        <v>0</v>
      </c>
    </row>
    <row r="628" spans="1:82">
      <c r="A628" s="70" t="s">
        <v>2431</v>
      </c>
      <c r="B628" s="70">
        <v>521</v>
      </c>
      <c r="C628" s="70">
        <v>11</v>
      </c>
      <c r="D628" s="70">
        <v>31</v>
      </c>
      <c r="E628" s="70">
        <v>2014</v>
      </c>
      <c r="F628" s="70" t="s">
        <v>181</v>
      </c>
      <c r="G628" s="70" t="s">
        <v>2420</v>
      </c>
      <c r="H628" s="70" t="s">
        <v>2421</v>
      </c>
      <c r="I628" s="148"/>
      <c r="J628" s="71">
        <v>5584.8941340039482</v>
      </c>
      <c r="K628" s="71">
        <v>212.22257697287469</v>
      </c>
      <c r="L628" s="71">
        <v>365.97450362282501</v>
      </c>
      <c r="M628" s="71">
        <v>4607.9417960834689</v>
      </c>
      <c r="N628" s="71">
        <v>3730.071136101024</v>
      </c>
      <c r="O628" s="71">
        <v>2263.9801339838432</v>
      </c>
      <c r="P628" s="71">
        <v>1700.9752186026849</v>
      </c>
      <c r="Q628" s="71">
        <v>172.78800858035399</v>
      </c>
      <c r="R628" s="71">
        <v>209.37218502397039</v>
      </c>
      <c r="S628" s="71">
        <v>272.40519207546407</v>
      </c>
      <c r="T628" s="72"/>
      <c r="U628" s="71">
        <v>396883807</v>
      </c>
      <c r="V628" s="71">
        <v>99810</v>
      </c>
      <c r="W628" s="71">
        <v>7367</v>
      </c>
      <c r="X628" s="71">
        <v>873202</v>
      </c>
      <c r="Y628" s="71">
        <v>961409</v>
      </c>
      <c r="Z628" s="71">
        <v>1302817</v>
      </c>
      <c r="AA628" s="71">
        <v>338750</v>
      </c>
      <c r="AB628" s="71">
        <v>2328133</v>
      </c>
      <c r="AC628" s="71">
        <v>34817141</v>
      </c>
      <c r="AD628" s="71">
        <v>272.40519207546402</v>
      </c>
      <c r="AE628" s="72"/>
      <c r="AF628" s="71"/>
      <c r="AG628" s="71"/>
      <c r="AH628" s="71"/>
      <c r="AI628" s="71"/>
      <c r="AJ628" s="71"/>
      <c r="AK628" s="71"/>
      <c r="AL628" s="71"/>
      <c r="AM628" s="71"/>
      <c r="AN628" s="71"/>
      <c r="AO628" s="71"/>
      <c r="AP628" s="71"/>
      <c r="AQ628" s="72"/>
      <c r="AR628" s="71">
        <v>38088</v>
      </c>
      <c r="AS628" s="71">
        <v>3677</v>
      </c>
      <c r="AT628" s="71">
        <v>0</v>
      </c>
      <c r="AU628" s="71">
        <v>4</v>
      </c>
      <c r="AV628" s="71">
        <v>0</v>
      </c>
      <c r="AW628" s="71">
        <v>5</v>
      </c>
      <c r="AX628" s="71"/>
      <c r="AY628" s="72"/>
      <c r="AZ628" s="71">
        <v>155985.29999999999</v>
      </c>
      <c r="BA628" s="71">
        <v>239601.6</v>
      </c>
      <c r="BB628" s="71">
        <v>0</v>
      </c>
      <c r="BC628" s="71">
        <v>1279.5</v>
      </c>
      <c r="BD628" s="71">
        <v>0</v>
      </c>
      <c r="BE628" s="71">
        <v>14172</v>
      </c>
      <c r="BF628" s="71"/>
      <c r="BG628" s="72"/>
      <c r="BH628" s="71">
        <v>10.832000000000001</v>
      </c>
      <c r="BI628" s="71">
        <v>9.3919999999999995</v>
      </c>
      <c r="BJ628" s="71">
        <v>3867.7849999999999</v>
      </c>
      <c r="BK628" s="71">
        <v>1256.808</v>
      </c>
      <c r="BL628" s="71">
        <v>819.11599999999987</v>
      </c>
      <c r="BM628" s="71">
        <v>0</v>
      </c>
      <c r="BN628" s="72"/>
      <c r="BO628" s="71">
        <v>2</v>
      </c>
      <c r="BP628" s="71">
        <v>2</v>
      </c>
      <c r="BQ628" s="71">
        <v>132</v>
      </c>
      <c r="BR628" s="71">
        <v>6</v>
      </c>
      <c r="BS628" s="71">
        <v>95</v>
      </c>
      <c r="BT628" s="71">
        <v>0</v>
      </c>
      <c r="BU628"/>
      <c r="BV628" s="70">
        <v>5434.5709999999999</v>
      </c>
      <c r="BW628" s="70">
        <v>164.89500000000001</v>
      </c>
      <c r="BX628" s="70">
        <v>234.46</v>
      </c>
      <c r="BY628" s="70">
        <v>10.425000000000001</v>
      </c>
      <c r="BZ628" s="70">
        <v>108.343</v>
      </c>
      <c r="CA628" s="70">
        <v>0</v>
      </c>
      <c r="CB628" s="70">
        <v>5.8620000000000001</v>
      </c>
      <c r="CC628" s="70">
        <v>5.3769999999999998</v>
      </c>
      <c r="CD628" s="70">
        <v>0</v>
      </c>
    </row>
    <row r="629" spans="1:82">
      <c r="A629" s="70" t="s">
        <v>2432</v>
      </c>
      <c r="B629" s="70">
        <v>522</v>
      </c>
      <c r="C629" s="70">
        <v>12</v>
      </c>
      <c r="D629" s="70">
        <v>31</v>
      </c>
      <c r="E629" s="70">
        <v>2015</v>
      </c>
      <c r="F629" s="70" t="s">
        <v>182</v>
      </c>
      <c r="G629" s="70" t="s">
        <v>2420</v>
      </c>
      <c r="H629" s="70" t="s">
        <v>2421</v>
      </c>
      <c r="I629" s="148"/>
      <c r="J629" s="71">
        <v>5208.5845025922717</v>
      </c>
      <c r="K629" s="71">
        <v>237.36639387327759</v>
      </c>
      <c r="L629" s="71">
        <v>473.27831847350922</v>
      </c>
      <c r="M629" s="71">
        <v>4410.7714811616952</v>
      </c>
      <c r="N629" s="71">
        <v>3240.4497247202999</v>
      </c>
      <c r="O629" s="71">
        <v>2261.3325915771998</v>
      </c>
      <c r="P629" s="71">
        <v>1694.7208405664653</v>
      </c>
      <c r="Q629" s="71">
        <v>168.88190196260601</v>
      </c>
      <c r="R629" s="71">
        <v>206.42979400368611</v>
      </c>
      <c r="S629" s="71">
        <v>250.059124091006</v>
      </c>
      <c r="T629" s="72"/>
      <c r="U629" s="71">
        <v>401707044</v>
      </c>
      <c r="V629" s="71">
        <v>99810</v>
      </c>
      <c r="W629" s="71">
        <v>7367</v>
      </c>
      <c r="X629" s="71">
        <v>873202</v>
      </c>
      <c r="Y629" s="71">
        <v>971642</v>
      </c>
      <c r="Z629" s="71">
        <v>1313817</v>
      </c>
      <c r="AA629" s="71">
        <v>337238</v>
      </c>
      <c r="AB629" s="71">
        <v>2324466</v>
      </c>
      <c r="AC629" s="71">
        <v>35285805</v>
      </c>
      <c r="AD629" s="71">
        <v>250.059124091006</v>
      </c>
      <c r="AE629" s="72"/>
      <c r="AF629" s="71">
        <v>2939260845.1220632</v>
      </c>
      <c r="AG629" s="71">
        <v>180029055.872293</v>
      </c>
      <c r="AH629" s="71">
        <v>70384868.415173039</v>
      </c>
      <c r="AI629" s="71">
        <v>5390770152.9271593</v>
      </c>
      <c r="AJ629" s="71">
        <v>4203818272.607224</v>
      </c>
      <c r="AK629" s="71"/>
      <c r="AL629" s="71"/>
      <c r="AM629" s="71">
        <v>318558314.53186351</v>
      </c>
      <c r="AN629" s="71"/>
      <c r="AO629" s="71"/>
      <c r="AP629" s="71">
        <v>13102821509.475777</v>
      </c>
      <c r="AQ629" s="72"/>
      <c r="AR629" s="71">
        <v>43211</v>
      </c>
      <c r="AS629" s="71">
        <v>5657</v>
      </c>
      <c r="AT629" s="71">
        <v>3</v>
      </c>
      <c r="AU629" s="71">
        <v>7</v>
      </c>
      <c r="AV629" s="71">
        <v>0</v>
      </c>
      <c r="AW629" s="71">
        <v>6</v>
      </c>
      <c r="AX629" s="71"/>
      <c r="AY629" s="72"/>
      <c r="AZ629" s="71">
        <v>180446.00000000009</v>
      </c>
      <c r="BA629" s="71">
        <v>399958.90000000008</v>
      </c>
      <c r="BB629" s="71">
        <v>12.8</v>
      </c>
      <c r="BC629" s="71">
        <v>1503.6</v>
      </c>
      <c r="BD629" s="71">
        <v>0</v>
      </c>
      <c r="BE629" s="71">
        <v>15167</v>
      </c>
      <c r="BF629" s="71"/>
      <c r="BG629" s="72"/>
      <c r="BH629" s="71">
        <v>10.78</v>
      </c>
      <c r="BI629" s="71">
        <v>8.7509999999999994</v>
      </c>
      <c r="BJ629" s="71">
        <v>3817.72</v>
      </c>
      <c r="BK629" s="71">
        <v>1116.8720000000001</v>
      </c>
      <c r="BL629" s="71">
        <v>764.06100000000015</v>
      </c>
      <c r="BM629" s="71">
        <v>0</v>
      </c>
      <c r="BN629" s="72"/>
      <c r="BO629" s="71">
        <v>2</v>
      </c>
      <c r="BP629" s="71">
        <v>2</v>
      </c>
      <c r="BQ629" s="71">
        <v>130</v>
      </c>
      <c r="BR629" s="71">
        <v>6</v>
      </c>
      <c r="BS629" s="71">
        <v>91</v>
      </c>
      <c r="BT629" s="71">
        <v>0</v>
      </c>
      <c r="BU629"/>
      <c r="BV629" s="70">
        <v>5206.3590000000004</v>
      </c>
      <c r="BW629" s="70">
        <v>163.488</v>
      </c>
      <c r="BX629" s="70">
        <v>201.65</v>
      </c>
      <c r="BY629" s="70">
        <v>8.09</v>
      </c>
      <c r="BZ629" s="70">
        <v>105.67400000000001</v>
      </c>
      <c r="CA629" s="70">
        <v>0</v>
      </c>
      <c r="CB629" s="70">
        <v>8.5839999999999996</v>
      </c>
      <c r="CC629" s="70">
        <v>6.258</v>
      </c>
      <c r="CD629" s="70">
        <v>18.081</v>
      </c>
    </row>
    <row r="630" spans="1:82">
      <c r="A630" s="70" t="s">
        <v>2433</v>
      </c>
      <c r="B630" s="70">
        <v>523</v>
      </c>
      <c r="C630" s="70">
        <v>13</v>
      </c>
      <c r="D630" s="70">
        <v>31</v>
      </c>
      <c r="E630" s="70">
        <v>2016</v>
      </c>
      <c r="F630" s="70" t="s">
        <v>155</v>
      </c>
      <c r="G630" s="70" t="s">
        <v>2420</v>
      </c>
      <c r="H630" s="70" t="s">
        <v>2421</v>
      </c>
      <c r="I630" s="148"/>
      <c r="J630" s="71">
        <v>5402.3338065958105</v>
      </c>
      <c r="K630" s="71">
        <v>239.89301750778944</v>
      </c>
      <c r="L630" s="71">
        <v>413.13422786413076</v>
      </c>
      <c r="M630" s="71">
        <v>3631.1318373147028</v>
      </c>
      <c r="N630" s="71">
        <v>3254.1676905861418</v>
      </c>
      <c r="O630" s="71">
        <v>2255.0288715248726</v>
      </c>
      <c r="P630" s="71">
        <v>1645.979512157882</v>
      </c>
      <c r="Q630" s="71">
        <v>163.82660941537765</v>
      </c>
      <c r="R630" s="71">
        <v>213.52957712743165</v>
      </c>
      <c r="S630" s="71">
        <v>313.10350354841603</v>
      </c>
      <c r="T630" s="72"/>
      <c r="U630" s="71">
        <v>411283205</v>
      </c>
      <c r="V630" s="71">
        <v>99810</v>
      </c>
      <c r="W630" s="71">
        <v>7367</v>
      </c>
      <c r="X630" s="71">
        <v>873202</v>
      </c>
      <c r="Y630" s="71">
        <v>980808</v>
      </c>
      <c r="Z630" s="71">
        <v>1326260</v>
      </c>
      <c r="AA630" s="71">
        <v>338768</v>
      </c>
      <c r="AB630" s="71">
        <v>2319438</v>
      </c>
      <c r="AC630" s="71">
        <v>36468749.899233326</v>
      </c>
      <c r="AD630" s="71">
        <v>313.10350354841597</v>
      </c>
      <c r="AE630" s="72"/>
      <c r="AF630" s="71">
        <v>3034782435.1959381</v>
      </c>
      <c r="AG630" s="71">
        <v>174169624.6358749</v>
      </c>
      <c r="AH630" s="71">
        <v>47813662.728024162</v>
      </c>
      <c r="AI630" s="71">
        <v>5070939814.0698509</v>
      </c>
      <c r="AJ630" s="71">
        <v>3875725380.3697309</v>
      </c>
      <c r="AK630" s="71"/>
      <c r="AL630" s="71"/>
      <c r="AM630" s="71">
        <v>318116201.44034868</v>
      </c>
      <c r="AN630" s="71"/>
      <c r="AO630" s="71"/>
      <c r="AP630" s="71">
        <v>12521547118.43977</v>
      </c>
      <c r="AQ630" s="72"/>
      <c r="AR630" s="71">
        <v>47841</v>
      </c>
      <c r="AS630" s="71">
        <v>6815</v>
      </c>
      <c r="AT630" s="71">
        <v>6</v>
      </c>
      <c r="AU630" s="71">
        <v>7</v>
      </c>
      <c r="AV630" s="71">
        <v>0</v>
      </c>
      <c r="AW630" s="71">
        <v>8</v>
      </c>
      <c r="AX630" s="71"/>
      <c r="AY630" s="72"/>
      <c r="AZ630" s="71">
        <v>202617.1</v>
      </c>
      <c r="BA630" s="71">
        <v>526763.20000000019</v>
      </c>
      <c r="BB630" s="71">
        <v>7531.6</v>
      </c>
      <c r="BC630" s="71">
        <v>1555.7</v>
      </c>
      <c r="BD630" s="71">
        <v>0</v>
      </c>
      <c r="BE630" s="71">
        <v>15256</v>
      </c>
      <c r="BF630" s="71"/>
      <c r="BG630" s="72"/>
      <c r="BH630" s="71">
        <v>10.33</v>
      </c>
      <c r="BI630" s="71">
        <v>8.5540000000000003</v>
      </c>
      <c r="BJ630" s="71">
        <v>3993.13</v>
      </c>
      <c r="BK630" s="71">
        <v>1400.6120000000001</v>
      </c>
      <c r="BL630" s="71">
        <v>768.35900000000004</v>
      </c>
      <c r="BM630" s="71">
        <v>0</v>
      </c>
      <c r="BN630" s="72"/>
      <c r="BO630" s="71">
        <v>2</v>
      </c>
      <c r="BP630" s="71">
        <v>2</v>
      </c>
      <c r="BQ630" s="71">
        <v>135</v>
      </c>
      <c r="BR630" s="71">
        <v>6</v>
      </c>
      <c r="BS630" s="71">
        <v>91</v>
      </c>
      <c r="BT630" s="71">
        <v>0</v>
      </c>
      <c r="BU630"/>
      <c r="BV630" s="70">
        <v>5559.3440000000001</v>
      </c>
      <c r="BW630" s="70">
        <v>160.97800000000001</v>
      </c>
      <c r="BX630" s="70">
        <v>210.762</v>
      </c>
      <c r="BY630" s="70">
        <v>8.6920000000000002</v>
      </c>
      <c r="BZ630" s="70">
        <v>103.1</v>
      </c>
      <c r="CA630" s="70">
        <v>0</v>
      </c>
      <c r="CB630" s="70">
        <v>10.191000000000001</v>
      </c>
      <c r="CC630" s="70">
        <v>110.58</v>
      </c>
      <c r="CD630" s="70">
        <v>17.338000000000001</v>
      </c>
    </row>
    <row r="631" spans="1:82">
      <c r="A631" s="70" t="s">
        <v>2434</v>
      </c>
      <c r="B631" s="70">
        <v>524</v>
      </c>
      <c r="C631" s="70">
        <v>14</v>
      </c>
      <c r="D631" s="70">
        <v>31</v>
      </c>
      <c r="E631" s="70">
        <v>2017</v>
      </c>
      <c r="F631" s="70" t="s">
        <v>156</v>
      </c>
      <c r="G631" s="70" t="s">
        <v>2420</v>
      </c>
      <c r="H631" s="70" t="s">
        <v>2421</v>
      </c>
      <c r="I631" s="148"/>
      <c r="J631" s="71">
        <v>5391.0219836622236</v>
      </c>
      <c r="K631" s="71">
        <v>245.40035589671746</v>
      </c>
      <c r="L631" s="71">
        <v>439.99955194281534</v>
      </c>
      <c r="M631" s="71">
        <v>3525.9692305237145</v>
      </c>
      <c r="N631" s="71">
        <v>3550.224882622198</v>
      </c>
      <c r="O631" s="71">
        <v>2229.2007366706825</v>
      </c>
      <c r="P631" s="71">
        <v>1620.6537855543768</v>
      </c>
      <c r="Q631" s="71">
        <v>157.92140633652701</v>
      </c>
      <c r="R631" s="71">
        <v>209.28750501605657</v>
      </c>
      <c r="S631" s="71">
        <v>334.95863775284647</v>
      </c>
      <c r="T631" s="72"/>
      <c r="U631" s="71">
        <v>446964935</v>
      </c>
      <c r="V631" s="71">
        <v>99810</v>
      </c>
      <c r="W631" s="71">
        <v>7367</v>
      </c>
      <c r="X631" s="71">
        <v>873202</v>
      </c>
      <c r="Y631" s="71">
        <v>989296</v>
      </c>
      <c r="Z631" s="71">
        <v>1332818</v>
      </c>
      <c r="AA631" s="71">
        <v>335682</v>
      </c>
      <c r="AB631" s="71">
        <v>2312080</v>
      </c>
      <c r="AC631" s="71">
        <v>36453485.999999993</v>
      </c>
      <c r="AD631" s="71">
        <v>334.95863775284653</v>
      </c>
      <c r="AE631" s="72"/>
      <c r="AF631" s="71">
        <v>3195395316.5594401</v>
      </c>
      <c r="AG631" s="71">
        <v>176804735.24568051</v>
      </c>
      <c r="AH631" s="71">
        <v>71365175.65123722</v>
      </c>
      <c r="AI631" s="71">
        <v>5180685559.4325085</v>
      </c>
      <c r="AJ631" s="71">
        <v>4451951184.66257</v>
      </c>
      <c r="AK631" s="71"/>
      <c r="AL631" s="71"/>
      <c r="AM631" s="71">
        <v>317603220.94016588</v>
      </c>
      <c r="AN631" s="71"/>
      <c r="AO631" s="71"/>
      <c r="AP631" s="71">
        <v>13393805192.491604</v>
      </c>
      <c r="AQ631" s="72"/>
      <c r="AR631" s="71">
        <v>51396</v>
      </c>
      <c r="AS631" s="71">
        <v>7606</v>
      </c>
      <c r="AT631" s="71">
        <v>8</v>
      </c>
      <c r="AU631" s="71">
        <v>7</v>
      </c>
      <c r="AV631" s="71">
        <v>0</v>
      </c>
      <c r="AW631" s="71">
        <v>10</v>
      </c>
      <c r="AX631" s="71"/>
      <c r="AY631" s="72"/>
      <c r="AZ631" s="71">
        <v>220034.8</v>
      </c>
      <c r="BA631" s="71">
        <v>664270.29999999993</v>
      </c>
      <c r="BB631" s="71">
        <v>7570.9000000000005</v>
      </c>
      <c r="BC631" s="71">
        <v>1555.7</v>
      </c>
      <c r="BD631" s="71">
        <v>0</v>
      </c>
      <c r="BE631" s="71">
        <v>42227.72</v>
      </c>
      <c r="BF631" s="71"/>
      <c r="BG631" s="72"/>
      <c r="BH631" s="71">
        <v>9.8699999999999992</v>
      </c>
      <c r="BI631" s="71">
        <v>5.2670000000000003</v>
      </c>
      <c r="BJ631" s="71">
        <v>3958.7420000000002</v>
      </c>
      <c r="BK631" s="71">
        <v>1620.7950000000001</v>
      </c>
      <c r="BL631" s="71">
        <v>766.11099999999999</v>
      </c>
      <c r="BM631" s="71">
        <v>0</v>
      </c>
      <c r="BN631" s="72"/>
      <c r="BO631" s="71">
        <v>2</v>
      </c>
      <c r="BP631" s="71">
        <v>1</v>
      </c>
      <c r="BQ631" s="71">
        <v>131</v>
      </c>
      <c r="BR631" s="71">
        <v>8</v>
      </c>
      <c r="BS631" s="71">
        <v>86</v>
      </c>
      <c r="BT631" s="71">
        <v>0</v>
      </c>
      <c r="BU631"/>
      <c r="BV631" s="70">
        <v>5707.317</v>
      </c>
      <c r="BW631" s="70">
        <v>165.81700000000001</v>
      </c>
      <c r="BX631" s="70">
        <v>239.71</v>
      </c>
      <c r="BY631" s="70">
        <v>7.3929999999999998</v>
      </c>
      <c r="BZ631" s="70">
        <v>106.117</v>
      </c>
      <c r="CA631" s="70">
        <v>0</v>
      </c>
      <c r="CB631" s="70">
        <v>10.305</v>
      </c>
      <c r="CC631" s="70">
        <v>107.16</v>
      </c>
      <c r="CD631" s="70">
        <v>16.966000000000001</v>
      </c>
    </row>
    <row r="632" spans="1:82">
      <c r="A632" s="70" t="s">
        <v>2435</v>
      </c>
      <c r="B632" s="70">
        <v>525</v>
      </c>
      <c r="C632" s="70">
        <v>15</v>
      </c>
      <c r="D632" s="70">
        <v>31</v>
      </c>
      <c r="E632" s="70">
        <v>2018</v>
      </c>
      <c r="F632" s="70" t="s">
        <v>183</v>
      </c>
      <c r="G632" s="70" t="s">
        <v>2420</v>
      </c>
      <c r="H632" s="70" t="s">
        <v>2421</v>
      </c>
      <c r="I632" s="148"/>
      <c r="J632" s="71">
        <v>5287.7284783086134</v>
      </c>
      <c r="K632" s="71">
        <v>227.67239681206675</v>
      </c>
      <c r="L632" s="71">
        <v>407.57727131069299</v>
      </c>
      <c r="M632" s="71">
        <v>3759.7398862088266</v>
      </c>
      <c r="N632" s="71">
        <v>3340.2115051919936</v>
      </c>
      <c r="O632" s="71">
        <v>2196.3483813431599</v>
      </c>
      <c r="P632" s="71">
        <v>1595.4396312796503</v>
      </c>
      <c r="Q632" s="71">
        <v>145.97227059626999</v>
      </c>
      <c r="R632" s="71">
        <v>215.67134088835397</v>
      </c>
      <c r="S632" s="71">
        <v>299.0151297100989</v>
      </c>
      <c r="T632" s="72"/>
      <c r="U632" s="71">
        <v>466555338</v>
      </c>
      <c r="V632" s="71">
        <v>99810</v>
      </c>
      <c r="W632" s="71">
        <v>7367</v>
      </c>
      <c r="X632" s="71">
        <v>873202</v>
      </c>
      <c r="Y632" s="71">
        <v>997384</v>
      </c>
      <c r="Z632" s="71">
        <v>1338320</v>
      </c>
      <c r="AA632" s="71">
        <v>333782</v>
      </c>
      <c r="AB632" s="71">
        <v>2303098</v>
      </c>
      <c r="AC632" s="71">
        <v>37418192</v>
      </c>
      <c r="AD632" s="71">
        <v>299.0151297100989</v>
      </c>
      <c r="AE632" s="72"/>
      <c r="AF632" s="71">
        <v>3001688052.9979649</v>
      </c>
      <c r="AG632" s="71">
        <v>156057523.1080426</v>
      </c>
      <c r="AH632" s="71">
        <v>67037602.895299442</v>
      </c>
      <c r="AI632" s="71">
        <v>4930102831.7157583</v>
      </c>
      <c r="AJ632" s="71">
        <v>4334755588.3253593</v>
      </c>
      <c r="AK632" s="71"/>
      <c r="AL632" s="71"/>
      <c r="AM632" s="71">
        <v>317023997.77777708</v>
      </c>
      <c r="AN632" s="71"/>
      <c r="AO632" s="71"/>
      <c r="AP632" s="71">
        <v>12806665596.820202</v>
      </c>
      <c r="AQ632" s="72"/>
      <c r="AR632" s="71">
        <v>55416</v>
      </c>
      <c r="AS632" s="71">
        <v>8490</v>
      </c>
      <c r="AT632" s="71">
        <v>11</v>
      </c>
      <c r="AU632" s="71">
        <v>10</v>
      </c>
      <c r="AV632" s="71">
        <v>1</v>
      </c>
      <c r="AW632" s="71">
        <v>12</v>
      </c>
      <c r="AX632" s="71"/>
      <c r="AY632" s="72"/>
      <c r="AZ632" s="71">
        <v>239626.30000000104</v>
      </c>
      <c r="BA632" s="71">
        <v>1020127.7</v>
      </c>
      <c r="BB632" s="71">
        <v>7629</v>
      </c>
      <c r="BC632" s="71">
        <v>1667</v>
      </c>
      <c r="BD632" s="71">
        <v>50</v>
      </c>
      <c r="BE632" s="71">
        <v>81478.84</v>
      </c>
      <c r="BF632" s="71"/>
      <c r="BG632" s="72"/>
      <c r="BH632" s="71">
        <v>9.0779999999999994</v>
      </c>
      <c r="BI632" s="71">
        <v>5.3250000000000002</v>
      </c>
      <c r="BJ632" s="71">
        <v>3651.0439999999999</v>
      </c>
      <c r="BK632" s="71">
        <v>1516.26</v>
      </c>
      <c r="BL632" s="71">
        <v>748.59699999999987</v>
      </c>
      <c r="BM632" s="71">
        <v>0</v>
      </c>
      <c r="BN632" s="72"/>
      <c r="BO632" s="71">
        <v>2</v>
      </c>
      <c r="BP632" s="71">
        <v>1</v>
      </c>
      <c r="BQ632" s="71">
        <v>127</v>
      </c>
      <c r="BR632" s="71">
        <v>8</v>
      </c>
      <c r="BS632" s="71">
        <v>84</v>
      </c>
      <c r="BT632" s="71">
        <v>0</v>
      </c>
      <c r="BU632"/>
      <c r="BV632" s="70">
        <v>5386.6549999999997</v>
      </c>
      <c r="BW632" s="70">
        <v>166.96600000000001</v>
      </c>
      <c r="BX632" s="70">
        <v>229.94800000000001</v>
      </c>
      <c r="BY632" s="70">
        <v>5.6429999999999998</v>
      </c>
      <c r="BZ632" s="70">
        <v>107.959</v>
      </c>
      <c r="CA632" s="70">
        <v>3.746</v>
      </c>
      <c r="CB632" s="70">
        <v>10.786</v>
      </c>
      <c r="CC632" s="70">
        <v>2.5000000000000001E-2</v>
      </c>
      <c r="CD632" s="70">
        <v>18.576000000000001</v>
      </c>
    </row>
    <row r="633" spans="1:82">
      <c r="A633" s="70" t="s">
        <v>2436</v>
      </c>
      <c r="B633" s="70">
        <v>526</v>
      </c>
      <c r="C633" s="70">
        <v>16</v>
      </c>
      <c r="D633" s="70">
        <v>31</v>
      </c>
      <c r="E633" s="70">
        <v>2019</v>
      </c>
      <c r="F633" s="70" t="s">
        <v>158</v>
      </c>
      <c r="G633" s="70" t="s">
        <v>2420</v>
      </c>
      <c r="H633" s="70" t="s">
        <v>2421</v>
      </c>
      <c r="I633" s="148"/>
      <c r="J633" s="71">
        <v>4994.6643910013763</v>
      </c>
      <c r="K633" s="71">
        <v>212.00563050901164</v>
      </c>
      <c r="L633" s="71">
        <v>412.00731818077338</v>
      </c>
      <c r="M633" s="71">
        <v>3594.8578168731324</v>
      </c>
      <c r="N633" s="71">
        <v>2943.6219169099518</v>
      </c>
      <c r="O633" s="71">
        <v>2139.5712745460073</v>
      </c>
      <c r="P633" s="71">
        <v>1576.6256200373575</v>
      </c>
      <c r="Q633" s="71">
        <v>141.46358162931301</v>
      </c>
      <c r="R633" s="71">
        <v>208.69764156548331</v>
      </c>
      <c r="S633" s="71">
        <v>325.5394506582208</v>
      </c>
      <c r="T633" s="72"/>
      <c r="U633" s="71">
        <v>453356515</v>
      </c>
      <c r="V633" s="71">
        <v>99810</v>
      </c>
      <c r="W633" s="71">
        <v>7367</v>
      </c>
      <c r="X633" s="71">
        <v>873202</v>
      </c>
      <c r="Y633" s="71">
        <v>1006676</v>
      </c>
      <c r="Z633" s="71">
        <v>1339515</v>
      </c>
      <c r="AA633" s="71">
        <v>327377</v>
      </c>
      <c r="AB633" s="71">
        <v>2292385</v>
      </c>
      <c r="AC633" s="71">
        <v>36801329</v>
      </c>
      <c r="AD633" s="71">
        <v>325.53945065822091</v>
      </c>
      <c r="AE633" s="72"/>
      <c r="AF633" s="71">
        <v>2951665685.0727983</v>
      </c>
      <c r="AG633" s="71">
        <v>152217349.59256801</v>
      </c>
      <c r="AH633" s="71">
        <v>72733312.481835648</v>
      </c>
      <c r="AI633" s="71">
        <v>4922351752.8045979</v>
      </c>
      <c r="AJ633" s="71">
        <v>3915247228.1355491</v>
      </c>
      <c r="AK633" s="71">
        <v>0</v>
      </c>
      <c r="AL633" s="71">
        <v>0</v>
      </c>
      <c r="AM633" s="71">
        <v>312205579.93495923</v>
      </c>
      <c r="AN633" s="71">
        <v>0</v>
      </c>
      <c r="AO633" s="71">
        <v>0</v>
      </c>
      <c r="AP633" s="71">
        <v>12326420908.022308</v>
      </c>
      <c r="AQ633" s="72"/>
      <c r="AR633" s="71">
        <v>59086</v>
      </c>
      <c r="AS633" s="71">
        <v>9253</v>
      </c>
      <c r="AT633" s="71">
        <v>13</v>
      </c>
      <c r="AU633" s="71">
        <v>10</v>
      </c>
      <c r="AV633" s="71">
        <v>1</v>
      </c>
      <c r="AW633" s="71">
        <v>14</v>
      </c>
      <c r="AX633" s="71"/>
      <c r="AY633" s="72"/>
      <c r="AZ633" s="71">
        <v>258102.7000000003</v>
      </c>
      <c r="BA633" s="71">
        <v>1212178.8</v>
      </c>
      <c r="BB633" s="71">
        <v>28049</v>
      </c>
      <c r="BC633" s="71">
        <v>1666.7</v>
      </c>
      <c r="BD633" s="71">
        <v>49.5</v>
      </c>
      <c r="BE633" s="71">
        <v>81785.10500000001</v>
      </c>
      <c r="BF633" s="71"/>
      <c r="BG633" s="72"/>
      <c r="BH633" s="71">
        <v>9.2970000000000006</v>
      </c>
      <c r="BI633" s="71">
        <v>4.4809999999999999</v>
      </c>
      <c r="BJ633" s="71">
        <v>3542.3229999999999</v>
      </c>
      <c r="BK633" s="71">
        <v>1222.4939999999999</v>
      </c>
      <c r="BL633" s="71">
        <v>777.19200000000001</v>
      </c>
      <c r="BM633" s="71">
        <v>0</v>
      </c>
      <c r="BN633" s="72"/>
      <c r="BO633" s="71">
        <v>2</v>
      </c>
      <c r="BP633" s="71">
        <v>1</v>
      </c>
      <c r="BQ633" s="71">
        <v>128</v>
      </c>
      <c r="BR633" s="71">
        <v>8</v>
      </c>
      <c r="BS633" s="71">
        <v>83</v>
      </c>
      <c r="BT633" s="71">
        <v>0</v>
      </c>
      <c r="BU633"/>
      <c r="BV633" s="70">
        <v>5026.9170000000004</v>
      </c>
      <c r="BW633" s="70">
        <v>157.196</v>
      </c>
      <c r="BX633" s="70">
        <v>242.69499999999999</v>
      </c>
      <c r="BY633" s="70">
        <v>3.948</v>
      </c>
      <c r="BZ633" s="70">
        <v>102.711</v>
      </c>
      <c r="CA633" s="70">
        <v>3.7389999999999999</v>
      </c>
      <c r="CB633" s="70">
        <v>8.7579999999999991</v>
      </c>
      <c r="CC633" s="70">
        <v>2.5000000000000001E-2</v>
      </c>
      <c r="CD633" s="70">
        <v>9.798</v>
      </c>
    </row>
    <row r="634" spans="1:82">
      <c r="A634" s="70" t="s">
        <v>2437</v>
      </c>
      <c r="B634" s="70">
        <v>527</v>
      </c>
      <c r="C634" s="70">
        <v>17</v>
      </c>
      <c r="D634" s="70">
        <v>31</v>
      </c>
      <c r="E634" s="70">
        <v>2020</v>
      </c>
      <c r="F634" s="70" t="s">
        <v>159</v>
      </c>
      <c r="G634" s="1064" t="s">
        <v>2420</v>
      </c>
      <c r="H634" s="70" t="s">
        <v>2421</v>
      </c>
      <c r="I634" s="148"/>
      <c r="J634" s="71">
        <v>4467.0127726715264</v>
      </c>
      <c r="K634" s="71">
        <v>215.70115769944368</v>
      </c>
      <c r="L634" s="71">
        <v>468.28937130558512</v>
      </c>
      <c r="M634" s="71">
        <v>3135.0796043106907</v>
      </c>
      <c r="N634" s="71">
        <v>3058.9057825409759</v>
      </c>
      <c r="O634" s="71">
        <v>1879.9617653505984</v>
      </c>
      <c r="P634" s="71">
        <v>1478.0126014919363</v>
      </c>
      <c r="Q634" s="71">
        <v>134.55462063301499</v>
      </c>
      <c r="R634" s="71">
        <v>200.62906202551073</v>
      </c>
      <c r="S634" s="71">
        <v>308.395746068878</v>
      </c>
      <c r="T634" s="72"/>
      <c r="U634" s="71">
        <v>435799851</v>
      </c>
      <c r="V634" s="71">
        <v>97512</v>
      </c>
      <c r="W634" s="71">
        <v>11516</v>
      </c>
      <c r="X634" s="71">
        <v>893781</v>
      </c>
      <c r="Y634" s="71">
        <v>1016612</v>
      </c>
      <c r="Z634" s="71">
        <v>1343370</v>
      </c>
      <c r="AA634" s="71">
        <v>326203</v>
      </c>
      <c r="AB634" s="71">
        <v>2282106</v>
      </c>
      <c r="AC634" s="71">
        <v>35565466.999999993</v>
      </c>
      <c r="AD634" s="71">
        <v>308.395746068878</v>
      </c>
      <c r="AE634" s="72"/>
      <c r="AF634" s="71">
        <v>2739240039.2827392</v>
      </c>
      <c r="AG634" s="71">
        <v>150769557.18171871</v>
      </c>
      <c r="AH634" s="71">
        <v>89141027.165365234</v>
      </c>
      <c r="AI634" s="71">
        <v>4533093077.1712246</v>
      </c>
      <c r="AJ634" s="71">
        <v>4201178846.2103581</v>
      </c>
      <c r="AK634" s="71">
        <v>0</v>
      </c>
      <c r="AL634" s="71">
        <v>0</v>
      </c>
      <c r="AM634" s="71">
        <v>297840187.72648466</v>
      </c>
      <c r="AN634" s="71">
        <v>0</v>
      </c>
      <c r="AO634" s="71">
        <v>0</v>
      </c>
      <c r="AP634" s="71">
        <v>12011262734.73789</v>
      </c>
      <c r="AQ634" s="72"/>
      <c r="AR634" s="71">
        <v>62051</v>
      </c>
      <c r="AS634" s="71">
        <v>9871</v>
      </c>
      <c r="AT634" s="71">
        <v>18</v>
      </c>
      <c r="AU634" s="71">
        <v>10</v>
      </c>
      <c r="AV634" s="71">
        <v>1</v>
      </c>
      <c r="AW634" s="71">
        <v>15</v>
      </c>
      <c r="AX634" s="71"/>
      <c r="AY634" s="72"/>
      <c r="AZ634" s="71">
        <v>273425.90000000061</v>
      </c>
      <c r="BA634" s="71">
        <v>1620095.8</v>
      </c>
      <c r="BB634" s="71">
        <v>28148</v>
      </c>
      <c r="BC634" s="71">
        <v>1666.7</v>
      </c>
      <c r="BD634" s="71">
        <v>49.5</v>
      </c>
      <c r="BE634" s="71">
        <v>122885.105</v>
      </c>
      <c r="BF634" s="71"/>
      <c r="BG634" s="72"/>
      <c r="BH634" s="71">
        <v>8.702</v>
      </c>
      <c r="BI634" s="71">
        <v>3.6890000000000001</v>
      </c>
      <c r="BJ634" s="71">
        <v>3369.4490000000001</v>
      </c>
      <c r="BK634" s="71">
        <v>1067.73</v>
      </c>
      <c r="BL634" s="71">
        <v>724.40200000000004</v>
      </c>
      <c r="BM634" s="71">
        <v>0</v>
      </c>
      <c r="BN634" s="72"/>
      <c r="BO634" s="71">
        <v>2</v>
      </c>
      <c r="BP634" s="71">
        <v>1</v>
      </c>
      <c r="BQ634" s="71">
        <v>130</v>
      </c>
      <c r="BR634" s="71">
        <v>8</v>
      </c>
      <c r="BS634" s="71">
        <v>81</v>
      </c>
      <c r="BT634" s="71">
        <v>0</v>
      </c>
      <c r="BU634"/>
      <c r="BV634" s="70">
        <v>4677.9260000000004</v>
      </c>
      <c r="BW634" s="70">
        <v>136.58500000000001</v>
      </c>
      <c r="BX634" s="70">
        <v>237.375</v>
      </c>
      <c r="BY634" s="70">
        <v>3.6230000000000002</v>
      </c>
      <c r="BZ634" s="70">
        <v>92.150999999999996</v>
      </c>
      <c r="CA634" s="70">
        <v>5.3849999999999998</v>
      </c>
      <c r="CB634" s="70">
        <v>9.2379999999999995</v>
      </c>
      <c r="CC634" s="70">
        <v>2.5000000000000001E-2</v>
      </c>
      <c r="CD634" s="70">
        <v>11.664</v>
      </c>
    </row>
    <row r="635" spans="1:82">
      <c r="A635" s="70" t="s">
        <v>2438</v>
      </c>
      <c r="B635" s="70">
        <v>527</v>
      </c>
      <c r="C635" s="70">
        <v>18</v>
      </c>
      <c r="D635" s="70">
        <v>31</v>
      </c>
      <c r="E635" s="70">
        <v>2021</v>
      </c>
      <c r="F635" s="70" t="s">
        <v>160</v>
      </c>
      <c r="G635" s="1064" t="s">
        <v>2420</v>
      </c>
      <c r="H635" s="70" t="s">
        <v>2421</v>
      </c>
      <c r="I635" s="148"/>
      <c r="J635" s="71">
        <v>4865.3414440276028</v>
      </c>
      <c r="K635" s="71">
        <v>230.77752733831696</v>
      </c>
      <c r="L635" s="71">
        <v>467.03111090919765</v>
      </c>
      <c r="M635" s="71">
        <v>3552.3470637073674</v>
      </c>
      <c r="N635" s="71">
        <v>2957.4726614855404</v>
      </c>
      <c r="O635" s="71">
        <v>1826.522036179105</v>
      </c>
      <c r="P635" s="71">
        <v>1506.7747792405009</v>
      </c>
      <c r="Q635" s="71">
        <v>132.442687000511</v>
      </c>
      <c r="R635" s="71">
        <v>197.11892846205347</v>
      </c>
      <c r="S635" s="71">
        <v>281.32578009386515</v>
      </c>
      <c r="T635" s="72"/>
      <c r="U635" s="71">
        <v>500337912</v>
      </c>
      <c r="V635" s="71">
        <v>97512</v>
      </c>
      <c r="W635" s="71">
        <v>11516</v>
      </c>
      <c r="X635" s="71">
        <v>893781</v>
      </c>
      <c r="Y635" s="71">
        <v>1023972</v>
      </c>
      <c r="Z635" s="71">
        <v>1343885</v>
      </c>
      <c r="AA635" s="71">
        <v>324274</v>
      </c>
      <c r="AB635" s="71">
        <v>2268355</v>
      </c>
      <c r="AC635" s="71">
        <v>33899028</v>
      </c>
      <c r="AD635" s="71">
        <v>281.32578009386515</v>
      </c>
      <c r="AE635" s="72"/>
      <c r="AF635" s="71">
        <v>3127755922.2238269</v>
      </c>
      <c r="AG635" s="71">
        <v>160363524.08015507</v>
      </c>
      <c r="AH635" s="71">
        <v>74715496.413447976</v>
      </c>
      <c r="AI635" s="71">
        <v>5226281910.8993244</v>
      </c>
      <c r="AJ635" s="71">
        <v>3954421091.4792681</v>
      </c>
      <c r="AK635" s="71">
        <v>0</v>
      </c>
      <c r="AL635" s="71">
        <v>0</v>
      </c>
      <c r="AM635" s="71">
        <v>297753096.2282688</v>
      </c>
      <c r="AN635" s="71">
        <v>0</v>
      </c>
      <c r="AO635" s="71">
        <v>0</v>
      </c>
      <c r="AP635" s="71">
        <v>12841291041.324293</v>
      </c>
      <c r="AQ635" s="72"/>
      <c r="AR635" s="71">
        <v>65385</v>
      </c>
      <c r="AS635" s="71">
        <v>10405</v>
      </c>
      <c r="AT635" s="71">
        <v>18</v>
      </c>
      <c r="AU635" s="71">
        <v>13</v>
      </c>
      <c r="AV635" s="71">
        <v>1</v>
      </c>
      <c r="AW635" s="71">
        <v>18</v>
      </c>
      <c r="AX635" s="71"/>
      <c r="AY635" s="72"/>
      <c r="AZ635" s="71">
        <v>290947.79999998963</v>
      </c>
      <c r="BA635" s="71">
        <v>1773835.599999991</v>
      </c>
      <c r="BB635" s="71">
        <v>28148</v>
      </c>
      <c r="BC635" s="71">
        <v>4669.3</v>
      </c>
      <c r="BD635" s="71">
        <v>49.5</v>
      </c>
      <c r="BE635" s="71">
        <v>125331.931</v>
      </c>
      <c r="BF635" s="71"/>
      <c r="BG635" s="72"/>
      <c r="BH635" s="71">
        <v>7.351</v>
      </c>
      <c r="BI635" s="71">
        <v>3.4830000000000001</v>
      </c>
      <c r="BJ635" s="71">
        <v>3412.2689999999998</v>
      </c>
      <c r="BK635" s="71">
        <v>1122.1500000000001</v>
      </c>
      <c r="BL635" s="71">
        <v>697.16899999999987</v>
      </c>
      <c r="BM635" s="71">
        <v>0</v>
      </c>
      <c r="BN635" s="72"/>
      <c r="BO635" s="71">
        <v>2</v>
      </c>
      <c r="BP635" s="71">
        <v>1</v>
      </c>
      <c r="BQ635" s="71">
        <v>127</v>
      </c>
      <c r="BR635" s="71">
        <v>9</v>
      </c>
      <c r="BS635" s="71">
        <v>78</v>
      </c>
      <c r="BT635" s="71">
        <v>0</v>
      </c>
      <c r="BU635"/>
      <c r="BV635" s="70">
        <v>4690.8130000000001</v>
      </c>
      <c r="BW635" s="70">
        <v>147.10599999999999</v>
      </c>
      <c r="BX635" s="70">
        <v>275.08999999999997</v>
      </c>
      <c r="BY635" s="70">
        <v>3.9529999999999998</v>
      </c>
      <c r="BZ635" s="70">
        <v>87.768000000000001</v>
      </c>
      <c r="CA635" s="70">
        <v>5.49</v>
      </c>
      <c r="CB635" s="70">
        <v>10.619</v>
      </c>
      <c r="CC635" s="70">
        <v>8.5969999999999995</v>
      </c>
      <c r="CD635" s="70">
        <v>12.986000000000001</v>
      </c>
    </row>
    <row r="636" spans="1:82">
      <c r="A636" s="70" t="s">
        <v>2439</v>
      </c>
      <c r="B636" s="70">
        <v>527</v>
      </c>
      <c r="C636" s="70">
        <v>19</v>
      </c>
      <c r="D636" s="70">
        <v>31</v>
      </c>
      <c r="E636" s="70">
        <v>2022</v>
      </c>
      <c r="F636" s="70" t="s">
        <v>161</v>
      </c>
      <c r="G636" s="70" t="s">
        <v>2420</v>
      </c>
      <c r="H636" s="70" t="s">
        <v>2421</v>
      </c>
      <c r="I636" s="148"/>
      <c r="J636" s="71">
        <v>4735.7164330489677</v>
      </c>
      <c r="K636" s="71">
        <v>210.78473234172785</v>
      </c>
      <c r="L636" s="71">
        <v>473.63836366558877</v>
      </c>
      <c r="M636" s="71">
        <v>3280.6313750680115</v>
      </c>
      <c r="N636" s="71">
        <v>3080.3282760411262</v>
      </c>
      <c r="O636" s="71">
        <v>1927.9883007601697</v>
      </c>
      <c r="P636" s="71">
        <v>1480.3830366890579</v>
      </c>
      <c r="Q636" s="71">
        <v>132.89702110415251</v>
      </c>
      <c r="R636" s="71">
        <v>209.14057239309071</v>
      </c>
      <c r="S636" s="71">
        <v>282.46601854241266</v>
      </c>
      <c r="T636" s="72"/>
      <c r="U636" s="71">
        <v>548294887</v>
      </c>
      <c r="V636" s="71">
        <v>97512</v>
      </c>
      <c r="W636" s="71">
        <v>11516</v>
      </c>
      <c r="X636" s="71">
        <v>893781</v>
      </c>
      <c r="Y636" s="71">
        <v>1035949</v>
      </c>
      <c r="Z636" s="71">
        <v>1347766</v>
      </c>
      <c r="AA636" s="71">
        <v>323451</v>
      </c>
      <c r="AB636" s="71">
        <v>2257472</v>
      </c>
      <c r="AC636" s="71">
        <v>36418138</v>
      </c>
      <c r="AD636" s="71">
        <v>282.46601854241266</v>
      </c>
      <c r="AE636" s="72"/>
      <c r="AF636" s="71">
        <v>3082388772.8535509</v>
      </c>
      <c r="AG636" s="71">
        <v>157544215.7021445</v>
      </c>
      <c r="AH636" s="71">
        <v>106363839.28282981</v>
      </c>
      <c r="AI636" s="71">
        <v>4988024511.8301983</v>
      </c>
      <c r="AJ636" s="71">
        <v>4492660536.5387087</v>
      </c>
      <c r="AK636" s="71">
        <v>0</v>
      </c>
      <c r="AL636" s="71">
        <v>0</v>
      </c>
      <c r="AM636" s="71">
        <v>291501251.55981994</v>
      </c>
      <c r="AN636" s="71">
        <v>0</v>
      </c>
      <c r="AO636" s="71">
        <v>0</v>
      </c>
      <c r="AP636" s="71">
        <v>13118483127.767252</v>
      </c>
      <c r="AQ636" s="72"/>
      <c r="AR636" s="71">
        <v>69523</v>
      </c>
      <c r="AS636" s="71">
        <v>10767</v>
      </c>
      <c r="AT636" s="71">
        <v>18</v>
      </c>
      <c r="AU636" s="71">
        <v>13</v>
      </c>
      <c r="AV636" s="71">
        <v>1</v>
      </c>
      <c r="AW636" s="71">
        <v>18</v>
      </c>
      <c r="AX636" s="71"/>
      <c r="AY636" s="72"/>
      <c r="AZ636" s="71">
        <v>314046.1999999847</v>
      </c>
      <c r="BA636" s="71">
        <v>1832921.9999999914</v>
      </c>
      <c r="BB636" s="71">
        <v>28148</v>
      </c>
      <c r="BC636" s="71">
        <v>4669.3</v>
      </c>
      <c r="BD636" s="71">
        <v>49.5</v>
      </c>
      <c r="BE636" s="71">
        <v>125331.93100000001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2440</v>
      </c>
      <c r="B637" s="70">
        <v>527</v>
      </c>
      <c r="C637" s="70">
        <v>20</v>
      </c>
      <c r="D637" s="70">
        <v>31</v>
      </c>
      <c r="E637" s="70">
        <v>2023</v>
      </c>
      <c r="F637" s="70" t="s">
        <v>1539</v>
      </c>
      <c r="G637" s="70" t="s">
        <v>2420</v>
      </c>
      <c r="H637" s="70" t="s">
        <v>2421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73757</v>
      </c>
      <c r="AS637" s="71">
        <v>10970</v>
      </c>
      <c r="AT637" s="71">
        <v>18</v>
      </c>
      <c r="AU637" s="71">
        <v>14</v>
      </c>
      <c r="AV637" s="71">
        <v>2</v>
      </c>
      <c r="AW637" s="71">
        <v>21</v>
      </c>
      <c r="AX637" s="71"/>
      <c r="AY637" s="72"/>
      <c r="AZ637" s="71">
        <v>336063.89999997773</v>
      </c>
      <c r="BA637" s="71">
        <v>2043005.2999999914</v>
      </c>
      <c r="BB637" s="71">
        <v>28147.4</v>
      </c>
      <c r="BC637" s="71">
        <v>4719.2</v>
      </c>
      <c r="BD637" s="71">
        <v>14949.5</v>
      </c>
      <c r="BE637" s="71">
        <v>273914.11499999999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2441</v>
      </c>
      <c r="B638" s="70">
        <v>527</v>
      </c>
      <c r="C638" s="70">
        <v>21</v>
      </c>
      <c r="D638" s="70">
        <v>31</v>
      </c>
      <c r="E638" s="70">
        <v>2024</v>
      </c>
      <c r="F638" s="70" t="s">
        <v>1554</v>
      </c>
      <c r="G638" s="70" t="s">
        <v>2420</v>
      </c>
      <c r="H638" s="70" t="s">
        <v>2421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2097</v>
      </c>
      <c r="B9" s="70">
        <v>1</v>
      </c>
      <c r="C9" s="70">
        <v>1</v>
      </c>
      <c r="D9" s="70">
        <v>1</v>
      </c>
      <c r="E9" s="70">
        <v>1990</v>
      </c>
      <c r="F9" s="70" t="s">
        <v>787</v>
      </c>
      <c r="G9" s="1073" t="s">
        <v>2098</v>
      </c>
      <c r="H9" s="70" t="s">
        <v>2099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2100</v>
      </c>
      <c r="B10" s="70">
        <v>2</v>
      </c>
      <c r="C10" s="70">
        <v>2</v>
      </c>
      <c r="D10" s="70">
        <v>1</v>
      </c>
      <c r="E10" s="70">
        <v>2005</v>
      </c>
      <c r="F10" s="70" t="s">
        <v>789</v>
      </c>
      <c r="G10" s="1073" t="s">
        <v>2098</v>
      </c>
      <c r="H10" s="70" t="s">
        <v>2099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2101</v>
      </c>
      <c r="B11" s="70">
        <v>3</v>
      </c>
      <c r="C11" s="70">
        <v>3</v>
      </c>
      <c r="D11" s="70">
        <v>1</v>
      </c>
      <c r="E11" s="70">
        <v>2006</v>
      </c>
      <c r="F11" s="70" t="s">
        <v>790</v>
      </c>
      <c r="G11" s="1073" t="s">
        <v>2098</v>
      </c>
      <c r="H11" s="70" t="s">
        <v>2099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2102</v>
      </c>
      <c r="B12" s="70">
        <v>4</v>
      </c>
      <c r="C12" s="70">
        <v>4</v>
      </c>
      <c r="D12" s="70">
        <v>1</v>
      </c>
      <c r="E12" s="70">
        <v>2007</v>
      </c>
      <c r="F12" s="70" t="s">
        <v>791</v>
      </c>
      <c r="G12" s="1073" t="s">
        <v>2098</v>
      </c>
      <c r="H12" s="70" t="s">
        <v>2099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2103</v>
      </c>
      <c r="B13" s="70">
        <v>5</v>
      </c>
      <c r="C13" s="70">
        <v>5</v>
      </c>
      <c r="D13" s="70">
        <v>1</v>
      </c>
      <c r="E13" s="70">
        <v>2008</v>
      </c>
      <c r="F13" s="70" t="s">
        <v>792</v>
      </c>
      <c r="G13" s="1073" t="s">
        <v>2098</v>
      </c>
      <c r="H13" s="70" t="s">
        <v>2099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2104</v>
      </c>
      <c r="B14" s="70">
        <v>6</v>
      </c>
      <c r="C14" s="70">
        <v>6</v>
      </c>
      <c r="D14" s="70">
        <v>1</v>
      </c>
      <c r="E14" s="70">
        <v>2009</v>
      </c>
      <c r="F14" s="70" t="s">
        <v>176</v>
      </c>
      <c r="G14" s="1073" t="s">
        <v>2098</v>
      </c>
      <c r="H14" s="70" t="s">
        <v>2099</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4.5650000000000004</v>
      </c>
      <c r="Z14" s="73">
        <v>0</v>
      </c>
      <c r="AA14" s="73">
        <v>0</v>
      </c>
      <c r="AB14" s="73">
        <v>0</v>
      </c>
      <c r="AC14" s="73">
        <v>0</v>
      </c>
      <c r="AD14" s="73">
        <v>0</v>
      </c>
      <c r="AE14" s="73">
        <v>44.072000000000003</v>
      </c>
      <c r="AF14" s="73">
        <v>0</v>
      </c>
      <c r="AG14" s="73">
        <v>0</v>
      </c>
      <c r="AH14" s="73">
        <v>0</v>
      </c>
      <c r="AI14" s="73">
        <v>0</v>
      </c>
      <c r="AJ14" s="73">
        <v>0</v>
      </c>
      <c r="AK14" s="73">
        <v>15.6</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4.5650000000000004</v>
      </c>
      <c r="EA14" s="73">
        <v>0</v>
      </c>
      <c r="EB14" s="73">
        <v>0</v>
      </c>
      <c r="EC14" s="73">
        <v>0</v>
      </c>
      <c r="ED14" s="73">
        <v>0</v>
      </c>
      <c r="EE14" s="73">
        <v>0</v>
      </c>
      <c r="EF14" s="73">
        <v>44.072000000000003</v>
      </c>
      <c r="EG14" s="73">
        <v>0</v>
      </c>
      <c r="EH14" s="73">
        <v>0</v>
      </c>
      <c r="EI14" s="73">
        <v>0</v>
      </c>
      <c r="EJ14" s="73">
        <v>0</v>
      </c>
      <c r="EK14" s="73">
        <v>0</v>
      </c>
      <c r="EL14" s="73">
        <v>15.6</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64.236999999999995</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64.236999999999995</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1</v>
      </c>
      <c r="JM14" s="71">
        <v>0</v>
      </c>
      <c r="JN14" s="71">
        <v>0</v>
      </c>
      <c r="JO14" s="71">
        <v>0</v>
      </c>
      <c r="JP14" s="71">
        <v>0</v>
      </c>
      <c r="JQ14" s="71">
        <v>0</v>
      </c>
      <c r="JR14" s="71">
        <v>2</v>
      </c>
      <c r="JS14" s="71">
        <v>0</v>
      </c>
      <c r="JT14" s="71">
        <v>0</v>
      </c>
      <c r="JU14" s="71">
        <v>0</v>
      </c>
      <c r="JV14" s="71">
        <v>0</v>
      </c>
      <c r="JW14" s="71">
        <v>0</v>
      </c>
      <c r="JX14" s="71">
        <v>1</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1</v>
      </c>
      <c r="NN14" s="71">
        <v>0</v>
      </c>
      <c r="NO14" s="71">
        <v>0</v>
      </c>
      <c r="NP14" s="71">
        <v>0</v>
      </c>
      <c r="NQ14" s="71">
        <v>0</v>
      </c>
      <c r="NR14" s="71">
        <v>0</v>
      </c>
      <c r="NS14" s="71">
        <v>2</v>
      </c>
      <c r="NT14" s="71">
        <v>0</v>
      </c>
      <c r="NU14" s="71">
        <v>0</v>
      </c>
      <c r="NV14" s="71">
        <v>0</v>
      </c>
      <c r="NW14" s="71">
        <v>0</v>
      </c>
      <c r="NX14" s="71">
        <v>0</v>
      </c>
      <c r="NY14" s="71">
        <v>1</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4</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4</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2105</v>
      </c>
      <c r="B15" s="70">
        <v>7</v>
      </c>
      <c r="C15" s="70">
        <v>7</v>
      </c>
      <c r="D15" s="70">
        <v>1</v>
      </c>
      <c r="E15" s="70">
        <v>2010</v>
      </c>
      <c r="F15" s="70" t="s">
        <v>177</v>
      </c>
      <c r="G15" s="1073" t="s">
        <v>2098</v>
      </c>
      <c r="H15" s="70" t="s">
        <v>2099</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4.5579999999999998</v>
      </c>
      <c r="Z15" s="73">
        <v>0</v>
      </c>
      <c r="AA15" s="73">
        <v>0</v>
      </c>
      <c r="AB15" s="73">
        <v>0</v>
      </c>
      <c r="AC15" s="73">
        <v>0</v>
      </c>
      <c r="AD15" s="73">
        <v>0</v>
      </c>
      <c r="AE15" s="73">
        <v>52.37</v>
      </c>
      <c r="AF15" s="73">
        <v>0</v>
      </c>
      <c r="AG15" s="73">
        <v>0</v>
      </c>
      <c r="AH15" s="73">
        <v>0</v>
      </c>
      <c r="AI15" s="73">
        <v>0</v>
      </c>
      <c r="AJ15" s="73">
        <v>0</v>
      </c>
      <c r="AK15" s="73">
        <v>15.023</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4.5579999999999998</v>
      </c>
      <c r="EA15" s="73">
        <v>0</v>
      </c>
      <c r="EB15" s="73">
        <v>0</v>
      </c>
      <c r="EC15" s="73">
        <v>0</v>
      </c>
      <c r="ED15" s="73">
        <v>0</v>
      </c>
      <c r="EE15" s="73">
        <v>0</v>
      </c>
      <c r="EF15" s="73">
        <v>52.37</v>
      </c>
      <c r="EG15" s="73">
        <v>0</v>
      </c>
      <c r="EH15" s="73">
        <v>0</v>
      </c>
      <c r="EI15" s="73">
        <v>0</v>
      </c>
      <c r="EJ15" s="73">
        <v>0</v>
      </c>
      <c r="EK15" s="73">
        <v>0</v>
      </c>
      <c r="EL15" s="73">
        <v>15.023</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71.950999999999993</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71.950999999999993</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1</v>
      </c>
      <c r="JM15" s="71">
        <v>0</v>
      </c>
      <c r="JN15" s="71">
        <v>0</v>
      </c>
      <c r="JO15" s="71">
        <v>0</v>
      </c>
      <c r="JP15" s="71">
        <v>0</v>
      </c>
      <c r="JQ15" s="71">
        <v>0</v>
      </c>
      <c r="JR15" s="71">
        <v>2</v>
      </c>
      <c r="JS15" s="71">
        <v>0</v>
      </c>
      <c r="JT15" s="71">
        <v>0</v>
      </c>
      <c r="JU15" s="71">
        <v>0</v>
      </c>
      <c r="JV15" s="71">
        <v>0</v>
      </c>
      <c r="JW15" s="71">
        <v>0</v>
      </c>
      <c r="JX15" s="71">
        <v>1</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1</v>
      </c>
      <c r="NN15" s="71">
        <v>0</v>
      </c>
      <c r="NO15" s="71">
        <v>0</v>
      </c>
      <c r="NP15" s="71">
        <v>0</v>
      </c>
      <c r="NQ15" s="71">
        <v>0</v>
      </c>
      <c r="NR15" s="71">
        <v>0</v>
      </c>
      <c r="NS15" s="71">
        <v>2</v>
      </c>
      <c r="NT15" s="71">
        <v>0</v>
      </c>
      <c r="NU15" s="71">
        <v>0</v>
      </c>
      <c r="NV15" s="71">
        <v>0</v>
      </c>
      <c r="NW15" s="71">
        <v>0</v>
      </c>
      <c r="NX15" s="71">
        <v>0</v>
      </c>
      <c r="NY15" s="71">
        <v>1</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4</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4</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2106</v>
      </c>
      <c r="B16" s="70">
        <v>8</v>
      </c>
      <c r="C16" s="70">
        <v>8</v>
      </c>
      <c r="D16" s="70">
        <v>1</v>
      </c>
      <c r="E16" s="70">
        <v>2011</v>
      </c>
      <c r="F16" s="70" t="s">
        <v>178</v>
      </c>
      <c r="G16" s="1073" t="s">
        <v>2098</v>
      </c>
      <c r="H16" s="70" t="s">
        <v>2099</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4.6379999999999999</v>
      </c>
      <c r="Z16" s="73">
        <v>0</v>
      </c>
      <c r="AA16" s="73">
        <v>0</v>
      </c>
      <c r="AB16" s="73">
        <v>0</v>
      </c>
      <c r="AC16" s="73">
        <v>0</v>
      </c>
      <c r="AD16" s="73">
        <v>0</v>
      </c>
      <c r="AE16" s="73">
        <v>47.23</v>
      </c>
      <c r="AF16" s="73">
        <v>0</v>
      </c>
      <c r="AG16" s="73">
        <v>0</v>
      </c>
      <c r="AH16" s="73">
        <v>0</v>
      </c>
      <c r="AI16" s="73">
        <v>0</v>
      </c>
      <c r="AJ16" s="73">
        <v>0</v>
      </c>
      <c r="AK16" s="73">
        <v>14.074999999999999</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4.6379999999999999</v>
      </c>
      <c r="EA16" s="73">
        <v>0</v>
      </c>
      <c r="EB16" s="73">
        <v>0</v>
      </c>
      <c r="EC16" s="73">
        <v>0</v>
      </c>
      <c r="ED16" s="73">
        <v>0</v>
      </c>
      <c r="EE16" s="73">
        <v>0</v>
      </c>
      <c r="EF16" s="73">
        <v>47.23</v>
      </c>
      <c r="EG16" s="73">
        <v>0</v>
      </c>
      <c r="EH16" s="73">
        <v>0</v>
      </c>
      <c r="EI16" s="73">
        <v>0</v>
      </c>
      <c r="EJ16" s="73">
        <v>0</v>
      </c>
      <c r="EK16" s="73">
        <v>0</v>
      </c>
      <c r="EL16" s="73">
        <v>14.074999999999999</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65.942999999999998</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65.942999999999998</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1</v>
      </c>
      <c r="JM16" s="71">
        <v>0</v>
      </c>
      <c r="JN16" s="71">
        <v>0</v>
      </c>
      <c r="JO16" s="71">
        <v>0</v>
      </c>
      <c r="JP16" s="71">
        <v>0</v>
      </c>
      <c r="JQ16" s="71">
        <v>0</v>
      </c>
      <c r="JR16" s="71">
        <v>2</v>
      </c>
      <c r="JS16" s="71">
        <v>0</v>
      </c>
      <c r="JT16" s="71">
        <v>0</v>
      </c>
      <c r="JU16" s="71">
        <v>0</v>
      </c>
      <c r="JV16" s="71">
        <v>0</v>
      </c>
      <c r="JW16" s="71">
        <v>0</v>
      </c>
      <c r="JX16" s="71">
        <v>1</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1</v>
      </c>
      <c r="NN16" s="71">
        <v>0</v>
      </c>
      <c r="NO16" s="71">
        <v>0</v>
      </c>
      <c r="NP16" s="71">
        <v>0</v>
      </c>
      <c r="NQ16" s="71">
        <v>0</v>
      </c>
      <c r="NR16" s="71">
        <v>0</v>
      </c>
      <c r="NS16" s="71">
        <v>2</v>
      </c>
      <c r="NT16" s="71">
        <v>0</v>
      </c>
      <c r="NU16" s="71">
        <v>0</v>
      </c>
      <c r="NV16" s="71">
        <v>0</v>
      </c>
      <c r="NW16" s="71">
        <v>0</v>
      </c>
      <c r="NX16" s="71">
        <v>0</v>
      </c>
      <c r="NY16" s="71">
        <v>1</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4</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4</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2107</v>
      </c>
      <c r="B17" s="70">
        <v>9</v>
      </c>
      <c r="C17" s="70">
        <v>9</v>
      </c>
      <c r="D17" s="70">
        <v>1</v>
      </c>
      <c r="E17" s="70">
        <v>2012</v>
      </c>
      <c r="F17" s="70" t="s">
        <v>179</v>
      </c>
      <c r="G17" s="1073" t="s">
        <v>2098</v>
      </c>
      <c r="H17" s="70" t="s">
        <v>2099</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4.0730000000000004</v>
      </c>
      <c r="Z17" s="73">
        <v>0</v>
      </c>
      <c r="AA17" s="73">
        <v>0</v>
      </c>
      <c r="AB17" s="73">
        <v>0</v>
      </c>
      <c r="AC17" s="73">
        <v>0</v>
      </c>
      <c r="AD17" s="73">
        <v>0</v>
      </c>
      <c r="AE17" s="73">
        <v>59.545000000000002</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4.0730000000000004</v>
      </c>
      <c r="EA17" s="73">
        <v>0</v>
      </c>
      <c r="EB17" s="73">
        <v>0</v>
      </c>
      <c r="EC17" s="73">
        <v>0</v>
      </c>
      <c r="ED17" s="73">
        <v>0</v>
      </c>
      <c r="EE17" s="73">
        <v>0</v>
      </c>
      <c r="EF17" s="73">
        <v>59.545000000000002</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63.618000000000002</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63.618000000000002</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1</v>
      </c>
      <c r="JM17" s="71">
        <v>0</v>
      </c>
      <c r="JN17" s="71">
        <v>0</v>
      </c>
      <c r="JO17" s="71">
        <v>0</v>
      </c>
      <c r="JP17" s="71">
        <v>0</v>
      </c>
      <c r="JQ17" s="71">
        <v>0</v>
      </c>
      <c r="JR17" s="71">
        <v>2</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1</v>
      </c>
      <c r="NN17" s="71">
        <v>0</v>
      </c>
      <c r="NO17" s="71">
        <v>0</v>
      </c>
      <c r="NP17" s="71">
        <v>0</v>
      </c>
      <c r="NQ17" s="71">
        <v>0</v>
      </c>
      <c r="NR17" s="71">
        <v>0</v>
      </c>
      <c r="NS17" s="71">
        <v>2</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3</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3</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2108</v>
      </c>
      <c r="B18" s="70">
        <v>10</v>
      </c>
      <c r="C18" s="70">
        <v>10</v>
      </c>
      <c r="D18" s="70">
        <v>1</v>
      </c>
      <c r="E18" s="70">
        <v>2013</v>
      </c>
      <c r="F18" s="70" t="s">
        <v>180</v>
      </c>
      <c r="G18" s="1073" t="s">
        <v>2098</v>
      </c>
      <c r="H18" s="70" t="s">
        <v>2099</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3.4350000000000001</v>
      </c>
      <c r="Z18" s="73">
        <v>0</v>
      </c>
      <c r="AA18" s="73">
        <v>0</v>
      </c>
      <c r="AB18" s="73">
        <v>0</v>
      </c>
      <c r="AC18" s="73">
        <v>0</v>
      </c>
      <c r="AD18" s="73">
        <v>0</v>
      </c>
      <c r="AE18" s="73">
        <v>60.975999999999999</v>
      </c>
      <c r="AF18" s="73">
        <v>0</v>
      </c>
      <c r="AG18" s="73">
        <v>0</v>
      </c>
      <c r="AH18" s="73">
        <v>0</v>
      </c>
      <c r="AI18" s="73">
        <v>0</v>
      </c>
      <c r="AJ18" s="73">
        <v>0</v>
      </c>
      <c r="AK18" s="73">
        <v>18.850999999999999</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3.4350000000000001</v>
      </c>
      <c r="EA18" s="73">
        <v>0</v>
      </c>
      <c r="EB18" s="73">
        <v>0</v>
      </c>
      <c r="EC18" s="73">
        <v>0</v>
      </c>
      <c r="ED18" s="73">
        <v>0</v>
      </c>
      <c r="EE18" s="73">
        <v>0</v>
      </c>
      <c r="EF18" s="73">
        <v>60.975999999999999</v>
      </c>
      <c r="EG18" s="73">
        <v>0</v>
      </c>
      <c r="EH18" s="73">
        <v>0</v>
      </c>
      <c r="EI18" s="73">
        <v>0</v>
      </c>
      <c r="EJ18" s="73">
        <v>0</v>
      </c>
      <c r="EK18" s="73">
        <v>0</v>
      </c>
      <c r="EL18" s="73">
        <v>18.850999999999999</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83.262</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83.262</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1</v>
      </c>
      <c r="JM18" s="71">
        <v>0</v>
      </c>
      <c r="JN18" s="71">
        <v>0</v>
      </c>
      <c r="JO18" s="71">
        <v>0</v>
      </c>
      <c r="JP18" s="71">
        <v>0</v>
      </c>
      <c r="JQ18" s="71">
        <v>0</v>
      </c>
      <c r="JR18" s="71">
        <v>2</v>
      </c>
      <c r="JS18" s="71">
        <v>0</v>
      </c>
      <c r="JT18" s="71">
        <v>0</v>
      </c>
      <c r="JU18" s="71">
        <v>0</v>
      </c>
      <c r="JV18" s="71">
        <v>0</v>
      </c>
      <c r="JW18" s="71">
        <v>0</v>
      </c>
      <c r="JX18" s="71">
        <v>1</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1</v>
      </c>
      <c r="NN18" s="71">
        <v>0</v>
      </c>
      <c r="NO18" s="71">
        <v>0</v>
      </c>
      <c r="NP18" s="71">
        <v>0</v>
      </c>
      <c r="NQ18" s="71">
        <v>0</v>
      </c>
      <c r="NR18" s="71">
        <v>0</v>
      </c>
      <c r="NS18" s="71">
        <v>2</v>
      </c>
      <c r="NT18" s="71">
        <v>0</v>
      </c>
      <c r="NU18" s="71">
        <v>0</v>
      </c>
      <c r="NV18" s="71">
        <v>0</v>
      </c>
      <c r="NW18" s="71">
        <v>0</v>
      </c>
      <c r="NX18" s="71">
        <v>0</v>
      </c>
      <c r="NY18" s="71">
        <v>1</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4</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4</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2109</v>
      </c>
      <c r="B19" s="70">
        <v>11</v>
      </c>
      <c r="C19" s="70">
        <v>11</v>
      </c>
      <c r="D19" s="70">
        <v>1</v>
      </c>
      <c r="E19" s="70">
        <v>2014</v>
      </c>
      <c r="F19" s="70" t="s">
        <v>181</v>
      </c>
      <c r="G19" s="1073" t="s">
        <v>2098</v>
      </c>
      <c r="H19" s="70" t="s">
        <v>2099</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2.8919999999999999</v>
      </c>
      <c r="Z19" s="73">
        <v>0</v>
      </c>
      <c r="AA19" s="73">
        <v>0</v>
      </c>
      <c r="AB19" s="73">
        <v>0</v>
      </c>
      <c r="AC19" s="73">
        <v>0</v>
      </c>
      <c r="AD19" s="73">
        <v>0</v>
      </c>
      <c r="AE19" s="73">
        <v>59.98</v>
      </c>
      <c r="AF19" s="73">
        <v>0</v>
      </c>
      <c r="AG19" s="73">
        <v>0</v>
      </c>
      <c r="AH19" s="73">
        <v>0</v>
      </c>
      <c r="AI19" s="73">
        <v>0</v>
      </c>
      <c r="AJ19" s="73">
        <v>0</v>
      </c>
      <c r="AK19" s="73">
        <v>18.454000000000001</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2.8919999999999999</v>
      </c>
      <c r="EA19" s="73">
        <v>0</v>
      </c>
      <c r="EB19" s="73">
        <v>0</v>
      </c>
      <c r="EC19" s="73">
        <v>0</v>
      </c>
      <c r="ED19" s="73">
        <v>0</v>
      </c>
      <c r="EE19" s="73">
        <v>0</v>
      </c>
      <c r="EF19" s="73">
        <v>59.98</v>
      </c>
      <c r="EG19" s="73">
        <v>0</v>
      </c>
      <c r="EH19" s="73">
        <v>0</v>
      </c>
      <c r="EI19" s="73">
        <v>0</v>
      </c>
      <c r="EJ19" s="73">
        <v>0</v>
      </c>
      <c r="EK19" s="73">
        <v>0</v>
      </c>
      <c r="EL19" s="73">
        <v>18.454000000000001</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81.325999999999993</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81.325999999999993</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1</v>
      </c>
      <c r="JM19" s="71">
        <v>0</v>
      </c>
      <c r="JN19" s="71">
        <v>0</v>
      </c>
      <c r="JO19" s="71">
        <v>0</v>
      </c>
      <c r="JP19" s="71">
        <v>0</v>
      </c>
      <c r="JQ19" s="71">
        <v>0</v>
      </c>
      <c r="JR19" s="71">
        <v>2</v>
      </c>
      <c r="JS19" s="71">
        <v>0</v>
      </c>
      <c r="JT19" s="71">
        <v>0</v>
      </c>
      <c r="JU19" s="71">
        <v>0</v>
      </c>
      <c r="JV19" s="71">
        <v>0</v>
      </c>
      <c r="JW19" s="71">
        <v>0</v>
      </c>
      <c r="JX19" s="71">
        <v>1</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1</v>
      </c>
      <c r="NN19" s="71">
        <v>0</v>
      </c>
      <c r="NO19" s="71">
        <v>0</v>
      </c>
      <c r="NP19" s="71">
        <v>0</v>
      </c>
      <c r="NQ19" s="71">
        <v>0</v>
      </c>
      <c r="NR19" s="71">
        <v>0</v>
      </c>
      <c r="NS19" s="71">
        <v>2</v>
      </c>
      <c r="NT19" s="71">
        <v>0</v>
      </c>
      <c r="NU19" s="71">
        <v>0</v>
      </c>
      <c r="NV19" s="71">
        <v>0</v>
      </c>
      <c r="NW19" s="71">
        <v>0</v>
      </c>
      <c r="NX19" s="71">
        <v>0</v>
      </c>
      <c r="NY19" s="71">
        <v>1</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4</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4</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2110</v>
      </c>
      <c r="B20" s="70">
        <v>12</v>
      </c>
      <c r="C20" s="70">
        <v>12</v>
      </c>
      <c r="D20" s="70">
        <v>1</v>
      </c>
      <c r="E20" s="70">
        <v>2015</v>
      </c>
      <c r="F20" s="70" t="s">
        <v>182</v>
      </c>
      <c r="G20" s="1073" t="s">
        <v>2098</v>
      </c>
      <c r="H20" s="70" t="s">
        <v>2099</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57.597999999999999</v>
      </c>
      <c r="AF20" s="73">
        <v>0</v>
      </c>
      <c r="AG20" s="73">
        <v>0</v>
      </c>
      <c r="AH20" s="73">
        <v>0</v>
      </c>
      <c r="AI20" s="73">
        <v>0</v>
      </c>
      <c r="AJ20" s="73">
        <v>0</v>
      </c>
      <c r="AK20" s="73">
        <v>17.920000000000002</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57.597999999999999</v>
      </c>
      <c r="EG20" s="73">
        <v>0</v>
      </c>
      <c r="EH20" s="73">
        <v>0</v>
      </c>
      <c r="EI20" s="73">
        <v>0</v>
      </c>
      <c r="EJ20" s="73">
        <v>0</v>
      </c>
      <c r="EK20" s="73">
        <v>0</v>
      </c>
      <c r="EL20" s="73">
        <v>17.920000000000002</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75.518000000000001</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75.518000000000001</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2</v>
      </c>
      <c r="JS20" s="71">
        <v>0</v>
      </c>
      <c r="JT20" s="71">
        <v>0</v>
      </c>
      <c r="JU20" s="71">
        <v>0</v>
      </c>
      <c r="JV20" s="71">
        <v>0</v>
      </c>
      <c r="JW20" s="71">
        <v>0</v>
      </c>
      <c r="JX20" s="71">
        <v>1</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2</v>
      </c>
      <c r="NT20" s="71">
        <v>0</v>
      </c>
      <c r="NU20" s="71">
        <v>0</v>
      </c>
      <c r="NV20" s="71">
        <v>0</v>
      </c>
      <c r="NW20" s="71">
        <v>0</v>
      </c>
      <c r="NX20" s="71">
        <v>0</v>
      </c>
      <c r="NY20" s="71">
        <v>1</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3</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3</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2111</v>
      </c>
      <c r="B21" s="70">
        <v>13</v>
      </c>
      <c r="C21" s="70">
        <v>13</v>
      </c>
      <c r="D21" s="70">
        <v>1</v>
      </c>
      <c r="E21" s="70">
        <v>2016</v>
      </c>
      <c r="F21" s="70" t="s">
        <v>155</v>
      </c>
      <c r="G21" s="1073" t="s">
        <v>2098</v>
      </c>
      <c r="H21" s="70" t="s">
        <v>2099</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55.408000000000001</v>
      </c>
      <c r="AF21" s="73">
        <v>0</v>
      </c>
      <c r="AG21" s="73">
        <v>0</v>
      </c>
      <c r="AH21" s="73">
        <v>0</v>
      </c>
      <c r="AI21" s="73">
        <v>0</v>
      </c>
      <c r="AJ21" s="73">
        <v>0</v>
      </c>
      <c r="AK21" s="73">
        <v>16.542000000000002</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55.408000000000001</v>
      </c>
      <c r="EG21" s="73">
        <v>0</v>
      </c>
      <c r="EH21" s="73">
        <v>0</v>
      </c>
      <c r="EI21" s="73">
        <v>0</v>
      </c>
      <c r="EJ21" s="73">
        <v>0</v>
      </c>
      <c r="EK21" s="73">
        <v>0</v>
      </c>
      <c r="EL21" s="73">
        <v>16.542000000000002</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71.95</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71.95</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2</v>
      </c>
      <c r="JS21" s="71">
        <v>0</v>
      </c>
      <c r="JT21" s="71">
        <v>0</v>
      </c>
      <c r="JU21" s="71">
        <v>0</v>
      </c>
      <c r="JV21" s="71">
        <v>0</v>
      </c>
      <c r="JW21" s="71">
        <v>0</v>
      </c>
      <c r="JX21" s="71">
        <v>1</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2</v>
      </c>
      <c r="NT21" s="71">
        <v>0</v>
      </c>
      <c r="NU21" s="71">
        <v>0</v>
      </c>
      <c r="NV21" s="71">
        <v>0</v>
      </c>
      <c r="NW21" s="71">
        <v>0</v>
      </c>
      <c r="NX21" s="71">
        <v>0</v>
      </c>
      <c r="NY21" s="71">
        <v>1</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3</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2112</v>
      </c>
      <c r="B22" s="70">
        <v>14</v>
      </c>
      <c r="C22" s="70">
        <v>14</v>
      </c>
      <c r="D22" s="70">
        <v>1</v>
      </c>
      <c r="E22" s="70">
        <v>2017</v>
      </c>
      <c r="F22" s="70" t="s">
        <v>156</v>
      </c>
      <c r="G22" s="1073" t="s">
        <v>2098</v>
      </c>
      <c r="H22" s="70" t="s">
        <v>2099</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51.780999999999999</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51.780999999999999</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51.780999999999999</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51.780999999999999</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2</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2</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2</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2113</v>
      </c>
      <c r="B23" s="70">
        <v>15</v>
      </c>
      <c r="C23" s="70">
        <v>15</v>
      </c>
      <c r="D23" s="70">
        <v>1</v>
      </c>
      <c r="E23" s="70">
        <v>2018</v>
      </c>
      <c r="F23" s="70" t="s">
        <v>183</v>
      </c>
      <c r="G23" s="1073" t="s">
        <v>2098</v>
      </c>
      <c r="H23" s="70" t="s">
        <v>2099</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18.117999999999999</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18.117999999999999</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18.117999999999999</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18.117999999999999</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1</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1</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2114</v>
      </c>
      <c r="B24" s="70">
        <v>16</v>
      </c>
      <c r="C24" s="70">
        <v>16</v>
      </c>
      <c r="D24" s="70">
        <v>1</v>
      </c>
      <c r="E24" s="70">
        <v>2019</v>
      </c>
      <c r="F24" s="70" t="s">
        <v>158</v>
      </c>
      <c r="G24" s="1073" t="s">
        <v>2098</v>
      </c>
      <c r="H24" s="70" t="s">
        <v>2099</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17.106000000000002</v>
      </c>
      <c r="AF24" s="73">
        <v>0</v>
      </c>
      <c r="AG24" s="73">
        <v>0</v>
      </c>
      <c r="AH24" s="73">
        <v>0</v>
      </c>
      <c r="AI24" s="73">
        <v>0</v>
      </c>
      <c r="AJ24" s="73">
        <v>0</v>
      </c>
      <c r="AK24" s="73">
        <v>0</v>
      </c>
      <c r="AL24" s="73">
        <v>0</v>
      </c>
      <c r="AM24" s="73">
        <v>0</v>
      </c>
      <c r="AN24" s="73">
        <v>30.555</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17.106000000000002</v>
      </c>
      <c r="EG24" s="73">
        <v>0</v>
      </c>
      <c r="EH24" s="73">
        <v>0</v>
      </c>
      <c r="EI24" s="73">
        <v>0</v>
      </c>
      <c r="EJ24" s="73">
        <v>0</v>
      </c>
      <c r="EK24" s="73">
        <v>0</v>
      </c>
      <c r="EL24" s="73">
        <v>0</v>
      </c>
      <c r="EM24" s="73">
        <v>0</v>
      </c>
      <c r="EN24" s="73">
        <v>0</v>
      </c>
      <c r="EO24" s="73">
        <v>30.555</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47.661000000000001</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47.661000000000001</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1</v>
      </c>
      <c r="JS24" s="71">
        <v>0</v>
      </c>
      <c r="JT24" s="71">
        <v>0</v>
      </c>
      <c r="JU24" s="71">
        <v>0</v>
      </c>
      <c r="JV24" s="71">
        <v>0</v>
      </c>
      <c r="JW24" s="71">
        <v>0</v>
      </c>
      <c r="JX24" s="71">
        <v>0</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1</v>
      </c>
      <c r="NT24" s="71">
        <v>0</v>
      </c>
      <c r="NU24" s="71">
        <v>0</v>
      </c>
      <c r="NV24" s="71">
        <v>0</v>
      </c>
      <c r="NW24" s="71">
        <v>0</v>
      </c>
      <c r="NX24" s="71">
        <v>0</v>
      </c>
      <c r="NY24" s="71">
        <v>0</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2</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2115</v>
      </c>
      <c r="B25" s="70">
        <v>17</v>
      </c>
      <c r="C25" s="70">
        <v>17</v>
      </c>
      <c r="D25" s="70">
        <v>1</v>
      </c>
      <c r="E25" s="70">
        <v>2020</v>
      </c>
      <c r="F25" s="70" t="s">
        <v>159</v>
      </c>
      <c r="G25" s="1073" t="s">
        <v>2098</v>
      </c>
      <c r="H25" s="70" t="s">
        <v>2099</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14.805</v>
      </c>
      <c r="AF25" s="73">
        <v>0</v>
      </c>
      <c r="AG25" s="73">
        <v>0</v>
      </c>
      <c r="AH25" s="73">
        <v>0</v>
      </c>
      <c r="AI25" s="73">
        <v>0</v>
      </c>
      <c r="AJ25" s="73">
        <v>0</v>
      </c>
      <c r="AK25" s="73">
        <v>0</v>
      </c>
      <c r="AL25" s="73">
        <v>0</v>
      </c>
      <c r="AM25" s="73">
        <v>0</v>
      </c>
      <c r="AN25" s="73">
        <v>25.241</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14.805</v>
      </c>
      <c r="EG25" s="73">
        <v>0</v>
      </c>
      <c r="EH25" s="73">
        <v>0</v>
      </c>
      <c r="EI25" s="73">
        <v>0</v>
      </c>
      <c r="EJ25" s="73">
        <v>0</v>
      </c>
      <c r="EK25" s="73">
        <v>0</v>
      </c>
      <c r="EL25" s="73">
        <v>0</v>
      </c>
      <c r="EM25" s="73">
        <v>0</v>
      </c>
      <c r="EN25" s="73">
        <v>0</v>
      </c>
      <c r="EO25" s="73">
        <v>25.241</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40.045999999999999</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40.045999999999999</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1</v>
      </c>
      <c r="JS25" s="71">
        <v>0</v>
      </c>
      <c r="JT25" s="71">
        <v>0</v>
      </c>
      <c r="JU25" s="71">
        <v>0</v>
      </c>
      <c r="JV25" s="71">
        <v>0</v>
      </c>
      <c r="JW25" s="71">
        <v>0</v>
      </c>
      <c r="JX25" s="71">
        <v>0</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1</v>
      </c>
      <c r="NT25" s="71">
        <v>0</v>
      </c>
      <c r="NU25" s="71">
        <v>0</v>
      </c>
      <c r="NV25" s="71">
        <v>0</v>
      </c>
      <c r="NW25" s="71">
        <v>0</v>
      </c>
      <c r="NX25" s="71">
        <v>0</v>
      </c>
      <c r="NY25" s="71">
        <v>0</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2</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2116</v>
      </c>
      <c r="B26" s="70">
        <v>18</v>
      </c>
      <c r="C26" s="70">
        <v>18</v>
      </c>
      <c r="D26" s="70">
        <v>1</v>
      </c>
      <c r="E26" s="70">
        <v>2021</v>
      </c>
      <c r="F26" s="70" t="s">
        <v>160</v>
      </c>
      <c r="G26" s="1073" t="s">
        <v>2098</v>
      </c>
      <c r="H26" s="70" t="s">
        <v>2099</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18.785</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18.785</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18.785</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18.785</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2117</v>
      </c>
      <c r="B27" s="70">
        <v>19</v>
      </c>
      <c r="C27" s="70">
        <v>19</v>
      </c>
      <c r="D27" s="70">
        <v>1</v>
      </c>
      <c r="E27" s="70">
        <v>2022</v>
      </c>
      <c r="F27" s="70" t="s">
        <v>161</v>
      </c>
      <c r="G27" s="1073" t="s">
        <v>2098</v>
      </c>
      <c r="H27" s="70" t="s">
        <v>2099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2118</v>
      </c>
      <c r="B28" s="70">
        <v>20</v>
      </c>
      <c r="C28" s="70">
        <v>20</v>
      </c>
      <c r="D28" s="70">
        <v>1</v>
      </c>
      <c r="E28" s="70">
        <v>2023</v>
      </c>
      <c r="F28" s="70" t="s">
        <v>1539</v>
      </c>
      <c r="G28" s="1073" t="s">
        <v>2098</v>
      </c>
      <c r="H28" s="70" t="s">
        <v>2099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2119</v>
      </c>
      <c r="B29" s="70">
        <v>21</v>
      </c>
      <c r="C29" s="70">
        <v>21</v>
      </c>
      <c r="D29" s="70">
        <v>1</v>
      </c>
      <c r="E29" s="70">
        <v>2024</v>
      </c>
      <c r="F29" s="70" t="s">
        <v>1554</v>
      </c>
      <c r="G29" s="1073" t="s">
        <v>2098</v>
      </c>
      <c r="H29" s="70" t="s">
        <v>2099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2454</v>
      </c>
      <c r="B30" s="70">
        <v>22</v>
      </c>
      <c r="C30" s="70">
        <v>22</v>
      </c>
      <c r="D30" s="70">
        <v>1</v>
      </c>
      <c r="E30" s="70">
        <v>2025</v>
      </c>
      <c r="F30" s="70" t="s">
        <v>1560</v>
      </c>
      <c r="G30" s="1073" t="s">
        <v>2098</v>
      </c>
      <c r="H30" s="70" t="s">
        <v>2099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2455</v>
      </c>
      <c r="B31" s="70">
        <v>23</v>
      </c>
      <c r="C31" s="70">
        <v>23</v>
      </c>
      <c r="D31" s="70">
        <v>1</v>
      </c>
      <c r="E31" s="70">
        <v>2026</v>
      </c>
      <c r="F31" s="70" t="s">
        <v>1561</v>
      </c>
      <c r="G31" s="1073" t="s">
        <v>2098</v>
      </c>
      <c r="H31" s="70" t="s">
        <v>2099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2456</v>
      </c>
      <c r="B32" s="70">
        <v>24</v>
      </c>
      <c r="C32" s="70">
        <v>24</v>
      </c>
      <c r="D32" s="70">
        <v>1</v>
      </c>
      <c r="E32" s="70">
        <v>2027</v>
      </c>
      <c r="F32" s="70" t="s">
        <v>1562</v>
      </c>
      <c r="G32" s="1073" t="s">
        <v>2098</v>
      </c>
      <c r="H32" s="70" t="s">
        <v>2099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2457</v>
      </c>
      <c r="B33" s="70">
        <v>25</v>
      </c>
      <c r="C33" s="70">
        <v>25</v>
      </c>
      <c r="D33" s="70">
        <v>1</v>
      </c>
      <c r="E33" s="70">
        <v>2028</v>
      </c>
      <c r="F33" s="70" t="s">
        <v>1563</v>
      </c>
      <c r="G33" s="1073" t="s">
        <v>2098</v>
      </c>
      <c r="H33" s="70" t="s">
        <v>2099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2458</v>
      </c>
      <c r="B34" s="70">
        <v>26</v>
      </c>
      <c r="C34" s="70">
        <v>26</v>
      </c>
      <c r="D34" s="70">
        <v>1</v>
      </c>
      <c r="E34" s="70">
        <v>2029</v>
      </c>
      <c r="F34" s="70" t="s">
        <v>1564</v>
      </c>
      <c r="G34" s="1073" t="s">
        <v>2098</v>
      </c>
      <c r="H34" s="70" t="s">
        <v>2099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2459</v>
      </c>
      <c r="B35" s="70">
        <v>27</v>
      </c>
      <c r="C35" s="70">
        <v>27</v>
      </c>
      <c r="D35" s="70">
        <v>1</v>
      </c>
      <c r="E35" s="70">
        <v>2030</v>
      </c>
      <c r="F35" s="70" t="s">
        <v>1565</v>
      </c>
      <c r="G35" s="1073" t="s">
        <v>2098</v>
      </c>
      <c r="H35" s="70" t="s">
        <v>2099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1675</v>
      </c>
      <c r="B10" s="70">
        <v>2</v>
      </c>
      <c r="C10" s="70">
        <v>18</v>
      </c>
      <c r="D10" s="70">
        <v>2</v>
      </c>
      <c r="E10" s="70">
        <v>2024</v>
      </c>
      <c r="F10" s="70" t="s">
        <v>1554</v>
      </c>
      <c r="G10" s="1073" t="s">
        <v>1672</v>
      </c>
      <c r="H10" s="70" t="s">
        <v>1673</v>
      </c>
      <c r="I10" s="1066"/>
      <c r="J10" s="73">
        <v>674017</v>
      </c>
      <c r="K10" s="71">
        <v>906806931</v>
      </c>
      <c r="L10" s="71">
        <v>578683</v>
      </c>
      <c r="M10" s="71">
        <v>774149504</v>
      </c>
      <c r="N10" s="71">
        <v>601000</v>
      </c>
      <c r="O10" s="71">
        <v>1854366987</v>
      </c>
      <c r="P10" s="71">
        <v>195</v>
      </c>
      <c r="Q10" s="71">
        <v>1212289.9999999998</v>
      </c>
      <c r="R10" s="71">
        <v>0</v>
      </c>
      <c r="S10" s="71">
        <v>0</v>
      </c>
      <c r="T10" s="71">
        <v>0</v>
      </c>
      <c r="U10" s="71">
        <v>0</v>
      </c>
      <c r="V10" s="71">
        <v>0</v>
      </c>
      <c r="W10" s="71">
        <v>0</v>
      </c>
      <c r="X10" s="71">
        <v>0</v>
      </c>
      <c r="Y10" s="71">
        <v>0</v>
      </c>
      <c r="Z10" s="71">
        <v>3536535712</v>
      </c>
      <c r="AA10" s="71">
        <v>1300177161</v>
      </c>
      <c r="AB10" s="71">
        <v>7471216025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1719</v>
      </c>
      <c r="B11" s="70">
        <v>3</v>
      </c>
      <c r="C11" s="70">
        <v>18</v>
      </c>
      <c r="D11" s="70">
        <v>3</v>
      </c>
      <c r="E11" s="70">
        <v>2024</v>
      </c>
      <c r="F11" s="70" t="s">
        <v>1554</v>
      </c>
      <c r="G11" s="1073" t="s">
        <v>1716</v>
      </c>
      <c r="H11" s="70" t="s">
        <v>1717</v>
      </c>
      <c r="I11" s="1066"/>
      <c r="J11" s="73">
        <v>175662</v>
      </c>
      <c r="K11" s="71">
        <v>226140910</v>
      </c>
      <c r="L11" s="71">
        <v>102444</v>
      </c>
      <c r="M11" s="71">
        <v>131280821</v>
      </c>
      <c r="N11" s="71">
        <v>6000</v>
      </c>
      <c r="O11" s="71">
        <v>12540376</v>
      </c>
      <c r="P11" s="71">
        <v>0</v>
      </c>
      <c r="Q11" s="71">
        <v>0</v>
      </c>
      <c r="R11" s="71">
        <v>0</v>
      </c>
      <c r="S11" s="71">
        <v>0</v>
      </c>
      <c r="T11" s="71">
        <v>0</v>
      </c>
      <c r="U11" s="71">
        <v>0</v>
      </c>
      <c r="V11" s="71">
        <v>0</v>
      </c>
      <c r="W11" s="71">
        <v>0</v>
      </c>
      <c r="X11" s="71">
        <v>0</v>
      </c>
      <c r="Y11" s="71">
        <v>0</v>
      </c>
      <c r="Z11" s="71">
        <v>369962107</v>
      </c>
      <c r="AA11" s="71">
        <v>477206141</v>
      </c>
      <c r="AB11" s="71">
        <v>2218538199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1695</v>
      </c>
      <c r="B12" s="70">
        <v>4</v>
      </c>
      <c r="C12" s="70">
        <v>18</v>
      </c>
      <c r="D12" s="70">
        <v>4</v>
      </c>
      <c r="E12" s="70">
        <v>2024</v>
      </c>
      <c r="F12" s="70" t="s">
        <v>1554</v>
      </c>
      <c r="G12" s="1073" t="s">
        <v>1692</v>
      </c>
      <c r="H12" s="70" t="s">
        <v>1693</v>
      </c>
      <c r="I12" s="1066"/>
      <c r="J12" s="73">
        <v>96679</v>
      </c>
      <c r="K12" s="71">
        <v>122976948</v>
      </c>
      <c r="L12" s="71">
        <v>100316</v>
      </c>
      <c r="M12" s="71">
        <v>126967525.99999999</v>
      </c>
      <c r="N12" s="71">
        <v>0</v>
      </c>
      <c r="O12" s="71">
        <v>0</v>
      </c>
      <c r="P12" s="71">
        <v>0</v>
      </c>
      <c r="Q12" s="71">
        <v>0</v>
      </c>
      <c r="R12" s="71">
        <v>0</v>
      </c>
      <c r="S12" s="71">
        <v>0</v>
      </c>
      <c r="T12" s="71">
        <v>0</v>
      </c>
      <c r="U12" s="71">
        <v>0</v>
      </c>
      <c r="V12" s="71">
        <v>0</v>
      </c>
      <c r="W12" s="71">
        <v>0</v>
      </c>
      <c r="X12" s="71">
        <v>0</v>
      </c>
      <c r="Y12" s="71">
        <v>0</v>
      </c>
      <c r="Z12" s="71">
        <v>249944474.00000003</v>
      </c>
      <c r="AA12" s="71">
        <v>242642766.99999997</v>
      </c>
      <c r="AB12" s="71">
        <v>1255651471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1679</v>
      </c>
      <c r="B13" s="70">
        <v>5</v>
      </c>
      <c r="C13" s="70">
        <v>18</v>
      </c>
      <c r="D13" s="70">
        <v>5</v>
      </c>
      <c r="E13" s="70">
        <v>2024</v>
      </c>
      <c r="F13" s="70" t="s">
        <v>1554</v>
      </c>
      <c r="G13" s="1073" t="s">
        <v>1676</v>
      </c>
      <c r="H13" s="70" t="s">
        <v>1677</v>
      </c>
      <c r="I13" s="1066"/>
      <c r="J13" s="73">
        <v>788261</v>
      </c>
      <c r="K13" s="71">
        <v>993484228</v>
      </c>
      <c r="L13" s="71">
        <v>2548728</v>
      </c>
      <c r="M13" s="71">
        <v>3200311185</v>
      </c>
      <c r="N13" s="71">
        <v>779400</v>
      </c>
      <c r="O13" s="71">
        <v>2310989573</v>
      </c>
      <c r="P13" s="71">
        <v>10490</v>
      </c>
      <c r="Q13" s="71">
        <v>64988911</v>
      </c>
      <c r="R13" s="71">
        <v>791</v>
      </c>
      <c r="S13" s="71">
        <v>4115965</v>
      </c>
      <c r="T13" s="71">
        <v>98159</v>
      </c>
      <c r="U13" s="71">
        <v>3123</v>
      </c>
      <c r="V13" s="71">
        <v>1219</v>
      </c>
      <c r="W13" s="71">
        <v>682773086</v>
      </c>
      <c r="X13" s="71">
        <v>19151708</v>
      </c>
      <c r="Y13" s="71">
        <v>7475889</v>
      </c>
      <c r="Z13" s="71">
        <v>7283290545.1839705</v>
      </c>
      <c r="AA13" s="71">
        <v>1905919633</v>
      </c>
      <c r="AB13" s="71">
        <v>8372034044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1691</v>
      </c>
      <c r="B14" s="70">
        <v>6</v>
      </c>
      <c r="C14" s="70">
        <v>18</v>
      </c>
      <c r="D14" s="70">
        <v>6</v>
      </c>
      <c r="E14" s="70">
        <v>2024</v>
      </c>
      <c r="F14" s="70" t="s">
        <v>1554</v>
      </c>
      <c r="G14" s="1073" t="s">
        <v>1688</v>
      </c>
      <c r="H14" s="70" t="s">
        <v>1689</v>
      </c>
      <c r="I14" s="1066"/>
      <c r="J14" s="73">
        <v>68266</v>
      </c>
      <c r="K14" s="71">
        <v>89290035</v>
      </c>
      <c r="L14" s="71">
        <v>213911</v>
      </c>
      <c r="M14" s="71">
        <v>278810124.00000006</v>
      </c>
      <c r="N14" s="71">
        <v>22600</v>
      </c>
      <c r="O14" s="71">
        <v>48462052</v>
      </c>
      <c r="P14" s="71">
        <v>0</v>
      </c>
      <c r="Q14" s="71">
        <v>0</v>
      </c>
      <c r="R14" s="71">
        <v>0</v>
      </c>
      <c r="S14" s="71">
        <v>0</v>
      </c>
      <c r="T14" s="71">
        <v>0</v>
      </c>
      <c r="U14" s="71">
        <v>0</v>
      </c>
      <c r="V14" s="71">
        <v>0</v>
      </c>
      <c r="W14" s="71">
        <v>0</v>
      </c>
      <c r="X14" s="71">
        <v>0</v>
      </c>
      <c r="Y14" s="71">
        <v>0</v>
      </c>
      <c r="Z14" s="71">
        <v>416562211.00000006</v>
      </c>
      <c r="AA14" s="71">
        <v>43217789</v>
      </c>
      <c r="AB14" s="71">
        <v>510877611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1752</v>
      </c>
      <c r="B15" s="70">
        <v>7</v>
      </c>
      <c r="C15" s="70">
        <v>18</v>
      </c>
      <c r="D15" s="70">
        <v>7</v>
      </c>
      <c r="E15" s="70">
        <v>2024</v>
      </c>
      <c r="F15" s="70" t="s">
        <v>1554</v>
      </c>
      <c r="G15" s="1073" t="s">
        <v>1749</v>
      </c>
      <c r="H15" s="70" t="s">
        <v>1750</v>
      </c>
      <c r="I15" s="1066"/>
      <c r="J15" s="73">
        <v>66090</v>
      </c>
      <c r="K15" s="71">
        <v>83317329</v>
      </c>
      <c r="L15" s="71">
        <v>250582</v>
      </c>
      <c r="M15" s="71">
        <v>314989704</v>
      </c>
      <c r="N15" s="71">
        <v>82700</v>
      </c>
      <c r="O15" s="71">
        <v>203725758.99999997</v>
      </c>
      <c r="P15" s="71">
        <v>0</v>
      </c>
      <c r="Q15" s="71">
        <v>0</v>
      </c>
      <c r="R15" s="71">
        <v>0</v>
      </c>
      <c r="S15" s="71">
        <v>0</v>
      </c>
      <c r="T15" s="71">
        <v>0</v>
      </c>
      <c r="U15" s="71">
        <v>0</v>
      </c>
      <c r="V15" s="71">
        <v>0</v>
      </c>
      <c r="W15" s="71">
        <v>0</v>
      </c>
      <c r="X15" s="71">
        <v>0</v>
      </c>
      <c r="Y15" s="71">
        <v>0</v>
      </c>
      <c r="Z15" s="71">
        <v>602032792</v>
      </c>
      <c r="AA15" s="71">
        <v>44346969</v>
      </c>
      <c r="AB15" s="71">
        <v>430196757.00000006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1748</v>
      </c>
      <c r="B16" s="70">
        <v>8</v>
      </c>
      <c r="C16" s="70">
        <v>18</v>
      </c>
      <c r="D16" s="70">
        <v>8</v>
      </c>
      <c r="E16" s="70">
        <v>2024</v>
      </c>
      <c r="F16" s="70" t="s">
        <v>1554</v>
      </c>
      <c r="G16" s="1073" t="s">
        <v>1745</v>
      </c>
      <c r="H16" s="70" t="s">
        <v>1746</v>
      </c>
      <c r="I16" s="1066"/>
      <c r="J16" s="73">
        <v>29759</v>
      </c>
      <c r="K16" s="71">
        <v>40222093</v>
      </c>
      <c r="L16" s="71">
        <v>1004.9999999999999</v>
      </c>
      <c r="M16" s="71">
        <v>1350611</v>
      </c>
      <c r="N16" s="71">
        <v>111500</v>
      </c>
      <c r="O16" s="71">
        <v>343817769</v>
      </c>
      <c r="P16" s="71">
        <v>90</v>
      </c>
      <c r="Q16" s="71">
        <v>562732</v>
      </c>
      <c r="R16" s="71">
        <v>0</v>
      </c>
      <c r="S16" s="71">
        <v>0</v>
      </c>
      <c r="T16" s="71">
        <v>0</v>
      </c>
      <c r="U16" s="71">
        <v>0</v>
      </c>
      <c r="V16" s="71">
        <v>0</v>
      </c>
      <c r="W16" s="71">
        <v>0</v>
      </c>
      <c r="X16" s="71">
        <v>0</v>
      </c>
      <c r="Y16" s="71">
        <v>0</v>
      </c>
      <c r="Z16" s="71">
        <v>385953204.99999994</v>
      </c>
      <c r="AA16" s="71">
        <v>30960737</v>
      </c>
      <c r="AB16" s="71">
        <v>512162239.99999994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1731</v>
      </c>
      <c r="B17" s="70">
        <v>9</v>
      </c>
      <c r="C17" s="70">
        <v>18</v>
      </c>
      <c r="D17" s="70">
        <v>9</v>
      </c>
      <c r="E17" s="70">
        <v>2024</v>
      </c>
      <c r="F17" s="70" t="s">
        <v>1554</v>
      </c>
      <c r="G17" s="1073" t="s">
        <v>1728</v>
      </c>
      <c r="H17" s="70" t="s">
        <v>1729</v>
      </c>
      <c r="I17" s="1066"/>
      <c r="J17" s="73">
        <v>182400</v>
      </c>
      <c r="K17" s="71">
        <v>236925204</v>
      </c>
      <c r="L17" s="71">
        <v>311588</v>
      </c>
      <c r="M17" s="71">
        <v>402761626</v>
      </c>
      <c r="N17" s="71">
        <v>19700</v>
      </c>
      <c r="O17" s="71">
        <v>47094063.999999993</v>
      </c>
      <c r="P17" s="71">
        <v>270</v>
      </c>
      <c r="Q17" s="71">
        <v>1597885</v>
      </c>
      <c r="R17" s="71">
        <v>0</v>
      </c>
      <c r="S17" s="71">
        <v>0</v>
      </c>
      <c r="T17" s="71">
        <v>0</v>
      </c>
      <c r="U17" s="71">
        <v>0</v>
      </c>
      <c r="V17" s="71">
        <v>0</v>
      </c>
      <c r="W17" s="71">
        <v>0</v>
      </c>
      <c r="X17" s="71">
        <v>0</v>
      </c>
      <c r="Y17" s="71">
        <v>0</v>
      </c>
      <c r="Z17" s="71">
        <v>688378779</v>
      </c>
      <c r="AA17" s="71">
        <v>451449709</v>
      </c>
      <c r="AB17" s="71">
        <v>1985383049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2410</v>
      </c>
      <c r="B18" s="70">
        <v>10</v>
      </c>
      <c r="C18" s="70">
        <v>18</v>
      </c>
      <c r="D18" s="70">
        <v>10</v>
      </c>
      <c r="E18" s="70">
        <v>2024</v>
      </c>
      <c r="F18" s="70" t="s">
        <v>1554</v>
      </c>
      <c r="G18" s="1073" t="s">
        <v>2407</v>
      </c>
      <c r="H18" s="70" t="s">
        <v>2408</v>
      </c>
      <c r="I18" s="1066"/>
      <c r="J18" s="73">
        <v>179799</v>
      </c>
      <c r="K18" s="71">
        <v>225917899</v>
      </c>
      <c r="L18" s="71">
        <v>1519085</v>
      </c>
      <c r="M18" s="71">
        <v>1902765406</v>
      </c>
      <c r="N18" s="71">
        <v>1878800</v>
      </c>
      <c r="O18" s="71">
        <v>6234751867.999999</v>
      </c>
      <c r="P18" s="71">
        <v>13285</v>
      </c>
      <c r="Q18" s="71">
        <v>79419437</v>
      </c>
      <c r="R18" s="71">
        <v>201</v>
      </c>
      <c r="S18" s="71">
        <v>1066386</v>
      </c>
      <c r="T18" s="71">
        <v>0</v>
      </c>
      <c r="U18" s="71">
        <v>0</v>
      </c>
      <c r="V18" s="71">
        <v>24</v>
      </c>
      <c r="W18" s="71">
        <v>0</v>
      </c>
      <c r="X18" s="71">
        <v>0</v>
      </c>
      <c r="Y18" s="71">
        <v>144960</v>
      </c>
      <c r="Z18" s="71">
        <v>8444065955.570569</v>
      </c>
      <c r="AA18" s="71">
        <v>475138438</v>
      </c>
      <c r="AB18" s="71">
        <v>2034065919</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1683</v>
      </c>
      <c r="B19" s="70">
        <v>11</v>
      </c>
      <c r="C19" s="70">
        <v>18</v>
      </c>
      <c r="D19" s="70">
        <v>11</v>
      </c>
      <c r="E19" s="70">
        <v>2024</v>
      </c>
      <c r="F19" s="70" t="s">
        <v>1554</v>
      </c>
      <c r="G19" s="1073" t="s">
        <v>1680</v>
      </c>
      <c r="H19" s="70" t="s">
        <v>1681</v>
      </c>
      <c r="I19" s="1066"/>
      <c r="J19" s="73">
        <v>80156</v>
      </c>
      <c r="K19" s="71">
        <v>97748768</v>
      </c>
      <c r="L19" s="71">
        <v>379475</v>
      </c>
      <c r="M19" s="71">
        <v>461526147</v>
      </c>
      <c r="N19" s="71">
        <v>281900</v>
      </c>
      <c r="O19" s="71">
        <v>757883665.00000012</v>
      </c>
      <c r="P19" s="71">
        <v>9250</v>
      </c>
      <c r="Q19" s="71">
        <v>54095546</v>
      </c>
      <c r="R19" s="71">
        <v>0</v>
      </c>
      <c r="S19" s="71">
        <v>0</v>
      </c>
      <c r="T19" s="71">
        <v>0</v>
      </c>
      <c r="U19" s="71">
        <v>0</v>
      </c>
      <c r="V19" s="71">
        <v>0</v>
      </c>
      <c r="W19" s="71">
        <v>0</v>
      </c>
      <c r="X19" s="71">
        <v>0</v>
      </c>
      <c r="Y19" s="71">
        <v>0</v>
      </c>
      <c r="Z19" s="71">
        <v>1371254126</v>
      </c>
      <c r="AA19" s="71">
        <v>33331388</v>
      </c>
      <c r="AB19" s="71">
        <v>505165454.00000006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2442</v>
      </c>
      <c r="B20" s="70">
        <v>12</v>
      </c>
      <c r="C20" s="70">
        <v>18</v>
      </c>
      <c r="D20" s="70">
        <v>12</v>
      </c>
      <c r="E20" s="70">
        <v>2024</v>
      </c>
      <c r="F20" s="70" t="s">
        <v>1554</v>
      </c>
      <c r="G20" s="1073" t="s">
        <v>2443</v>
      </c>
      <c r="H20" s="70" t="s">
        <v>2444</v>
      </c>
      <c r="I20" s="1066"/>
      <c r="J20" s="73">
        <v>602207</v>
      </c>
      <c r="K20" s="71">
        <v>752086179</v>
      </c>
      <c r="L20" s="71">
        <v>2920682</v>
      </c>
      <c r="M20" s="71">
        <v>3636024182</v>
      </c>
      <c r="N20" s="71">
        <v>701500</v>
      </c>
      <c r="O20" s="71">
        <v>1842356097</v>
      </c>
      <c r="P20" s="71">
        <v>13081</v>
      </c>
      <c r="Q20" s="71">
        <v>79914566.000000015</v>
      </c>
      <c r="R20" s="71">
        <v>1962</v>
      </c>
      <c r="S20" s="71">
        <v>7928185</v>
      </c>
      <c r="T20" s="71">
        <v>0</v>
      </c>
      <c r="U20" s="71">
        <v>4</v>
      </c>
      <c r="V20" s="71">
        <v>207</v>
      </c>
      <c r="W20" s="71">
        <v>0</v>
      </c>
      <c r="X20" s="71">
        <v>27226</v>
      </c>
      <c r="Y20" s="71">
        <v>1267362</v>
      </c>
      <c r="Z20" s="71">
        <v>6319603797.0237503</v>
      </c>
      <c r="AA20" s="71">
        <v>1217648314</v>
      </c>
      <c r="AB20" s="71">
        <v>5677968775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1715</v>
      </c>
      <c r="B21" s="70">
        <v>13</v>
      </c>
      <c r="C21" s="70">
        <v>18</v>
      </c>
      <c r="D21" s="70">
        <v>13</v>
      </c>
      <c r="E21" s="70">
        <v>2024</v>
      </c>
      <c r="F21" s="70" t="s">
        <v>1554</v>
      </c>
      <c r="G21" s="1073" t="s">
        <v>1712</v>
      </c>
      <c r="H21" s="70" t="s">
        <v>1713</v>
      </c>
      <c r="I21" s="1066"/>
      <c r="J21" s="73">
        <v>338410</v>
      </c>
      <c r="K21" s="71">
        <v>436492001</v>
      </c>
      <c r="L21" s="71">
        <v>249083</v>
      </c>
      <c r="M21" s="71">
        <v>319447160</v>
      </c>
      <c r="N21" s="71">
        <v>417400</v>
      </c>
      <c r="O21" s="71">
        <v>1316409068</v>
      </c>
      <c r="P21" s="71">
        <v>4594</v>
      </c>
      <c r="Q21" s="71">
        <v>28367876</v>
      </c>
      <c r="R21" s="71">
        <v>0</v>
      </c>
      <c r="S21" s="71">
        <v>0</v>
      </c>
      <c r="T21" s="71">
        <v>0</v>
      </c>
      <c r="U21" s="71">
        <v>0</v>
      </c>
      <c r="V21" s="71">
        <v>0</v>
      </c>
      <c r="W21" s="71">
        <v>0</v>
      </c>
      <c r="X21" s="71">
        <v>0</v>
      </c>
      <c r="Y21" s="71">
        <v>0</v>
      </c>
      <c r="Z21" s="71">
        <v>2100716105</v>
      </c>
      <c r="AA21" s="71">
        <v>761826610</v>
      </c>
      <c r="AB21" s="71">
        <v>4000089221.0000005</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1671</v>
      </c>
      <c r="B22" s="70">
        <v>14</v>
      </c>
      <c r="C22" s="70">
        <v>18</v>
      </c>
      <c r="D22" s="70">
        <v>14</v>
      </c>
      <c r="E22" s="70">
        <v>2024</v>
      </c>
      <c r="F22" s="70" t="s">
        <v>1554</v>
      </c>
      <c r="G22" s="1073" t="s">
        <v>1668</v>
      </c>
      <c r="H22" s="70" t="s">
        <v>1669</v>
      </c>
      <c r="I22" s="1066"/>
      <c r="J22" s="73">
        <v>121743</v>
      </c>
      <c r="K22" s="71">
        <v>151444356</v>
      </c>
      <c r="L22" s="71">
        <v>469207</v>
      </c>
      <c r="M22" s="71">
        <v>581711151</v>
      </c>
      <c r="N22" s="71">
        <v>95500</v>
      </c>
      <c r="O22" s="71">
        <v>262155721.00000003</v>
      </c>
      <c r="P22" s="71">
        <v>7475</v>
      </c>
      <c r="Q22" s="71">
        <v>44312146</v>
      </c>
      <c r="R22" s="71">
        <v>0</v>
      </c>
      <c r="S22" s="71">
        <v>0</v>
      </c>
      <c r="T22" s="71">
        <v>0</v>
      </c>
      <c r="U22" s="71">
        <v>0</v>
      </c>
      <c r="V22" s="71">
        <v>793</v>
      </c>
      <c r="W22" s="71">
        <v>0</v>
      </c>
      <c r="X22" s="71">
        <v>0</v>
      </c>
      <c r="Y22" s="71">
        <v>4859733</v>
      </c>
      <c r="Z22" s="71">
        <v>1044483107.0000001</v>
      </c>
      <c r="AA22" s="71">
        <v>87249694</v>
      </c>
      <c r="AB22" s="71">
        <v>717878543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2418</v>
      </c>
      <c r="B23" s="70">
        <v>15</v>
      </c>
      <c r="C23" s="70">
        <v>18</v>
      </c>
      <c r="D23" s="70">
        <v>15</v>
      </c>
      <c r="E23" s="70">
        <v>2024</v>
      </c>
      <c r="F23" s="70" t="s">
        <v>1554</v>
      </c>
      <c r="G23" s="1073" t="s">
        <v>2415</v>
      </c>
      <c r="H23" s="70" t="s">
        <v>2416</v>
      </c>
      <c r="I23" s="1066"/>
      <c r="J23" s="73">
        <v>161286</v>
      </c>
      <c r="K23" s="71">
        <v>207858554</v>
      </c>
      <c r="L23" s="71">
        <v>6972</v>
      </c>
      <c r="M23" s="71">
        <v>8921327</v>
      </c>
      <c r="N23" s="71">
        <v>1300</v>
      </c>
      <c r="O23" s="71">
        <v>2743429</v>
      </c>
      <c r="P23" s="71">
        <v>0</v>
      </c>
      <c r="Q23" s="71">
        <v>0</v>
      </c>
      <c r="R23" s="71">
        <v>0</v>
      </c>
      <c r="S23" s="71">
        <v>0</v>
      </c>
      <c r="T23" s="71">
        <v>0</v>
      </c>
      <c r="U23" s="71">
        <v>0</v>
      </c>
      <c r="V23" s="71">
        <v>0</v>
      </c>
      <c r="W23" s="71">
        <v>0</v>
      </c>
      <c r="X23" s="71">
        <v>0</v>
      </c>
      <c r="Y23" s="71">
        <v>0</v>
      </c>
      <c r="Z23" s="71">
        <v>219523309.99999997</v>
      </c>
      <c r="AA23" s="71">
        <v>414166233</v>
      </c>
      <c r="AB23" s="71">
        <v>2859986527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1723</v>
      </c>
      <c r="B24" s="70">
        <v>16</v>
      </c>
      <c r="C24" s="70">
        <v>18</v>
      </c>
      <c r="D24" s="70">
        <v>16</v>
      </c>
      <c r="E24" s="70">
        <v>2024</v>
      </c>
      <c r="F24" s="70" t="s">
        <v>1554</v>
      </c>
      <c r="G24" s="1073" t="s">
        <v>1720</v>
      </c>
      <c r="H24" s="70" t="s">
        <v>1721</v>
      </c>
      <c r="I24" s="1066"/>
      <c r="J24" s="73">
        <v>64706.999999999993</v>
      </c>
      <c r="K24" s="71">
        <v>81327206</v>
      </c>
      <c r="L24" s="71">
        <v>717855</v>
      </c>
      <c r="M24" s="71">
        <v>899916372</v>
      </c>
      <c r="N24" s="71">
        <v>404100</v>
      </c>
      <c r="O24" s="71">
        <v>1473700492.0000002</v>
      </c>
      <c r="P24" s="71">
        <v>7403</v>
      </c>
      <c r="Q24" s="71">
        <v>44257785.000000007</v>
      </c>
      <c r="R24" s="71">
        <v>0</v>
      </c>
      <c r="S24" s="71">
        <v>0</v>
      </c>
      <c r="T24" s="71">
        <v>0</v>
      </c>
      <c r="U24" s="71">
        <v>0</v>
      </c>
      <c r="V24" s="71">
        <v>4</v>
      </c>
      <c r="W24" s="71">
        <v>0</v>
      </c>
      <c r="X24" s="71">
        <v>0</v>
      </c>
      <c r="Y24" s="71">
        <v>26981</v>
      </c>
      <c r="Z24" s="71">
        <v>2499228836</v>
      </c>
      <c r="AA24" s="71">
        <v>178187886</v>
      </c>
      <c r="AB24" s="71">
        <v>710485142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1744</v>
      </c>
      <c r="B25" s="70">
        <v>17</v>
      </c>
      <c r="C25" s="70">
        <v>18</v>
      </c>
      <c r="D25" s="70">
        <v>17</v>
      </c>
      <c r="E25" s="70">
        <v>2024</v>
      </c>
      <c r="F25" s="70" t="s">
        <v>1554</v>
      </c>
      <c r="G25" s="1073" t="s">
        <v>1741</v>
      </c>
      <c r="H25" s="70" t="s">
        <v>1742</v>
      </c>
      <c r="I25" s="1066"/>
      <c r="J25" s="73">
        <v>18730</v>
      </c>
      <c r="K25" s="71">
        <v>22932509</v>
      </c>
      <c r="L25" s="71">
        <v>94440</v>
      </c>
      <c r="M25" s="71">
        <v>115390964.00000001</v>
      </c>
      <c r="N25" s="71">
        <v>534600</v>
      </c>
      <c r="O25" s="71">
        <v>1514736053</v>
      </c>
      <c r="P25" s="71">
        <v>7990</v>
      </c>
      <c r="Q25" s="71">
        <v>47361213.000000007</v>
      </c>
      <c r="R25" s="71">
        <v>0</v>
      </c>
      <c r="S25" s="71">
        <v>0</v>
      </c>
      <c r="T25" s="71">
        <v>0</v>
      </c>
      <c r="U25" s="71">
        <v>0</v>
      </c>
      <c r="V25" s="71">
        <v>25</v>
      </c>
      <c r="W25" s="71">
        <v>0</v>
      </c>
      <c r="X25" s="71">
        <v>0</v>
      </c>
      <c r="Y25" s="71">
        <v>150847</v>
      </c>
      <c r="Z25" s="71">
        <v>1700571586.0000002</v>
      </c>
      <c r="AA25" s="71">
        <v>5773121</v>
      </c>
      <c r="AB25" s="71">
        <v>86704983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1687</v>
      </c>
      <c r="B26" s="70">
        <v>18</v>
      </c>
      <c r="C26" s="70">
        <v>18</v>
      </c>
      <c r="D26" s="70">
        <v>18</v>
      </c>
      <c r="E26" s="70">
        <v>2024</v>
      </c>
      <c r="F26" s="70" t="s">
        <v>1554</v>
      </c>
      <c r="G26" s="1073" t="s">
        <v>1684</v>
      </c>
      <c r="H26" s="70" t="s">
        <v>1685</v>
      </c>
      <c r="I26" s="1066"/>
      <c r="J26" s="73">
        <v>58398</v>
      </c>
      <c r="K26" s="71">
        <v>74530372</v>
      </c>
      <c r="L26" s="71">
        <v>30346</v>
      </c>
      <c r="M26" s="71">
        <v>38424033</v>
      </c>
      <c r="N26" s="71">
        <v>0</v>
      </c>
      <c r="O26" s="71">
        <v>0</v>
      </c>
      <c r="P26" s="71">
        <v>0</v>
      </c>
      <c r="Q26" s="71">
        <v>0</v>
      </c>
      <c r="R26" s="71">
        <v>0</v>
      </c>
      <c r="S26" s="71">
        <v>0</v>
      </c>
      <c r="T26" s="71">
        <v>0</v>
      </c>
      <c r="U26" s="71">
        <v>0</v>
      </c>
      <c r="V26" s="71">
        <v>0</v>
      </c>
      <c r="W26" s="71">
        <v>0</v>
      </c>
      <c r="X26" s="71">
        <v>0</v>
      </c>
      <c r="Y26" s="71">
        <v>0</v>
      </c>
      <c r="Z26" s="71">
        <v>112954405.00000001</v>
      </c>
      <c r="AA26" s="71">
        <v>147882208</v>
      </c>
      <c r="AB26" s="71">
        <v>826472544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1707</v>
      </c>
      <c r="B27" s="70">
        <v>19</v>
      </c>
      <c r="C27" s="70">
        <v>18</v>
      </c>
      <c r="D27" s="70">
        <v>19</v>
      </c>
      <c r="E27" s="70">
        <v>2024</v>
      </c>
      <c r="F27" s="70" t="s">
        <v>1554</v>
      </c>
      <c r="G27" s="1073" t="s">
        <v>1704</v>
      </c>
      <c r="H27" s="70" t="s">
        <v>1705</v>
      </c>
      <c r="I27" s="1066"/>
      <c r="J27" s="73">
        <v>153179</v>
      </c>
      <c r="K27" s="71">
        <v>195734111.99999997</v>
      </c>
      <c r="L27" s="71">
        <v>69662</v>
      </c>
      <c r="M27" s="71">
        <v>88580720</v>
      </c>
      <c r="N27" s="71">
        <v>2200</v>
      </c>
      <c r="O27" s="71">
        <v>3616967.0000000005</v>
      </c>
      <c r="P27" s="71">
        <v>0</v>
      </c>
      <c r="Q27" s="71">
        <v>0</v>
      </c>
      <c r="R27" s="71">
        <v>0</v>
      </c>
      <c r="S27" s="71">
        <v>0</v>
      </c>
      <c r="T27" s="71">
        <v>0</v>
      </c>
      <c r="U27" s="71">
        <v>0</v>
      </c>
      <c r="V27" s="71">
        <v>0</v>
      </c>
      <c r="W27" s="71">
        <v>0</v>
      </c>
      <c r="X27" s="71">
        <v>0</v>
      </c>
      <c r="Y27" s="71">
        <v>0</v>
      </c>
      <c r="Z27" s="71">
        <v>287931798.99999994</v>
      </c>
      <c r="AA27" s="71">
        <v>274773961</v>
      </c>
      <c r="AB27" s="71">
        <v>1837746332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1655</v>
      </c>
      <c r="B28" s="70">
        <v>20</v>
      </c>
      <c r="C28" s="70">
        <v>18</v>
      </c>
      <c r="D28" s="70">
        <v>20</v>
      </c>
      <c r="E28" s="70">
        <v>2024</v>
      </c>
      <c r="F28" s="70" t="s">
        <v>1554</v>
      </c>
      <c r="G28" s="1073" t="s">
        <v>1652</v>
      </c>
      <c r="H28" s="70" t="s">
        <v>1653</v>
      </c>
      <c r="I28" s="1066"/>
      <c r="J28" s="73">
        <v>218467</v>
      </c>
      <c r="K28" s="71">
        <v>278237732</v>
      </c>
      <c r="L28" s="71">
        <v>631833</v>
      </c>
      <c r="M28" s="71">
        <v>801121707</v>
      </c>
      <c r="N28" s="71">
        <v>357800</v>
      </c>
      <c r="O28" s="71">
        <v>1071915730.9999999</v>
      </c>
      <c r="P28" s="71">
        <v>6202</v>
      </c>
      <c r="Q28" s="71">
        <v>33251052</v>
      </c>
      <c r="R28" s="71">
        <v>1796</v>
      </c>
      <c r="S28" s="71">
        <v>7633279.0000000009</v>
      </c>
      <c r="T28" s="71">
        <v>0</v>
      </c>
      <c r="U28" s="71">
        <v>0</v>
      </c>
      <c r="V28" s="71">
        <v>22</v>
      </c>
      <c r="W28" s="71">
        <v>0</v>
      </c>
      <c r="X28" s="71">
        <v>0</v>
      </c>
      <c r="Y28" s="71">
        <v>135884.99999999997</v>
      </c>
      <c r="Z28" s="71">
        <v>2192295386.3534899</v>
      </c>
      <c r="AA28" s="71">
        <v>416152216.99999994</v>
      </c>
      <c r="AB28" s="71">
        <v>2016300683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1558</v>
      </c>
      <c r="B29" s="70">
        <v>21</v>
      </c>
      <c r="C29" s="70">
        <v>18</v>
      </c>
      <c r="D29" s="70">
        <v>21</v>
      </c>
      <c r="E29" s="70">
        <v>2024</v>
      </c>
      <c r="F29" s="70" t="s">
        <v>1554</v>
      </c>
      <c r="G29" s="1073" t="s">
        <v>1555</v>
      </c>
      <c r="H29" s="70" t="s">
        <v>1556</v>
      </c>
      <c r="I29" s="1066"/>
      <c r="J29" s="73">
        <v>2661555</v>
      </c>
      <c r="K29" s="71">
        <v>3388523902</v>
      </c>
      <c r="L29" s="71">
        <v>823456</v>
      </c>
      <c r="M29" s="71">
        <v>1042113145</v>
      </c>
      <c r="N29" s="71">
        <v>704700</v>
      </c>
      <c r="O29" s="71">
        <v>1930182973.9999998</v>
      </c>
      <c r="P29" s="71">
        <v>17854</v>
      </c>
      <c r="Q29" s="71">
        <v>105521516</v>
      </c>
      <c r="R29" s="71">
        <v>175</v>
      </c>
      <c r="S29" s="71">
        <v>1456933</v>
      </c>
      <c r="T29" s="71">
        <v>0</v>
      </c>
      <c r="U29" s="71">
        <v>0</v>
      </c>
      <c r="V29" s="71">
        <v>106</v>
      </c>
      <c r="W29" s="71">
        <v>0</v>
      </c>
      <c r="X29" s="71">
        <v>0</v>
      </c>
      <c r="Y29" s="71">
        <v>649501</v>
      </c>
      <c r="Z29" s="71">
        <v>6468447971.1936893</v>
      </c>
      <c r="AA29" s="71">
        <v>6939370606</v>
      </c>
      <c r="AB29" s="71">
        <v>38159480794</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1727</v>
      </c>
      <c r="B30" s="70">
        <v>22</v>
      </c>
      <c r="C30" s="70">
        <v>18</v>
      </c>
      <c r="D30" s="70">
        <v>22</v>
      </c>
      <c r="E30" s="70">
        <v>2024</v>
      </c>
      <c r="F30" s="70" t="s">
        <v>1554</v>
      </c>
      <c r="G30" s="1073" t="s">
        <v>1724</v>
      </c>
      <c r="H30" s="70" t="s">
        <v>1725</v>
      </c>
      <c r="I30" s="1066"/>
      <c r="J30" s="73">
        <v>169553</v>
      </c>
      <c r="K30" s="71">
        <v>213826810</v>
      </c>
      <c r="L30" s="71">
        <v>320353</v>
      </c>
      <c r="M30" s="71">
        <v>402684337</v>
      </c>
      <c r="N30" s="71">
        <v>715300</v>
      </c>
      <c r="O30" s="71">
        <v>2326085565</v>
      </c>
      <c r="P30" s="71">
        <v>4059</v>
      </c>
      <c r="Q30" s="71">
        <v>24151556</v>
      </c>
      <c r="R30" s="71">
        <v>0</v>
      </c>
      <c r="S30" s="71">
        <v>0</v>
      </c>
      <c r="T30" s="71">
        <v>0</v>
      </c>
      <c r="U30" s="71">
        <v>0</v>
      </c>
      <c r="V30" s="71">
        <v>2</v>
      </c>
      <c r="W30" s="71">
        <v>0</v>
      </c>
      <c r="X30" s="71">
        <v>0</v>
      </c>
      <c r="Y30" s="71">
        <v>12263.999999999998</v>
      </c>
      <c r="Z30" s="71">
        <v>2966760531.9999995</v>
      </c>
      <c r="AA30" s="71">
        <v>233924426</v>
      </c>
      <c r="AB30" s="71">
        <v>1594380785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2445</v>
      </c>
      <c r="B31" s="70">
        <v>23</v>
      </c>
      <c r="C31" s="70">
        <v>18</v>
      </c>
      <c r="D31" s="70">
        <v>23</v>
      </c>
      <c r="E31" s="70">
        <v>2024</v>
      </c>
      <c r="F31" s="70" t="s">
        <v>1554</v>
      </c>
      <c r="G31" s="1073" t="s">
        <v>2446</v>
      </c>
      <c r="H31" s="70" t="s">
        <v>2447</v>
      </c>
      <c r="I31" s="1066"/>
      <c r="J31" s="73">
        <v>161297</v>
      </c>
      <c r="K31" s="71">
        <v>208182064.00000003</v>
      </c>
      <c r="L31" s="71">
        <v>58022</v>
      </c>
      <c r="M31" s="71">
        <v>74446810</v>
      </c>
      <c r="N31" s="71">
        <v>0</v>
      </c>
      <c r="O31" s="71">
        <v>0</v>
      </c>
      <c r="P31" s="71">
        <v>0</v>
      </c>
      <c r="Q31" s="71">
        <v>0</v>
      </c>
      <c r="R31" s="71">
        <v>0</v>
      </c>
      <c r="S31" s="71">
        <v>0</v>
      </c>
      <c r="T31" s="71">
        <v>0</v>
      </c>
      <c r="U31" s="71">
        <v>0</v>
      </c>
      <c r="V31" s="71">
        <v>0</v>
      </c>
      <c r="W31" s="71">
        <v>0</v>
      </c>
      <c r="X31" s="71">
        <v>0</v>
      </c>
      <c r="Y31" s="71">
        <v>0</v>
      </c>
      <c r="Z31" s="71">
        <v>282628874</v>
      </c>
      <c r="AA31" s="71">
        <v>424622332.00000006</v>
      </c>
      <c r="AB31" s="71">
        <v>3402448942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2414</v>
      </c>
      <c r="B32" s="70">
        <v>24</v>
      </c>
      <c r="C32" s="70">
        <v>18</v>
      </c>
      <c r="D32" s="70">
        <v>24</v>
      </c>
      <c r="E32" s="70">
        <v>2024</v>
      </c>
      <c r="F32" s="70" t="s">
        <v>1554</v>
      </c>
      <c r="G32" s="1073" t="s">
        <v>2411</v>
      </c>
      <c r="H32" s="70" t="s">
        <v>2412</v>
      </c>
      <c r="I32" s="1066"/>
      <c r="J32" s="73">
        <v>158435</v>
      </c>
      <c r="K32" s="71">
        <v>202567780</v>
      </c>
      <c r="L32" s="71">
        <v>115099</v>
      </c>
      <c r="M32" s="71">
        <v>146277513</v>
      </c>
      <c r="N32" s="71">
        <v>100</v>
      </c>
      <c r="O32" s="71">
        <v>161796</v>
      </c>
      <c r="P32" s="71">
        <v>0</v>
      </c>
      <c r="Q32" s="71">
        <v>0</v>
      </c>
      <c r="R32" s="71">
        <v>0</v>
      </c>
      <c r="S32" s="71">
        <v>0</v>
      </c>
      <c r="T32" s="71">
        <v>0</v>
      </c>
      <c r="U32" s="71">
        <v>0</v>
      </c>
      <c r="V32" s="71">
        <v>0</v>
      </c>
      <c r="W32" s="71">
        <v>0</v>
      </c>
      <c r="X32" s="71">
        <v>0</v>
      </c>
      <c r="Y32" s="71">
        <v>0</v>
      </c>
      <c r="Z32" s="71">
        <v>349007089</v>
      </c>
      <c r="AA32" s="71">
        <v>318032747</v>
      </c>
      <c r="AB32" s="71">
        <v>2113796248.9999995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1647</v>
      </c>
      <c r="B33" s="70">
        <v>25</v>
      </c>
      <c r="C33" s="70">
        <v>18</v>
      </c>
      <c r="D33" s="70">
        <v>25</v>
      </c>
      <c r="E33" s="70">
        <v>2024</v>
      </c>
      <c r="F33" s="70" t="s">
        <v>1554</v>
      </c>
      <c r="G33" s="1073" t="s">
        <v>1644</v>
      </c>
      <c r="H33" s="70" t="s">
        <v>1645</v>
      </c>
      <c r="I33" s="1066"/>
      <c r="J33" s="73">
        <v>645324</v>
      </c>
      <c r="K33" s="71">
        <v>829988075</v>
      </c>
      <c r="L33" s="71">
        <v>2007650</v>
      </c>
      <c r="M33" s="71">
        <v>2572512511</v>
      </c>
      <c r="N33" s="71">
        <v>393000</v>
      </c>
      <c r="O33" s="71">
        <v>988496471.99999988</v>
      </c>
      <c r="P33" s="71">
        <v>0</v>
      </c>
      <c r="Q33" s="71">
        <v>0</v>
      </c>
      <c r="R33" s="71">
        <v>0</v>
      </c>
      <c r="S33" s="71">
        <v>0</v>
      </c>
      <c r="T33" s="71">
        <v>0</v>
      </c>
      <c r="U33" s="71">
        <v>0</v>
      </c>
      <c r="V33" s="71">
        <v>0</v>
      </c>
      <c r="W33" s="71">
        <v>0</v>
      </c>
      <c r="X33" s="71">
        <v>0</v>
      </c>
      <c r="Y33" s="71">
        <v>0</v>
      </c>
      <c r="Z33" s="71">
        <v>4390997058</v>
      </c>
      <c r="AA33" s="71">
        <v>1065224090.0000001</v>
      </c>
      <c r="AB33" s="71">
        <v>5367189149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2448</v>
      </c>
      <c r="B34" s="70">
        <v>26</v>
      </c>
      <c r="C34" s="70">
        <v>18</v>
      </c>
      <c r="D34" s="70">
        <v>26</v>
      </c>
      <c r="E34" s="70">
        <v>2024</v>
      </c>
      <c r="F34" s="70" t="s">
        <v>1554</v>
      </c>
      <c r="G34" s="1073" t="s">
        <v>2449</v>
      </c>
      <c r="H34" s="70" t="s">
        <v>2450</v>
      </c>
      <c r="I34" s="1066"/>
      <c r="J34" s="73">
        <v>267872</v>
      </c>
      <c r="K34" s="71">
        <v>346963700</v>
      </c>
      <c r="L34" s="71">
        <v>387813</v>
      </c>
      <c r="M34" s="71">
        <v>499810017</v>
      </c>
      <c r="N34" s="71">
        <v>9800</v>
      </c>
      <c r="O34" s="71">
        <v>17526940</v>
      </c>
      <c r="P34" s="71">
        <v>0</v>
      </c>
      <c r="Q34" s="71">
        <v>0</v>
      </c>
      <c r="R34" s="71">
        <v>0</v>
      </c>
      <c r="S34" s="71">
        <v>0</v>
      </c>
      <c r="T34" s="71">
        <v>0</v>
      </c>
      <c r="U34" s="71">
        <v>0</v>
      </c>
      <c r="V34" s="71">
        <v>2</v>
      </c>
      <c r="W34" s="71">
        <v>0</v>
      </c>
      <c r="X34" s="71">
        <v>0</v>
      </c>
      <c r="Y34" s="71">
        <v>10792</v>
      </c>
      <c r="Z34" s="71">
        <v>864311449</v>
      </c>
      <c r="AA34" s="71">
        <v>714491595</v>
      </c>
      <c r="AB34" s="71">
        <v>3426440360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1703</v>
      </c>
      <c r="B35" s="70">
        <v>27</v>
      </c>
      <c r="C35" s="70">
        <v>18</v>
      </c>
      <c r="D35" s="70">
        <v>27</v>
      </c>
      <c r="E35" s="70">
        <v>2024</v>
      </c>
      <c r="F35" s="70" t="s">
        <v>1554</v>
      </c>
      <c r="G35" s="1073" t="s">
        <v>1700</v>
      </c>
      <c r="H35" s="70" t="s">
        <v>1701</v>
      </c>
      <c r="I35" s="1066"/>
      <c r="J35" s="73">
        <v>152997</v>
      </c>
      <c r="K35" s="71">
        <v>205147136</v>
      </c>
      <c r="L35" s="71">
        <v>325364</v>
      </c>
      <c r="M35" s="71">
        <v>433840767</v>
      </c>
      <c r="N35" s="71">
        <v>11400</v>
      </c>
      <c r="O35" s="71">
        <v>26467645</v>
      </c>
      <c r="P35" s="71">
        <v>0</v>
      </c>
      <c r="Q35" s="71">
        <v>0</v>
      </c>
      <c r="R35" s="71">
        <v>0</v>
      </c>
      <c r="S35" s="71">
        <v>0</v>
      </c>
      <c r="T35" s="71">
        <v>0</v>
      </c>
      <c r="U35" s="71">
        <v>0</v>
      </c>
      <c r="V35" s="71">
        <v>54</v>
      </c>
      <c r="W35" s="71">
        <v>0</v>
      </c>
      <c r="X35" s="71">
        <v>0</v>
      </c>
      <c r="Y35" s="71">
        <v>329902</v>
      </c>
      <c r="Z35" s="71">
        <v>665785449.99999988</v>
      </c>
      <c r="AA35" s="71">
        <v>453231393</v>
      </c>
      <c r="AB35" s="71">
        <v>2215711926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1735</v>
      </c>
      <c r="B36" s="70">
        <v>28</v>
      </c>
      <c r="C36" s="70">
        <v>18</v>
      </c>
      <c r="D36" s="70">
        <v>28</v>
      </c>
      <c r="E36" s="70">
        <v>2024</v>
      </c>
      <c r="F36" s="70" t="s">
        <v>1554</v>
      </c>
      <c r="G36" s="1073" t="s">
        <v>1732</v>
      </c>
      <c r="H36" s="70" t="s">
        <v>1733</v>
      </c>
      <c r="I36" s="1066"/>
      <c r="J36" s="73">
        <v>69577</v>
      </c>
      <c r="K36" s="71">
        <v>89667992</v>
      </c>
      <c r="L36" s="71">
        <v>97254</v>
      </c>
      <c r="M36" s="71">
        <v>124808333</v>
      </c>
      <c r="N36" s="71">
        <v>2500</v>
      </c>
      <c r="O36" s="71">
        <v>5441657</v>
      </c>
      <c r="P36" s="71">
        <v>0</v>
      </c>
      <c r="Q36" s="71">
        <v>0</v>
      </c>
      <c r="R36" s="71">
        <v>0</v>
      </c>
      <c r="S36" s="71">
        <v>0</v>
      </c>
      <c r="T36" s="71">
        <v>0</v>
      </c>
      <c r="U36" s="71">
        <v>0</v>
      </c>
      <c r="V36" s="71">
        <v>1</v>
      </c>
      <c r="W36" s="71">
        <v>0</v>
      </c>
      <c r="X36" s="71">
        <v>0</v>
      </c>
      <c r="Y36" s="71">
        <v>7358</v>
      </c>
      <c r="Z36" s="71">
        <v>219925340</v>
      </c>
      <c r="AA36" s="71">
        <v>221579675</v>
      </c>
      <c r="AB36" s="71">
        <v>856808159.99999988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1659</v>
      </c>
      <c r="B37" s="70">
        <v>29</v>
      </c>
      <c r="C37" s="70">
        <v>18</v>
      </c>
      <c r="D37" s="70">
        <v>29</v>
      </c>
      <c r="E37" s="70">
        <v>2024</v>
      </c>
      <c r="F37" s="70" t="s">
        <v>1554</v>
      </c>
      <c r="G37" s="1073" t="s">
        <v>1656</v>
      </c>
      <c r="H37" s="70" t="s">
        <v>1657</v>
      </c>
      <c r="I37" s="1066"/>
      <c r="J37" s="73">
        <v>129342.99999999999</v>
      </c>
      <c r="K37" s="71">
        <v>167752892</v>
      </c>
      <c r="L37" s="71">
        <v>361508</v>
      </c>
      <c r="M37" s="71">
        <v>466488860</v>
      </c>
      <c r="N37" s="71">
        <v>339300</v>
      </c>
      <c r="O37" s="71">
        <v>1101986244</v>
      </c>
      <c r="P37" s="71">
        <v>5727</v>
      </c>
      <c r="Q37" s="71">
        <v>33948535.000000007</v>
      </c>
      <c r="R37" s="71">
        <v>0</v>
      </c>
      <c r="S37" s="71">
        <v>0</v>
      </c>
      <c r="T37" s="71">
        <v>0</v>
      </c>
      <c r="U37" s="71">
        <v>0</v>
      </c>
      <c r="V37" s="71">
        <v>0</v>
      </c>
      <c r="W37" s="71">
        <v>0</v>
      </c>
      <c r="X37" s="71">
        <v>0</v>
      </c>
      <c r="Y37" s="71">
        <v>0</v>
      </c>
      <c r="Z37" s="71">
        <v>1770176531</v>
      </c>
      <c r="AA37" s="71">
        <v>52634966.000000007</v>
      </c>
      <c r="AB37" s="71">
        <v>766724709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1699</v>
      </c>
      <c r="B38" s="70">
        <v>30</v>
      </c>
      <c r="C38" s="70">
        <v>18</v>
      </c>
      <c r="D38" s="70">
        <v>30</v>
      </c>
      <c r="E38" s="70">
        <v>2024</v>
      </c>
      <c r="F38" s="70" t="s">
        <v>1554</v>
      </c>
      <c r="G38" s="1073" t="s">
        <v>1696</v>
      </c>
      <c r="H38" s="70" t="s">
        <v>1697</v>
      </c>
      <c r="I38" s="1066"/>
      <c r="J38" s="73">
        <v>154488</v>
      </c>
      <c r="K38" s="71">
        <v>200502887</v>
      </c>
      <c r="L38" s="71">
        <v>203891</v>
      </c>
      <c r="M38" s="71">
        <v>263693025.00000003</v>
      </c>
      <c r="N38" s="71">
        <v>0</v>
      </c>
      <c r="O38" s="71">
        <v>0</v>
      </c>
      <c r="P38" s="71">
        <v>0</v>
      </c>
      <c r="Q38" s="71">
        <v>0</v>
      </c>
      <c r="R38" s="71">
        <v>0</v>
      </c>
      <c r="S38" s="71">
        <v>0</v>
      </c>
      <c r="T38" s="71">
        <v>0</v>
      </c>
      <c r="U38" s="71">
        <v>0</v>
      </c>
      <c r="V38" s="71">
        <v>0</v>
      </c>
      <c r="W38" s="71">
        <v>0</v>
      </c>
      <c r="X38" s="71">
        <v>0</v>
      </c>
      <c r="Y38" s="71">
        <v>0</v>
      </c>
      <c r="Z38" s="71">
        <v>464195912</v>
      </c>
      <c r="AA38" s="71">
        <v>467620496</v>
      </c>
      <c r="AB38" s="71">
        <v>2303444841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1663</v>
      </c>
      <c r="B39" s="70">
        <v>31</v>
      </c>
      <c r="C39" s="70">
        <v>18</v>
      </c>
      <c r="D39" s="70">
        <v>31</v>
      </c>
      <c r="E39" s="70">
        <v>2024</v>
      </c>
      <c r="F39" s="70" t="s">
        <v>1554</v>
      </c>
      <c r="G39" s="1073" t="s">
        <v>1660</v>
      </c>
      <c r="H39" s="70" t="s">
        <v>1661</v>
      </c>
      <c r="I39" s="1066"/>
      <c r="J39" s="73">
        <v>76919</v>
      </c>
      <c r="K39" s="71">
        <v>98975595</v>
      </c>
      <c r="L39" s="71">
        <v>134707</v>
      </c>
      <c r="M39" s="71">
        <v>172503954</v>
      </c>
      <c r="N39" s="71">
        <v>343100</v>
      </c>
      <c r="O39" s="71">
        <v>959129876.00000012</v>
      </c>
      <c r="P39" s="71">
        <v>708</v>
      </c>
      <c r="Q39" s="71">
        <v>4374383</v>
      </c>
      <c r="R39" s="71">
        <v>0</v>
      </c>
      <c r="S39" s="71">
        <v>0</v>
      </c>
      <c r="T39" s="71">
        <v>0</v>
      </c>
      <c r="U39" s="71">
        <v>0</v>
      </c>
      <c r="V39" s="71">
        <v>0</v>
      </c>
      <c r="W39" s="71">
        <v>0</v>
      </c>
      <c r="X39" s="71">
        <v>0</v>
      </c>
      <c r="Y39" s="71">
        <v>0</v>
      </c>
      <c r="Z39" s="71">
        <v>1234983808.0000002</v>
      </c>
      <c r="AA39" s="71">
        <v>42758782</v>
      </c>
      <c r="AB39" s="71">
        <v>890157404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2119</v>
      </c>
      <c r="B40" s="70">
        <v>32</v>
      </c>
      <c r="C40" s="70">
        <v>18</v>
      </c>
      <c r="D40" s="70">
        <v>32</v>
      </c>
      <c r="E40" s="70">
        <v>2024</v>
      </c>
      <c r="F40" s="70" t="s">
        <v>1554</v>
      </c>
      <c r="G40" s="1073" t="s">
        <v>2098</v>
      </c>
      <c r="H40" s="70" t="s">
        <v>2099</v>
      </c>
      <c r="I40" s="1066"/>
      <c r="J40" s="73">
        <v>81203</v>
      </c>
      <c r="K40" s="71">
        <v>102945180</v>
      </c>
      <c r="L40" s="71">
        <v>167867</v>
      </c>
      <c r="M40" s="71">
        <v>212095356.99999997</v>
      </c>
      <c r="N40" s="71">
        <v>18700</v>
      </c>
      <c r="O40" s="71">
        <v>34557490</v>
      </c>
      <c r="P40" s="71">
        <v>0</v>
      </c>
      <c r="Q40" s="71">
        <v>0</v>
      </c>
      <c r="R40" s="71">
        <v>0</v>
      </c>
      <c r="S40" s="71">
        <v>0</v>
      </c>
      <c r="T40" s="71">
        <v>0</v>
      </c>
      <c r="U40" s="71">
        <v>0</v>
      </c>
      <c r="V40" s="71">
        <v>0</v>
      </c>
      <c r="W40" s="71">
        <v>0</v>
      </c>
      <c r="X40" s="71">
        <v>0</v>
      </c>
      <c r="Y40" s="71">
        <v>0</v>
      </c>
      <c r="Z40" s="71">
        <v>349598027</v>
      </c>
      <c r="AA40" s="71">
        <v>92162719</v>
      </c>
      <c r="AB40" s="71">
        <v>645366564</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1667</v>
      </c>
      <c r="B41" s="70">
        <v>33</v>
      </c>
      <c r="C41" s="70">
        <v>18</v>
      </c>
      <c r="D41" s="70">
        <v>33</v>
      </c>
      <c r="E41" s="70">
        <v>2024</v>
      </c>
      <c r="F41" s="70" t="s">
        <v>1554</v>
      </c>
      <c r="G41" s="1073" t="s">
        <v>1664</v>
      </c>
      <c r="H41" s="70" t="s">
        <v>1665</v>
      </c>
      <c r="I41" s="1066"/>
      <c r="J41" s="73">
        <v>66433</v>
      </c>
      <c r="K41" s="71">
        <v>86194985</v>
      </c>
      <c r="L41" s="71">
        <v>418020</v>
      </c>
      <c r="M41" s="71">
        <v>539592102</v>
      </c>
      <c r="N41" s="71">
        <v>19600</v>
      </c>
      <c r="O41" s="71">
        <v>52307914</v>
      </c>
      <c r="P41" s="71">
        <v>0</v>
      </c>
      <c r="Q41" s="71">
        <v>0</v>
      </c>
      <c r="R41" s="71">
        <v>0</v>
      </c>
      <c r="S41" s="71">
        <v>0</v>
      </c>
      <c r="T41" s="71">
        <v>0</v>
      </c>
      <c r="U41" s="71">
        <v>0</v>
      </c>
      <c r="V41" s="71">
        <v>0</v>
      </c>
      <c r="W41" s="71">
        <v>0</v>
      </c>
      <c r="X41" s="71">
        <v>0</v>
      </c>
      <c r="Y41" s="71">
        <v>0</v>
      </c>
      <c r="Z41" s="71">
        <v>678095000.99999988</v>
      </c>
      <c r="AA41" s="71">
        <v>232543197</v>
      </c>
      <c r="AB41" s="71">
        <v>1174110615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1711</v>
      </c>
      <c r="B42" s="70">
        <v>34</v>
      </c>
      <c r="C42" s="70">
        <v>18</v>
      </c>
      <c r="D42" s="70">
        <v>34</v>
      </c>
      <c r="E42" s="70">
        <v>2024</v>
      </c>
      <c r="F42" s="70" t="s">
        <v>1554</v>
      </c>
      <c r="G42" s="1073" t="s">
        <v>1708</v>
      </c>
      <c r="H42" s="70" t="s">
        <v>1709</v>
      </c>
      <c r="I42" s="1066"/>
      <c r="J42" s="73">
        <v>116152</v>
      </c>
      <c r="K42" s="71">
        <v>151190375</v>
      </c>
      <c r="L42" s="71">
        <v>60753</v>
      </c>
      <c r="M42" s="71">
        <v>78455992</v>
      </c>
      <c r="N42" s="71">
        <v>32800</v>
      </c>
      <c r="O42" s="71">
        <v>66155457.999999993</v>
      </c>
      <c r="P42" s="71">
        <v>0</v>
      </c>
      <c r="Q42" s="71">
        <v>0</v>
      </c>
      <c r="R42" s="71">
        <v>0</v>
      </c>
      <c r="S42" s="71">
        <v>0</v>
      </c>
      <c r="T42" s="71">
        <v>0</v>
      </c>
      <c r="U42" s="71">
        <v>0</v>
      </c>
      <c r="V42" s="71">
        <v>0</v>
      </c>
      <c r="W42" s="71">
        <v>0</v>
      </c>
      <c r="X42" s="71">
        <v>0</v>
      </c>
      <c r="Y42" s="71">
        <v>0</v>
      </c>
      <c r="Z42" s="71">
        <v>295801825</v>
      </c>
      <c r="AA42" s="71">
        <v>253170069</v>
      </c>
      <c r="AB42" s="71">
        <v>1430867203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1739</v>
      </c>
      <c r="B43" s="70">
        <v>35</v>
      </c>
      <c r="C43" s="70">
        <v>18</v>
      </c>
      <c r="D43" s="70">
        <v>35</v>
      </c>
      <c r="E43" s="70">
        <v>2024</v>
      </c>
      <c r="F43" s="70" t="s">
        <v>1554</v>
      </c>
      <c r="G43" s="1073" t="s">
        <v>1736</v>
      </c>
      <c r="H43" s="70" t="s">
        <v>1737</v>
      </c>
      <c r="I43" s="1066"/>
      <c r="J43" s="73">
        <v>120438</v>
      </c>
      <c r="K43" s="71">
        <v>158169598.99999997</v>
      </c>
      <c r="L43" s="71">
        <v>202017</v>
      </c>
      <c r="M43" s="71">
        <v>264300955.00000003</v>
      </c>
      <c r="N43" s="71">
        <v>3400</v>
      </c>
      <c r="O43" s="71">
        <v>9799662</v>
      </c>
      <c r="P43" s="71">
        <v>0</v>
      </c>
      <c r="Q43" s="71">
        <v>0</v>
      </c>
      <c r="R43" s="71">
        <v>0</v>
      </c>
      <c r="S43" s="71">
        <v>0</v>
      </c>
      <c r="T43" s="71">
        <v>0</v>
      </c>
      <c r="U43" s="71">
        <v>0</v>
      </c>
      <c r="V43" s="71">
        <v>0</v>
      </c>
      <c r="W43" s="71">
        <v>0</v>
      </c>
      <c r="X43" s="71">
        <v>0</v>
      </c>
      <c r="Y43" s="71">
        <v>0</v>
      </c>
      <c r="Z43" s="71">
        <v>432270216</v>
      </c>
      <c r="AA43" s="71">
        <v>197417565</v>
      </c>
      <c r="AB43" s="71">
        <v>1047703036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1651</v>
      </c>
      <c r="B44" s="70">
        <v>36</v>
      </c>
      <c r="C44" s="70">
        <v>18</v>
      </c>
      <c r="D44" s="70">
        <v>36</v>
      </c>
      <c r="E44" s="70">
        <v>2024</v>
      </c>
      <c r="F44" s="70" t="s">
        <v>1554</v>
      </c>
      <c r="G44" s="1073" t="s">
        <v>1648</v>
      </c>
      <c r="H44" s="70" t="s">
        <v>1649</v>
      </c>
      <c r="I44" s="1066"/>
      <c r="J44" s="73">
        <v>137209</v>
      </c>
      <c r="K44" s="71">
        <v>177780909</v>
      </c>
      <c r="L44" s="71">
        <v>273054</v>
      </c>
      <c r="M44" s="71">
        <v>351702135</v>
      </c>
      <c r="N44" s="71">
        <v>400</v>
      </c>
      <c r="O44" s="71">
        <v>754812</v>
      </c>
      <c r="P44" s="71">
        <v>0</v>
      </c>
      <c r="Q44" s="71">
        <v>0</v>
      </c>
      <c r="R44" s="71">
        <v>0</v>
      </c>
      <c r="S44" s="71">
        <v>0</v>
      </c>
      <c r="T44" s="71">
        <v>0</v>
      </c>
      <c r="U44" s="71">
        <v>0</v>
      </c>
      <c r="V44" s="71">
        <v>0</v>
      </c>
      <c r="W44" s="71">
        <v>0</v>
      </c>
      <c r="X44" s="71">
        <v>0</v>
      </c>
      <c r="Y44" s="71">
        <v>0</v>
      </c>
      <c r="Z44" s="71">
        <v>530237856</v>
      </c>
      <c r="AA44" s="71">
        <v>218062794</v>
      </c>
      <c r="AB44" s="71">
        <v>1714519655.9999998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1576</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1576</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1576</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1576</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1576</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1576</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1576</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1576</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1576</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1576</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1576</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1576</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1576</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1576</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1576</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1576</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1576</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1576</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1576</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1576</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1576</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1576</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1576</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1576</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1576</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1576</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1576</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1674</v>
      </c>
      <c r="B190" s="70">
        <v>182</v>
      </c>
      <c r="C190" s="70">
        <v>16</v>
      </c>
      <c r="D190" s="70">
        <v>2</v>
      </c>
      <c r="E190" s="70">
        <v>2022</v>
      </c>
      <c r="F190" s="70" t="s">
        <v>161</v>
      </c>
      <c r="G190" s="1073" t="s">
        <v>1672</v>
      </c>
      <c r="H190" s="70" t="s">
        <v>1673</v>
      </c>
      <c r="I190" s="1066"/>
      <c r="J190" s="73"/>
      <c r="K190" s="71"/>
      <c r="L190" s="71"/>
      <c r="M190" s="71"/>
      <c r="N190" s="71"/>
      <c r="O190" s="71"/>
      <c r="P190" s="71"/>
      <c r="Q190" s="71"/>
      <c r="R190" s="71"/>
      <c r="S190" s="71"/>
      <c r="T190" s="71"/>
      <c r="U190" s="71"/>
      <c r="V190" s="71"/>
      <c r="W190" s="71"/>
      <c r="X190" s="71"/>
      <c r="Y190" s="71"/>
      <c r="Z190" s="71"/>
      <c r="AA190" s="71"/>
      <c r="AB190" s="71"/>
      <c r="AC190" s="72"/>
      <c r="AD190" s="71">
        <v>224144513.81295756</v>
      </c>
      <c r="AE190" s="71">
        <v>10876483.510817507</v>
      </c>
      <c r="AF190" s="71">
        <v>12893706.116605626</v>
      </c>
      <c r="AG190" s="71">
        <v>255149183.81165501</v>
      </c>
      <c r="AH190" s="71">
        <v>269785403.8350696</v>
      </c>
      <c r="AI190" s="71">
        <v>0</v>
      </c>
      <c r="AJ190" s="71">
        <v>0</v>
      </c>
      <c r="AK190" s="71">
        <v>17667454.675370365</v>
      </c>
      <c r="AL190" s="71">
        <v>0</v>
      </c>
      <c r="AM190" s="71">
        <v>0</v>
      </c>
      <c r="AN190" s="71">
        <v>790516745.76247561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1718</v>
      </c>
      <c r="B191" s="70">
        <v>183</v>
      </c>
      <c r="C191" s="70">
        <v>16</v>
      </c>
      <c r="D191" s="70">
        <v>3</v>
      </c>
      <c r="E191" s="70">
        <v>2022</v>
      </c>
      <c r="F191" s="70" t="s">
        <v>161</v>
      </c>
      <c r="G191" s="1073" t="s">
        <v>1716</v>
      </c>
      <c r="H191" s="70" t="s">
        <v>1717</v>
      </c>
      <c r="I191" s="1066"/>
      <c r="J191" s="73"/>
      <c r="K191" s="71"/>
      <c r="L191" s="71"/>
      <c r="M191" s="71"/>
      <c r="N191" s="71"/>
      <c r="O191" s="71"/>
      <c r="P191" s="71"/>
      <c r="Q191" s="71"/>
      <c r="R191" s="71"/>
      <c r="S191" s="71"/>
      <c r="T191" s="71"/>
      <c r="U191" s="71"/>
      <c r="V191" s="71"/>
      <c r="W191" s="71"/>
      <c r="X191" s="71"/>
      <c r="Y191" s="71"/>
      <c r="Z191" s="71"/>
      <c r="AA191" s="71"/>
      <c r="AB191" s="71"/>
      <c r="AC191" s="72"/>
      <c r="AD191" s="71">
        <v>103097775.53763545</v>
      </c>
      <c r="AE191" s="71">
        <v>2538169.2803764567</v>
      </c>
      <c r="AF191" s="71">
        <v>3629818.4124828163</v>
      </c>
      <c r="AG191" s="71">
        <v>85620831.121380851</v>
      </c>
      <c r="AH191" s="71">
        <v>80967279.486903012</v>
      </c>
      <c r="AI191" s="71">
        <v>0</v>
      </c>
      <c r="AJ191" s="71">
        <v>0</v>
      </c>
      <c r="AK191" s="71">
        <v>5637181.1646370376</v>
      </c>
      <c r="AL191" s="71">
        <v>0</v>
      </c>
      <c r="AM191" s="71">
        <v>0</v>
      </c>
      <c r="AN191" s="71">
        <v>281491055.00341564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1694</v>
      </c>
      <c r="B192" s="70">
        <v>184</v>
      </c>
      <c r="C192" s="70">
        <v>16</v>
      </c>
      <c r="D192" s="70">
        <v>4</v>
      </c>
      <c r="E192" s="70">
        <v>2022</v>
      </c>
      <c r="F192" s="70" t="s">
        <v>161</v>
      </c>
      <c r="G192" s="1073" t="s">
        <v>1692</v>
      </c>
      <c r="H192" s="70" t="s">
        <v>1693</v>
      </c>
      <c r="I192" s="1066"/>
      <c r="J192" s="73"/>
      <c r="K192" s="71"/>
      <c r="L192" s="71"/>
      <c r="M192" s="71"/>
      <c r="N192" s="71"/>
      <c r="O192" s="71"/>
      <c r="P192" s="71"/>
      <c r="Q192" s="71"/>
      <c r="R192" s="71"/>
      <c r="S192" s="71"/>
      <c r="T192" s="71"/>
      <c r="U192" s="71"/>
      <c r="V192" s="71"/>
      <c r="W192" s="71"/>
      <c r="X192" s="71"/>
      <c r="Y192" s="71"/>
      <c r="Z192" s="71"/>
      <c r="AA192" s="71"/>
      <c r="AB192" s="71"/>
      <c r="AC192" s="72"/>
      <c r="AD192" s="71">
        <v>16621235.144236663</v>
      </c>
      <c r="AE192" s="71">
        <v>1097019.058800518</v>
      </c>
      <c r="AF192" s="71">
        <v>886673.19999580237</v>
      </c>
      <c r="AG192" s="71">
        <v>52565676.465407781</v>
      </c>
      <c r="AH192" s="71">
        <v>44655601.332439221</v>
      </c>
      <c r="AI192" s="71">
        <v>0</v>
      </c>
      <c r="AJ192" s="71">
        <v>0</v>
      </c>
      <c r="AK192" s="71">
        <v>3044563.3475309708</v>
      </c>
      <c r="AL192" s="71">
        <v>0</v>
      </c>
      <c r="AM192" s="71">
        <v>0</v>
      </c>
      <c r="AN192" s="71">
        <v>118870768.54841097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1678</v>
      </c>
      <c r="B193" s="70">
        <v>185</v>
      </c>
      <c r="C193" s="70">
        <v>16</v>
      </c>
      <c r="D193" s="70">
        <v>5</v>
      </c>
      <c r="E193" s="70">
        <v>2022</v>
      </c>
      <c r="F193" s="70" t="s">
        <v>161</v>
      </c>
      <c r="G193" s="1073" t="s">
        <v>1676</v>
      </c>
      <c r="H193" s="70" t="s">
        <v>1677</v>
      </c>
      <c r="I193" s="1066"/>
      <c r="J193" s="73"/>
      <c r="K193" s="71"/>
      <c r="L193" s="71"/>
      <c r="M193" s="71"/>
      <c r="N193" s="71"/>
      <c r="O193" s="71"/>
      <c r="P193" s="71"/>
      <c r="Q193" s="71"/>
      <c r="R193" s="71"/>
      <c r="S193" s="71"/>
      <c r="T193" s="71"/>
      <c r="U193" s="71"/>
      <c r="V193" s="71"/>
      <c r="W193" s="71"/>
      <c r="X193" s="71"/>
      <c r="Y193" s="71"/>
      <c r="Z193" s="71"/>
      <c r="AA193" s="71"/>
      <c r="AB193" s="71"/>
      <c r="AC193" s="72"/>
      <c r="AD193" s="71">
        <v>327264568.43251848</v>
      </c>
      <c r="AE193" s="71">
        <v>7654898.8226757804</v>
      </c>
      <c r="AF193" s="71">
        <v>8331033.6082938928</v>
      </c>
      <c r="AG193" s="71">
        <v>232892902.06794056</v>
      </c>
      <c r="AH193" s="71">
        <v>228794363.35782227</v>
      </c>
      <c r="AI193" s="71">
        <v>0</v>
      </c>
      <c r="AJ193" s="71">
        <v>0</v>
      </c>
      <c r="AK193" s="71">
        <v>16198244.319606204</v>
      </c>
      <c r="AL193" s="71">
        <v>0</v>
      </c>
      <c r="AM193" s="71">
        <v>0</v>
      </c>
      <c r="AN193" s="71">
        <v>821136010.60885715</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1690</v>
      </c>
      <c r="B194" s="70">
        <v>186</v>
      </c>
      <c r="C194" s="70">
        <v>16</v>
      </c>
      <c r="D194" s="70">
        <v>6</v>
      </c>
      <c r="E194" s="70">
        <v>2022</v>
      </c>
      <c r="F194" s="70" t="s">
        <v>161</v>
      </c>
      <c r="G194" s="1073" t="s">
        <v>1688</v>
      </c>
      <c r="H194" s="70" t="s">
        <v>1689</v>
      </c>
      <c r="I194" s="1066"/>
      <c r="J194" s="73"/>
      <c r="K194" s="71"/>
      <c r="L194" s="71"/>
      <c r="M194" s="71"/>
      <c r="N194" s="71"/>
      <c r="O194" s="71"/>
      <c r="P194" s="71"/>
      <c r="Q194" s="71"/>
      <c r="R194" s="71"/>
      <c r="S194" s="71"/>
      <c r="T194" s="71"/>
      <c r="U194" s="71"/>
      <c r="V194" s="71"/>
      <c r="W194" s="71"/>
      <c r="X194" s="71"/>
      <c r="Y194" s="71"/>
      <c r="Z194" s="71"/>
      <c r="AA194" s="71"/>
      <c r="AB194" s="71"/>
      <c r="AC194" s="72"/>
      <c r="AD194" s="71">
        <v>16983243.522110034</v>
      </c>
      <c r="AE194" s="71">
        <v>691493.60407455335</v>
      </c>
      <c r="AF194" s="71">
        <v>1560914.2791592772</v>
      </c>
      <c r="AG194" s="71">
        <v>11596929.153319607</v>
      </c>
      <c r="AH194" s="71">
        <v>12541905.31741422</v>
      </c>
      <c r="AI194" s="71">
        <v>0</v>
      </c>
      <c r="AJ194" s="71">
        <v>0</v>
      </c>
      <c r="AK194" s="71">
        <v>997895.73117818905</v>
      </c>
      <c r="AL194" s="71">
        <v>0</v>
      </c>
      <c r="AM194" s="71">
        <v>0</v>
      </c>
      <c r="AN194" s="71">
        <v>44372381.607255884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1751</v>
      </c>
      <c r="B195" s="70">
        <v>187</v>
      </c>
      <c r="C195" s="70">
        <v>16</v>
      </c>
      <c r="D195" s="70">
        <v>7</v>
      </c>
      <c r="E195" s="70">
        <v>2022</v>
      </c>
      <c r="F195" s="70" t="s">
        <v>161</v>
      </c>
      <c r="G195" s="1073" t="s">
        <v>1749</v>
      </c>
      <c r="H195" s="70" t="s">
        <v>1750</v>
      </c>
      <c r="I195" s="1066"/>
      <c r="J195" s="73"/>
      <c r="K195" s="71"/>
      <c r="L195" s="71"/>
      <c r="M195" s="71"/>
      <c r="N195" s="71"/>
      <c r="O195" s="71"/>
      <c r="P195" s="71"/>
      <c r="Q195" s="71"/>
      <c r="R195" s="71"/>
      <c r="S195" s="71"/>
      <c r="T195" s="71"/>
      <c r="U195" s="71"/>
      <c r="V195" s="71"/>
      <c r="W195" s="71"/>
      <c r="X195" s="71"/>
      <c r="Y195" s="71"/>
      <c r="Z195" s="71"/>
      <c r="AA195" s="71"/>
      <c r="AB195" s="71"/>
      <c r="AC195" s="72"/>
      <c r="AD195" s="71">
        <v>236469619.00209066</v>
      </c>
      <c r="AE195" s="71">
        <v>825591.66280863725</v>
      </c>
      <c r="AF195" s="71">
        <v>785075.22916295007</v>
      </c>
      <c r="AG195" s="71">
        <v>18399940.047398817</v>
      </c>
      <c r="AH195" s="71">
        <v>9098519.1410563756</v>
      </c>
      <c r="AI195" s="71">
        <v>0</v>
      </c>
      <c r="AJ195" s="71">
        <v>0</v>
      </c>
      <c r="AK195" s="71">
        <v>729569.21340020292</v>
      </c>
      <c r="AL195" s="71">
        <v>0</v>
      </c>
      <c r="AM195" s="71">
        <v>0</v>
      </c>
      <c r="AN195" s="71">
        <v>266308314.29591766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1747</v>
      </c>
      <c r="B196" s="70">
        <v>188</v>
      </c>
      <c r="C196" s="70">
        <v>16</v>
      </c>
      <c r="D196" s="70">
        <v>8</v>
      </c>
      <c r="E196" s="70">
        <v>2022</v>
      </c>
      <c r="F196" s="70" t="s">
        <v>161</v>
      </c>
      <c r="G196" s="1073" t="s">
        <v>1745</v>
      </c>
      <c r="H196" s="70" t="s">
        <v>1746</v>
      </c>
      <c r="I196" s="1066"/>
      <c r="J196" s="73"/>
      <c r="K196" s="71"/>
      <c r="L196" s="71"/>
      <c r="M196" s="71"/>
      <c r="N196" s="71"/>
      <c r="O196" s="71"/>
      <c r="P196" s="71"/>
      <c r="Q196" s="71"/>
      <c r="R196" s="71"/>
      <c r="S196" s="71"/>
      <c r="T196" s="71"/>
      <c r="U196" s="71"/>
      <c r="V196" s="71"/>
      <c r="W196" s="71"/>
      <c r="X196" s="71"/>
      <c r="Y196" s="71"/>
      <c r="Z196" s="71"/>
      <c r="AA196" s="71"/>
      <c r="AB196" s="71"/>
      <c r="AC196" s="72"/>
      <c r="AD196" s="71">
        <v>8331308.503490245</v>
      </c>
      <c r="AE196" s="71">
        <v>1042087.3238973994</v>
      </c>
      <c r="AF196" s="71">
        <v>757366.69166308129</v>
      </c>
      <c r="AG196" s="71">
        <v>15391881.908015147</v>
      </c>
      <c r="AH196" s="71">
        <v>13092673.635295136</v>
      </c>
      <c r="AI196" s="71">
        <v>0</v>
      </c>
      <c r="AJ196" s="71">
        <v>0</v>
      </c>
      <c r="AK196" s="71">
        <v>772439.47514336533</v>
      </c>
      <c r="AL196" s="71">
        <v>0</v>
      </c>
      <c r="AM196" s="71">
        <v>0</v>
      </c>
      <c r="AN196" s="71">
        <v>39387757.537504375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1730</v>
      </c>
      <c r="B197" s="70">
        <v>189</v>
      </c>
      <c r="C197" s="70">
        <v>16</v>
      </c>
      <c r="D197" s="70">
        <v>9</v>
      </c>
      <c r="E197" s="70">
        <v>2022</v>
      </c>
      <c r="F197" s="70" t="s">
        <v>161</v>
      </c>
      <c r="G197" s="1073" t="s">
        <v>1728</v>
      </c>
      <c r="H197" s="70" t="s">
        <v>1729</v>
      </c>
      <c r="I197" s="1066"/>
      <c r="J197" s="73"/>
      <c r="K197" s="71"/>
      <c r="L197" s="71"/>
      <c r="M197" s="71"/>
      <c r="N197" s="71"/>
      <c r="O197" s="71"/>
      <c r="P197" s="71"/>
      <c r="Q197" s="71"/>
      <c r="R197" s="71"/>
      <c r="S197" s="71"/>
      <c r="T197" s="71"/>
      <c r="U197" s="71"/>
      <c r="V197" s="71"/>
      <c r="W197" s="71"/>
      <c r="X197" s="71"/>
      <c r="Y197" s="71"/>
      <c r="Z197" s="71"/>
      <c r="AA197" s="71"/>
      <c r="AB197" s="71"/>
      <c r="AC197" s="72"/>
      <c r="AD197" s="71">
        <v>175212870.04763141</v>
      </c>
      <c r="AE197" s="71">
        <v>1447612.7786233642</v>
      </c>
      <c r="AF197" s="71">
        <v>1911889.0874909488</v>
      </c>
      <c r="AG197" s="71">
        <v>38591321.027528912</v>
      </c>
      <c r="AH197" s="71">
        <v>49586495.642916389</v>
      </c>
      <c r="AI197" s="71">
        <v>0</v>
      </c>
      <c r="AJ197" s="71">
        <v>0</v>
      </c>
      <c r="AK197" s="71">
        <v>3520268.3001267845</v>
      </c>
      <c r="AL197" s="71">
        <v>0</v>
      </c>
      <c r="AM197" s="71">
        <v>0</v>
      </c>
      <c r="AN197" s="71">
        <v>270270456.88431782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2409</v>
      </c>
      <c r="B198" s="70">
        <v>190</v>
      </c>
      <c r="C198" s="70">
        <v>16</v>
      </c>
      <c r="D198" s="70">
        <v>10</v>
      </c>
      <c r="E198" s="70">
        <v>2022</v>
      </c>
      <c r="F198" s="70" t="s">
        <v>161</v>
      </c>
      <c r="G198" s="1073" t="s">
        <v>2407</v>
      </c>
      <c r="H198" s="70" t="s">
        <v>2408</v>
      </c>
      <c r="I198" s="1066"/>
      <c r="J198" s="73"/>
      <c r="K198" s="71"/>
      <c r="L198" s="71"/>
      <c r="M198" s="71"/>
      <c r="N198" s="71"/>
      <c r="O198" s="71"/>
      <c r="P198" s="71"/>
      <c r="Q198" s="71"/>
      <c r="R198" s="71"/>
      <c r="S198" s="71"/>
      <c r="T198" s="71"/>
      <c r="U198" s="71"/>
      <c r="V198" s="71"/>
      <c r="W198" s="71"/>
      <c r="X198" s="71"/>
      <c r="Y198" s="71"/>
      <c r="Z198" s="71"/>
      <c r="AA198" s="71"/>
      <c r="AB198" s="71"/>
      <c r="AC198" s="72"/>
      <c r="AD198" s="71">
        <v>33818814.34070766</v>
      </c>
      <c r="AE198" s="71">
        <v>1825672.3658977693</v>
      </c>
      <c r="AF198" s="71">
        <v>3288079.7833177671</v>
      </c>
      <c r="AG198" s="71">
        <v>30794925.441779397</v>
      </c>
      <c r="AH198" s="71">
        <v>35760909.836582869</v>
      </c>
      <c r="AI198" s="71">
        <v>0</v>
      </c>
      <c r="AJ198" s="71">
        <v>0</v>
      </c>
      <c r="AK198" s="71">
        <v>2811617.7084205342</v>
      </c>
      <c r="AL198" s="71">
        <v>0</v>
      </c>
      <c r="AM198" s="71">
        <v>0</v>
      </c>
      <c r="AN198" s="71">
        <v>108300019.47670598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1682</v>
      </c>
      <c r="B199" s="70">
        <v>191</v>
      </c>
      <c r="C199" s="70">
        <v>16</v>
      </c>
      <c r="D199" s="70">
        <v>11</v>
      </c>
      <c r="E199" s="70">
        <v>2022</v>
      </c>
      <c r="F199" s="70" t="s">
        <v>161</v>
      </c>
      <c r="G199" s="1073" t="s">
        <v>1680</v>
      </c>
      <c r="H199" s="70" t="s">
        <v>1681</v>
      </c>
      <c r="I199" s="1066"/>
      <c r="J199" s="73"/>
      <c r="K199" s="71"/>
      <c r="L199" s="71"/>
      <c r="M199" s="71"/>
      <c r="N199" s="71"/>
      <c r="O199" s="71"/>
      <c r="P199" s="71"/>
      <c r="Q199" s="71"/>
      <c r="R199" s="71"/>
      <c r="S199" s="71"/>
      <c r="T199" s="71"/>
      <c r="U199" s="71"/>
      <c r="V199" s="71"/>
      <c r="W199" s="71"/>
      <c r="X199" s="71"/>
      <c r="Y199" s="71"/>
      <c r="Z199" s="71"/>
      <c r="AA199" s="71"/>
      <c r="AB199" s="71"/>
      <c r="AC199" s="72"/>
      <c r="AD199" s="71">
        <v>8245351.6115797609</v>
      </c>
      <c r="AE199" s="71">
        <v>725422.02857353841</v>
      </c>
      <c r="AF199" s="71">
        <v>1653276.0708255065</v>
      </c>
      <c r="AG199" s="71">
        <v>11725287.849434309</v>
      </c>
      <c r="AH199" s="71">
        <v>14731968.313712347</v>
      </c>
      <c r="AI199" s="71">
        <v>0</v>
      </c>
      <c r="AJ199" s="71">
        <v>0</v>
      </c>
      <c r="AK199" s="71">
        <v>1069948.7614573594</v>
      </c>
      <c r="AL199" s="71">
        <v>0</v>
      </c>
      <c r="AM199" s="71">
        <v>0</v>
      </c>
      <c r="AN199" s="71">
        <v>38151254.635582827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2451</v>
      </c>
      <c r="B200" s="70">
        <v>192</v>
      </c>
      <c r="C200" s="70">
        <v>16</v>
      </c>
      <c r="D200" s="70">
        <v>12</v>
      </c>
      <c r="E200" s="70">
        <v>2022</v>
      </c>
      <c r="F200" s="70" t="s">
        <v>161</v>
      </c>
      <c r="G200" s="1073" t="s">
        <v>2443</v>
      </c>
      <c r="H200" s="70" t="s">
        <v>2444</v>
      </c>
      <c r="I200" s="1066"/>
      <c r="J200" s="73"/>
      <c r="K200" s="71"/>
      <c r="L200" s="71"/>
      <c r="M200" s="71"/>
      <c r="N200" s="71"/>
      <c r="O200" s="71"/>
      <c r="P200" s="71"/>
      <c r="Q200" s="71"/>
      <c r="R200" s="71"/>
      <c r="S200" s="71"/>
      <c r="T200" s="71"/>
      <c r="U200" s="71"/>
      <c r="V200" s="71"/>
      <c r="W200" s="71"/>
      <c r="X200" s="71"/>
      <c r="Y200" s="71"/>
      <c r="Z200" s="71"/>
      <c r="AA200" s="71"/>
      <c r="AB200" s="71"/>
      <c r="AC200" s="72"/>
      <c r="AD200" s="71">
        <v>74378504.191914871</v>
      </c>
      <c r="AE200" s="71">
        <v>4367072.9247979391</v>
      </c>
      <c r="AF200" s="71">
        <v>8552701.9082928449</v>
      </c>
      <c r="AG200" s="71">
        <v>106721884.60006297</v>
      </c>
      <c r="AH200" s="71">
        <v>108045998.98964658</v>
      </c>
      <c r="AI200" s="71">
        <v>0</v>
      </c>
      <c r="AJ200" s="71">
        <v>0</v>
      </c>
      <c r="AK200" s="71">
        <v>8173628.6086760079</v>
      </c>
      <c r="AL200" s="71">
        <v>0</v>
      </c>
      <c r="AM200" s="71">
        <v>0</v>
      </c>
      <c r="AN200" s="71">
        <v>310239791.22339123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1714</v>
      </c>
      <c r="B201" s="70">
        <v>193</v>
      </c>
      <c r="C201" s="70">
        <v>16</v>
      </c>
      <c r="D201" s="70">
        <v>13</v>
      </c>
      <c r="E201" s="70">
        <v>2022</v>
      </c>
      <c r="F201" s="70" t="s">
        <v>161</v>
      </c>
      <c r="G201" s="1073" t="s">
        <v>1712</v>
      </c>
      <c r="H201" s="70" t="s">
        <v>1713</v>
      </c>
      <c r="I201" s="1066"/>
      <c r="J201" s="73"/>
      <c r="K201" s="71"/>
      <c r="L201" s="71"/>
      <c r="M201" s="71"/>
      <c r="N201" s="71"/>
      <c r="O201" s="71"/>
      <c r="P201" s="71"/>
      <c r="Q201" s="71"/>
      <c r="R201" s="71"/>
      <c r="S201" s="71"/>
      <c r="T201" s="71"/>
      <c r="U201" s="71"/>
      <c r="V201" s="71"/>
      <c r="W201" s="71"/>
      <c r="X201" s="71"/>
      <c r="Y201" s="71"/>
      <c r="Z201" s="71"/>
      <c r="AA201" s="71"/>
      <c r="AB201" s="71"/>
      <c r="AC201" s="72"/>
      <c r="AD201" s="71">
        <v>53245645.333208226</v>
      </c>
      <c r="AE201" s="71">
        <v>3948622.3559771227</v>
      </c>
      <c r="AF201" s="71">
        <v>5126079.4374757325</v>
      </c>
      <c r="AG201" s="71">
        <v>110790297.18561156</v>
      </c>
      <c r="AH201" s="71">
        <v>113675111.40389404</v>
      </c>
      <c r="AI201" s="71">
        <v>0</v>
      </c>
      <c r="AJ201" s="71">
        <v>0</v>
      </c>
      <c r="AK201" s="71">
        <v>7608954.9502336914</v>
      </c>
      <c r="AL201" s="71">
        <v>0</v>
      </c>
      <c r="AM201" s="71">
        <v>0</v>
      </c>
      <c r="AN201" s="71">
        <v>294394710.66640037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1670</v>
      </c>
      <c r="B202" s="70">
        <v>194</v>
      </c>
      <c r="C202" s="70">
        <v>16</v>
      </c>
      <c r="D202" s="70">
        <v>14</v>
      </c>
      <c r="E202" s="70">
        <v>2022</v>
      </c>
      <c r="F202" s="70" t="s">
        <v>161</v>
      </c>
      <c r="G202" s="1073" t="s">
        <v>1668</v>
      </c>
      <c r="H202" s="70" t="s">
        <v>1669</v>
      </c>
      <c r="I202" s="1066"/>
      <c r="J202" s="73"/>
      <c r="K202" s="71"/>
      <c r="L202" s="71"/>
      <c r="M202" s="71"/>
      <c r="N202" s="71"/>
      <c r="O202" s="71"/>
      <c r="P202" s="71"/>
      <c r="Q202" s="71"/>
      <c r="R202" s="71"/>
      <c r="S202" s="71"/>
      <c r="T202" s="71"/>
      <c r="U202" s="71"/>
      <c r="V202" s="71"/>
      <c r="W202" s="71"/>
      <c r="X202" s="71"/>
      <c r="Y202" s="71"/>
      <c r="Z202" s="71"/>
      <c r="AA202" s="71"/>
      <c r="AB202" s="71"/>
      <c r="AC202" s="72"/>
      <c r="AD202" s="71">
        <v>37328953.126956493</v>
      </c>
      <c r="AE202" s="71">
        <v>1156797.7114892062</v>
      </c>
      <c r="AF202" s="71">
        <v>1348482.1583269495</v>
      </c>
      <c r="AG202" s="71">
        <v>17568398.92909053</v>
      </c>
      <c r="AH202" s="71">
        <v>19732250.758725692</v>
      </c>
      <c r="AI202" s="71">
        <v>0</v>
      </c>
      <c r="AJ202" s="71">
        <v>0</v>
      </c>
      <c r="AK202" s="71">
        <v>1454489.8442017497</v>
      </c>
      <c r="AL202" s="71">
        <v>0</v>
      </c>
      <c r="AM202" s="71">
        <v>0</v>
      </c>
      <c r="AN202" s="71">
        <v>78589372.528790608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2417</v>
      </c>
      <c r="B203" s="70">
        <v>195</v>
      </c>
      <c r="C203" s="70">
        <v>16</v>
      </c>
      <c r="D203" s="70">
        <v>15</v>
      </c>
      <c r="E203" s="70">
        <v>2022</v>
      </c>
      <c r="F203" s="70" t="s">
        <v>161</v>
      </c>
      <c r="G203" s="1073" t="s">
        <v>2415</v>
      </c>
      <c r="H203" s="70" t="s">
        <v>2416</v>
      </c>
      <c r="I203" s="1066"/>
      <c r="J203" s="73"/>
      <c r="K203" s="71"/>
      <c r="L203" s="71"/>
      <c r="M203" s="71"/>
      <c r="N203" s="71"/>
      <c r="O203" s="71"/>
      <c r="P203" s="71"/>
      <c r="Q203" s="71"/>
      <c r="R203" s="71"/>
      <c r="S203" s="71"/>
      <c r="T203" s="71"/>
      <c r="U203" s="71"/>
      <c r="V203" s="71"/>
      <c r="W203" s="71"/>
      <c r="X203" s="71"/>
      <c r="Y203" s="71"/>
      <c r="Z203" s="71"/>
      <c r="AA203" s="71"/>
      <c r="AB203" s="71"/>
      <c r="AC203" s="72"/>
      <c r="AD203" s="71">
        <v>52549445.104680128</v>
      </c>
      <c r="AE203" s="71">
        <v>2431537.089093932</v>
      </c>
      <c r="AF203" s="71">
        <v>1690220.7874919984</v>
      </c>
      <c r="AG203" s="71">
        <v>87010453.527144358</v>
      </c>
      <c r="AH203" s="71">
        <v>104095212.07949293</v>
      </c>
      <c r="AI203" s="71">
        <v>0</v>
      </c>
      <c r="AJ203" s="71">
        <v>0</v>
      </c>
      <c r="AK203" s="71">
        <v>6775825.6467189817</v>
      </c>
      <c r="AL203" s="71">
        <v>0</v>
      </c>
      <c r="AM203" s="71">
        <v>0</v>
      </c>
      <c r="AN203" s="71">
        <v>254552694.23462233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1722</v>
      </c>
      <c r="B204" s="70">
        <v>196</v>
      </c>
      <c r="C204" s="70">
        <v>16</v>
      </c>
      <c r="D204" s="70">
        <v>16</v>
      </c>
      <c r="E204" s="70">
        <v>2022</v>
      </c>
      <c r="F204" s="70" t="s">
        <v>161</v>
      </c>
      <c r="G204" s="1073" t="s">
        <v>1720</v>
      </c>
      <c r="H204" s="70" t="s">
        <v>1721</v>
      </c>
      <c r="I204" s="1066"/>
      <c r="J204" s="73"/>
      <c r="K204" s="71"/>
      <c r="L204" s="71"/>
      <c r="M204" s="71"/>
      <c r="N204" s="71"/>
      <c r="O204" s="71"/>
      <c r="P204" s="71"/>
      <c r="Q204" s="71"/>
      <c r="R204" s="71"/>
      <c r="S204" s="71"/>
      <c r="T204" s="71"/>
      <c r="U204" s="71"/>
      <c r="V204" s="71"/>
      <c r="W204" s="71"/>
      <c r="X204" s="71"/>
      <c r="Y204" s="71"/>
      <c r="Z204" s="71"/>
      <c r="AA204" s="71"/>
      <c r="AB204" s="71"/>
      <c r="AC204" s="72"/>
      <c r="AD204" s="71">
        <v>13210556.745932918</v>
      </c>
      <c r="AE204" s="71">
        <v>445916.43627237552</v>
      </c>
      <c r="AF204" s="71">
        <v>3759124.9208155377</v>
      </c>
      <c r="AG204" s="71">
        <v>7885688.5917423507</v>
      </c>
      <c r="AH204" s="71">
        <v>9033467.7649287079</v>
      </c>
      <c r="AI204" s="71">
        <v>0</v>
      </c>
      <c r="AJ204" s="71">
        <v>0</v>
      </c>
      <c r="AK204" s="71">
        <v>826543.81149994675</v>
      </c>
      <c r="AL204" s="71">
        <v>0</v>
      </c>
      <c r="AM204" s="71">
        <v>0</v>
      </c>
      <c r="AN204" s="71">
        <v>35161298.271191835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1743</v>
      </c>
      <c r="B205" s="70">
        <v>197</v>
      </c>
      <c r="C205" s="70">
        <v>16</v>
      </c>
      <c r="D205" s="70">
        <v>17</v>
      </c>
      <c r="E205" s="70">
        <v>2022</v>
      </c>
      <c r="F205" s="70" t="s">
        <v>161</v>
      </c>
      <c r="G205" s="1073" t="s">
        <v>1741</v>
      </c>
      <c r="H205" s="70" t="s">
        <v>1742</v>
      </c>
      <c r="I205" s="1066"/>
      <c r="J205" s="73"/>
      <c r="K205" s="71"/>
      <c r="L205" s="71"/>
      <c r="M205" s="71"/>
      <c r="N205" s="71"/>
      <c r="O205" s="71"/>
      <c r="P205" s="71"/>
      <c r="Q205" s="71"/>
      <c r="R205" s="71"/>
      <c r="S205" s="71"/>
      <c r="T205" s="71"/>
      <c r="U205" s="71"/>
      <c r="V205" s="71"/>
      <c r="W205" s="71"/>
      <c r="X205" s="71"/>
      <c r="Y205" s="71"/>
      <c r="Z205" s="71"/>
      <c r="AA205" s="71"/>
      <c r="AB205" s="71"/>
      <c r="AC205" s="72"/>
      <c r="AD205" s="71">
        <v>695626.80779722962</v>
      </c>
      <c r="AE205" s="71">
        <v>95322.716449529558</v>
      </c>
      <c r="AF205" s="71">
        <v>406391.88333140942</v>
      </c>
      <c r="AG205" s="71">
        <v>2567173.9222940421</v>
      </c>
      <c r="AH205" s="71">
        <v>2684453.4548683963</v>
      </c>
      <c r="AI205" s="71">
        <v>0</v>
      </c>
      <c r="AJ205" s="71">
        <v>0</v>
      </c>
      <c r="AK205" s="71">
        <v>162442.13636415137</v>
      </c>
      <c r="AL205" s="71">
        <v>0</v>
      </c>
      <c r="AM205" s="71">
        <v>0</v>
      </c>
      <c r="AN205" s="71">
        <v>6611410.921104758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1686</v>
      </c>
      <c r="B206" s="70">
        <v>198</v>
      </c>
      <c r="C206" s="70">
        <v>16</v>
      </c>
      <c r="D206" s="70">
        <v>18</v>
      </c>
      <c r="E206" s="70">
        <v>2022</v>
      </c>
      <c r="F206" s="70" t="s">
        <v>161</v>
      </c>
      <c r="G206" s="1073" t="s">
        <v>1684</v>
      </c>
      <c r="H206" s="70" t="s">
        <v>1685</v>
      </c>
      <c r="I206" s="1066"/>
      <c r="J206" s="73"/>
      <c r="K206" s="71"/>
      <c r="L206" s="71"/>
      <c r="M206" s="71"/>
      <c r="N206" s="71"/>
      <c r="O206" s="71"/>
      <c r="P206" s="71"/>
      <c r="Q206" s="71"/>
      <c r="R206" s="71"/>
      <c r="S206" s="71"/>
      <c r="T206" s="71"/>
      <c r="U206" s="71"/>
      <c r="V206" s="71"/>
      <c r="W206" s="71"/>
      <c r="X206" s="71"/>
      <c r="Y206" s="71"/>
      <c r="Z206" s="71"/>
      <c r="AA206" s="71"/>
      <c r="AB206" s="71"/>
      <c r="AC206" s="72"/>
      <c r="AD206" s="71">
        <v>2611976.4032482603</v>
      </c>
      <c r="AE206" s="71">
        <v>846594.973212771</v>
      </c>
      <c r="AF206" s="71">
        <v>443336.59999790118</v>
      </c>
      <c r="AG206" s="71">
        <v>12657283.599484537</v>
      </c>
      <c r="AH206" s="71">
        <v>29641743.72217365</v>
      </c>
      <c r="AI206" s="71">
        <v>0</v>
      </c>
      <c r="AJ206" s="71">
        <v>0</v>
      </c>
      <c r="AK206" s="71">
        <v>2326099.0814497797</v>
      </c>
      <c r="AL206" s="71">
        <v>0</v>
      </c>
      <c r="AM206" s="71">
        <v>0</v>
      </c>
      <c r="AN206" s="71">
        <v>48527034.379566893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1706</v>
      </c>
      <c r="B207" s="70">
        <v>199</v>
      </c>
      <c r="C207" s="70">
        <v>16</v>
      </c>
      <c r="D207" s="70">
        <v>19</v>
      </c>
      <c r="E207" s="70">
        <v>2022</v>
      </c>
      <c r="F207" s="70" t="s">
        <v>161</v>
      </c>
      <c r="G207" s="1073" t="s">
        <v>1704</v>
      </c>
      <c r="H207" s="70" t="s">
        <v>1705</v>
      </c>
      <c r="I207" s="1066"/>
      <c r="J207" s="73"/>
      <c r="K207" s="71"/>
      <c r="L207" s="71"/>
      <c r="M207" s="71"/>
      <c r="N207" s="71"/>
      <c r="O207" s="71"/>
      <c r="P207" s="71"/>
      <c r="Q207" s="71"/>
      <c r="R207" s="71"/>
      <c r="S207" s="71"/>
      <c r="T207" s="71"/>
      <c r="U207" s="71"/>
      <c r="V207" s="71"/>
      <c r="W207" s="71"/>
      <c r="X207" s="71"/>
      <c r="Y207" s="71"/>
      <c r="Z207" s="71"/>
      <c r="AA207" s="71"/>
      <c r="AB207" s="71"/>
      <c r="AC207" s="72"/>
      <c r="AD207" s="71">
        <v>102415376.75905111</v>
      </c>
      <c r="AE207" s="71">
        <v>1237579.6745820278</v>
      </c>
      <c r="AF207" s="71">
        <v>895909.37916242529</v>
      </c>
      <c r="AG207" s="71">
        <v>49747365.963758886</v>
      </c>
      <c r="AH207" s="71">
        <v>70446303.587854967</v>
      </c>
      <c r="AI207" s="71">
        <v>0</v>
      </c>
      <c r="AJ207" s="71">
        <v>0</v>
      </c>
      <c r="AK207" s="71">
        <v>4774094.3288198765</v>
      </c>
      <c r="AL207" s="71">
        <v>0</v>
      </c>
      <c r="AM207" s="71">
        <v>0</v>
      </c>
      <c r="AN207" s="71">
        <v>229516629.69322932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1654</v>
      </c>
      <c r="B208" s="70">
        <v>200</v>
      </c>
      <c r="C208" s="70">
        <v>16</v>
      </c>
      <c r="D208" s="70">
        <v>20</v>
      </c>
      <c r="E208" s="70">
        <v>2022</v>
      </c>
      <c r="F208" s="70" t="s">
        <v>161</v>
      </c>
      <c r="G208" s="1073" t="s">
        <v>1652</v>
      </c>
      <c r="H208" s="70" t="s">
        <v>1653</v>
      </c>
      <c r="I208" s="1066"/>
      <c r="J208" s="73"/>
      <c r="K208" s="71"/>
      <c r="L208" s="71"/>
      <c r="M208" s="71"/>
      <c r="N208" s="71"/>
      <c r="O208" s="71"/>
      <c r="P208" s="71"/>
      <c r="Q208" s="71"/>
      <c r="R208" s="71"/>
      <c r="S208" s="71"/>
      <c r="T208" s="71"/>
      <c r="U208" s="71"/>
      <c r="V208" s="71"/>
      <c r="W208" s="71"/>
      <c r="X208" s="71"/>
      <c r="Y208" s="71"/>
      <c r="Z208" s="71"/>
      <c r="AA208" s="71"/>
      <c r="AB208" s="71"/>
      <c r="AC208" s="72"/>
      <c r="AD208" s="71">
        <v>85642646.106429636</v>
      </c>
      <c r="AE208" s="71">
        <v>1861216.4296586108</v>
      </c>
      <c r="AF208" s="71">
        <v>3278843.6041511446</v>
      </c>
      <c r="AG208" s="71">
        <v>52063403.306698076</v>
      </c>
      <c r="AH208" s="71">
        <v>61469213.68223691</v>
      </c>
      <c r="AI208" s="71">
        <v>0</v>
      </c>
      <c r="AJ208" s="71">
        <v>0</v>
      </c>
      <c r="AK208" s="71">
        <v>4127941.3476066706</v>
      </c>
      <c r="AL208" s="71">
        <v>0</v>
      </c>
      <c r="AM208" s="71">
        <v>0</v>
      </c>
      <c r="AN208" s="71">
        <v>208443264.47678104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1557</v>
      </c>
      <c r="B209" s="70">
        <v>201</v>
      </c>
      <c r="C209" s="70">
        <v>16</v>
      </c>
      <c r="D209" s="70">
        <v>21</v>
      </c>
      <c r="E209" s="70">
        <v>2022</v>
      </c>
      <c r="F209" s="70" t="s">
        <v>161</v>
      </c>
      <c r="G209" s="1073" t="s">
        <v>1555</v>
      </c>
      <c r="H209" s="70" t="s">
        <v>1556</v>
      </c>
      <c r="I209" s="1066"/>
      <c r="J209" s="73"/>
      <c r="K209" s="71"/>
      <c r="L209" s="71"/>
      <c r="M209" s="71"/>
      <c r="N209" s="71"/>
      <c r="O209" s="71"/>
      <c r="P209" s="71"/>
      <c r="Q209" s="71"/>
      <c r="R209" s="71"/>
      <c r="S209" s="71"/>
      <c r="T209" s="71"/>
      <c r="U209" s="71"/>
      <c r="V209" s="71"/>
      <c r="W209" s="71"/>
      <c r="X209" s="71"/>
      <c r="Y209" s="71"/>
      <c r="Z209" s="71"/>
      <c r="AA209" s="71"/>
      <c r="AB209" s="71"/>
      <c r="AC209" s="72"/>
      <c r="AD209" s="71">
        <v>628339454.85579252</v>
      </c>
      <c r="AE209" s="71">
        <v>83195728.150035173</v>
      </c>
      <c r="AF209" s="71">
        <v>10169033.262451857</v>
      </c>
      <c r="AG209" s="71">
        <v>3002600104.3923588</v>
      </c>
      <c r="AH209" s="71">
        <v>2331371932.2810535</v>
      </c>
      <c r="AI209" s="71">
        <v>0</v>
      </c>
      <c r="AJ209" s="71">
        <v>0</v>
      </c>
      <c r="AK209" s="71">
        <v>137841578.99747416</v>
      </c>
      <c r="AL209" s="71">
        <v>0</v>
      </c>
      <c r="AM209" s="71">
        <v>0</v>
      </c>
      <c r="AN209" s="71">
        <v>6193517831.9391661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1726</v>
      </c>
      <c r="B210" s="70">
        <v>202</v>
      </c>
      <c r="C210" s="70">
        <v>16</v>
      </c>
      <c r="D210" s="70">
        <v>22</v>
      </c>
      <c r="E210" s="70">
        <v>2022</v>
      </c>
      <c r="F210" s="70" t="s">
        <v>161</v>
      </c>
      <c r="G210" s="1073" t="s">
        <v>1724</v>
      </c>
      <c r="H210" s="70" t="s">
        <v>1725</v>
      </c>
      <c r="I210" s="1066"/>
      <c r="J210" s="73"/>
      <c r="K210" s="71"/>
      <c r="L210" s="71"/>
      <c r="M210" s="71"/>
      <c r="N210" s="71"/>
      <c r="O210" s="71"/>
      <c r="P210" s="71"/>
      <c r="Q210" s="71"/>
      <c r="R210" s="71"/>
      <c r="S210" s="71"/>
      <c r="T210" s="71"/>
      <c r="U210" s="71"/>
      <c r="V210" s="71"/>
      <c r="W210" s="71"/>
      <c r="X210" s="71"/>
      <c r="Y210" s="71"/>
      <c r="Z210" s="71"/>
      <c r="AA210" s="71"/>
      <c r="AB210" s="71"/>
      <c r="AC210" s="72"/>
      <c r="AD210" s="71">
        <v>494639592.2461971</v>
      </c>
      <c r="AE210" s="71">
        <v>1746506.0420668041</v>
      </c>
      <c r="AF210" s="71">
        <v>2567657.8083211775</v>
      </c>
      <c r="AG210" s="71">
        <v>64703944.467558958</v>
      </c>
      <c r="AH210" s="71">
        <v>53329118.1494615</v>
      </c>
      <c r="AI210" s="71">
        <v>0</v>
      </c>
      <c r="AJ210" s="71">
        <v>0</v>
      </c>
      <c r="AK210" s="71">
        <v>3638678.0290981093</v>
      </c>
      <c r="AL210" s="71">
        <v>0</v>
      </c>
      <c r="AM210" s="71">
        <v>0</v>
      </c>
      <c r="AN210" s="71">
        <v>620625496.74270368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2452</v>
      </c>
      <c r="B211" s="70">
        <v>203</v>
      </c>
      <c r="C211" s="70">
        <v>16</v>
      </c>
      <c r="D211" s="70">
        <v>23</v>
      </c>
      <c r="E211" s="70">
        <v>2022</v>
      </c>
      <c r="F211" s="70" t="s">
        <v>161</v>
      </c>
      <c r="G211" s="1073" t="s">
        <v>2446</v>
      </c>
      <c r="H211" s="70" t="s">
        <v>2447</v>
      </c>
      <c r="I211" s="1066"/>
      <c r="J211" s="73"/>
      <c r="K211" s="71"/>
      <c r="L211" s="71"/>
      <c r="M211" s="71"/>
      <c r="N211" s="71"/>
      <c r="O211" s="71"/>
      <c r="P211" s="71"/>
      <c r="Q211" s="71"/>
      <c r="R211" s="71"/>
      <c r="S211" s="71"/>
      <c r="T211" s="71"/>
      <c r="U211" s="71"/>
      <c r="V211" s="71"/>
      <c r="W211" s="71"/>
      <c r="X211" s="71"/>
      <c r="Y211" s="71"/>
      <c r="Z211" s="71"/>
      <c r="AA211" s="71"/>
      <c r="AB211" s="71"/>
      <c r="AC211" s="72"/>
      <c r="AD211" s="71">
        <v>38537589.105087236</v>
      </c>
      <c r="AE211" s="71">
        <v>2820906.1512013325</v>
      </c>
      <c r="AF211" s="71">
        <v>184723.58333245883</v>
      </c>
      <c r="AG211" s="71">
        <v>100929000.83627771</v>
      </c>
      <c r="AH211" s="71">
        <v>121702451.21804816</v>
      </c>
      <c r="AI211" s="71">
        <v>0</v>
      </c>
      <c r="AJ211" s="71">
        <v>0</v>
      </c>
      <c r="AK211" s="71">
        <v>8032234.2213002164</v>
      </c>
      <c r="AL211" s="71">
        <v>0</v>
      </c>
      <c r="AM211" s="71">
        <v>0</v>
      </c>
      <c r="AN211" s="71">
        <v>272206905.11524713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2413</v>
      </c>
      <c r="B212" s="70">
        <v>204</v>
      </c>
      <c r="C212" s="70">
        <v>16</v>
      </c>
      <c r="D212" s="70">
        <v>24</v>
      </c>
      <c r="E212" s="70">
        <v>2022</v>
      </c>
      <c r="F212" s="70" t="s">
        <v>161</v>
      </c>
      <c r="G212" s="1073" t="s">
        <v>2411</v>
      </c>
      <c r="H212" s="70" t="s">
        <v>2412</v>
      </c>
      <c r="I212" s="1066"/>
      <c r="J212" s="73"/>
      <c r="K212" s="71"/>
      <c r="L212" s="71"/>
      <c r="M212" s="71"/>
      <c r="N212" s="71"/>
      <c r="O212" s="71"/>
      <c r="P212" s="71"/>
      <c r="Q212" s="71"/>
      <c r="R212" s="71"/>
      <c r="S212" s="71"/>
      <c r="T212" s="71"/>
      <c r="U212" s="71"/>
      <c r="V212" s="71"/>
      <c r="W212" s="71"/>
      <c r="X212" s="71"/>
      <c r="Y212" s="71"/>
      <c r="Z212" s="71"/>
      <c r="AA212" s="71"/>
      <c r="AB212" s="71"/>
      <c r="AC212" s="72"/>
      <c r="AD212" s="71">
        <v>12477691.321260931</v>
      </c>
      <c r="AE212" s="71">
        <v>2037321.1092009619</v>
      </c>
      <c r="AF212" s="71">
        <v>101597.97083285236</v>
      </c>
      <c r="AG212" s="71">
        <v>69419731.34655562</v>
      </c>
      <c r="AH212" s="71">
        <v>87563489.02624844</v>
      </c>
      <c r="AI212" s="71">
        <v>0</v>
      </c>
      <c r="AJ212" s="71">
        <v>0</v>
      </c>
      <c r="AK212" s="71">
        <v>6766141.0996384481</v>
      </c>
      <c r="AL212" s="71">
        <v>0</v>
      </c>
      <c r="AM212" s="71">
        <v>0</v>
      </c>
      <c r="AN212" s="71">
        <v>178365971.87373728</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1646</v>
      </c>
      <c r="B213" s="70">
        <v>205</v>
      </c>
      <c r="C213" s="70">
        <v>16</v>
      </c>
      <c r="D213" s="70">
        <v>25</v>
      </c>
      <c r="E213" s="70">
        <v>2022</v>
      </c>
      <c r="F213" s="70" t="s">
        <v>161</v>
      </c>
      <c r="G213" s="1073" t="s">
        <v>1644</v>
      </c>
      <c r="H213" s="70" t="s">
        <v>1645</v>
      </c>
      <c r="I213" s="1066"/>
      <c r="J213" s="73"/>
      <c r="K213" s="71"/>
      <c r="L213" s="71"/>
      <c r="M213" s="71"/>
      <c r="N213" s="71"/>
      <c r="O213" s="71"/>
      <c r="P213" s="71"/>
      <c r="Q213" s="71"/>
      <c r="R213" s="71"/>
      <c r="S213" s="71"/>
      <c r="T213" s="71"/>
      <c r="U213" s="71"/>
      <c r="V213" s="71"/>
      <c r="W213" s="71"/>
      <c r="X213" s="71"/>
      <c r="Y213" s="71"/>
      <c r="Z213" s="71"/>
      <c r="AA213" s="71"/>
      <c r="AB213" s="71"/>
      <c r="AC213" s="72"/>
      <c r="AD213" s="71">
        <v>71879041.93089661</v>
      </c>
      <c r="AE213" s="71">
        <v>5840535.9316110061</v>
      </c>
      <c r="AF213" s="71">
        <v>10566188.966616645</v>
      </c>
      <c r="AG213" s="71">
        <v>119284294.38068011</v>
      </c>
      <c r="AH213" s="71">
        <v>118120288.77261795</v>
      </c>
      <c r="AI213" s="71">
        <v>0</v>
      </c>
      <c r="AJ213" s="71">
        <v>0</v>
      </c>
      <c r="AK213" s="71">
        <v>9658075.9851802085</v>
      </c>
      <c r="AL213" s="71">
        <v>0</v>
      </c>
      <c r="AM213" s="71">
        <v>0</v>
      </c>
      <c r="AN213" s="71">
        <v>335348425.96760249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2453</v>
      </c>
      <c r="B214" s="70">
        <v>206</v>
      </c>
      <c r="C214" s="70">
        <v>16</v>
      </c>
      <c r="D214" s="70">
        <v>26</v>
      </c>
      <c r="E214" s="70">
        <v>2022</v>
      </c>
      <c r="F214" s="70" t="s">
        <v>161</v>
      </c>
      <c r="G214" s="1073" t="s">
        <v>2449</v>
      </c>
      <c r="H214" s="70" t="s">
        <v>2450</v>
      </c>
      <c r="I214" s="1066"/>
      <c r="J214" s="73"/>
      <c r="K214" s="71"/>
      <c r="L214" s="71"/>
      <c r="M214" s="71"/>
      <c r="N214" s="71"/>
      <c r="O214" s="71"/>
      <c r="P214" s="71"/>
      <c r="Q214" s="71"/>
      <c r="R214" s="71"/>
      <c r="S214" s="71"/>
      <c r="T214" s="71"/>
      <c r="U214" s="71"/>
      <c r="V214" s="71"/>
      <c r="W214" s="71"/>
      <c r="X214" s="71"/>
      <c r="Y214" s="71"/>
      <c r="Z214" s="71"/>
      <c r="AA214" s="71"/>
      <c r="AB214" s="71"/>
      <c r="AC214" s="72"/>
      <c r="AD214" s="71">
        <v>52754904.001256488</v>
      </c>
      <c r="AE214" s="71">
        <v>4875999.2922827154</v>
      </c>
      <c r="AF214" s="71">
        <v>1376190.6958268185</v>
      </c>
      <c r="AG214" s="71">
        <v>151396291.66085383</v>
      </c>
      <c r="AH214" s="71">
        <v>142605626.74707186</v>
      </c>
      <c r="AI214" s="71">
        <v>0</v>
      </c>
      <c r="AJ214" s="71">
        <v>0</v>
      </c>
      <c r="AK214" s="71">
        <v>10282406.453638613</v>
      </c>
      <c r="AL214" s="71">
        <v>0</v>
      </c>
      <c r="AM214" s="71">
        <v>0</v>
      </c>
      <c r="AN214" s="71">
        <v>363291418.85093033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1702</v>
      </c>
      <c r="B215" s="70">
        <v>207</v>
      </c>
      <c r="C215" s="70">
        <v>16</v>
      </c>
      <c r="D215" s="70">
        <v>27</v>
      </c>
      <c r="E215" s="70">
        <v>2022</v>
      </c>
      <c r="F215" s="70" t="s">
        <v>161</v>
      </c>
      <c r="G215" s="1073" t="s">
        <v>1700</v>
      </c>
      <c r="H215" s="70" t="s">
        <v>1701</v>
      </c>
      <c r="I215" s="1066"/>
      <c r="J215" s="73"/>
      <c r="K215" s="71"/>
      <c r="L215" s="71"/>
      <c r="M215" s="71"/>
      <c r="N215" s="71"/>
      <c r="O215" s="71"/>
      <c r="P215" s="71"/>
      <c r="Q215" s="71"/>
      <c r="R215" s="71"/>
      <c r="S215" s="71"/>
      <c r="T215" s="71"/>
      <c r="U215" s="71"/>
      <c r="V215" s="71"/>
      <c r="W215" s="71"/>
      <c r="X215" s="71"/>
      <c r="Y215" s="71"/>
      <c r="Z215" s="71"/>
      <c r="AA215" s="71"/>
      <c r="AB215" s="71"/>
      <c r="AC215" s="72"/>
      <c r="AD215" s="71">
        <v>10519307.737529017</v>
      </c>
      <c r="AE215" s="71">
        <v>2434768.3676176448</v>
      </c>
      <c r="AF215" s="71">
        <v>4156280.6249803239</v>
      </c>
      <c r="AG215" s="71">
        <v>51527645.27074106</v>
      </c>
      <c r="AH215" s="71">
        <v>71734320.835182786</v>
      </c>
      <c r="AI215" s="71">
        <v>0</v>
      </c>
      <c r="AJ215" s="71">
        <v>0</v>
      </c>
      <c r="AK215" s="71">
        <v>5025505.1710305298</v>
      </c>
      <c r="AL215" s="71">
        <v>0</v>
      </c>
      <c r="AM215" s="71">
        <v>0</v>
      </c>
      <c r="AN215" s="71">
        <v>145397828.00708136</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1734</v>
      </c>
      <c r="B216" s="70">
        <v>208</v>
      </c>
      <c r="C216" s="70">
        <v>16</v>
      </c>
      <c r="D216" s="70">
        <v>28</v>
      </c>
      <c r="E216" s="70">
        <v>2022</v>
      </c>
      <c r="F216" s="70" t="s">
        <v>161</v>
      </c>
      <c r="G216" s="1073" t="s">
        <v>1732</v>
      </c>
      <c r="H216" s="70" t="s">
        <v>1733</v>
      </c>
      <c r="I216" s="1066"/>
      <c r="J216" s="73"/>
      <c r="K216" s="71"/>
      <c r="L216" s="71"/>
      <c r="M216" s="71"/>
      <c r="N216" s="71"/>
      <c r="O216" s="71"/>
      <c r="P216" s="71"/>
      <c r="Q216" s="71"/>
      <c r="R216" s="71"/>
      <c r="S216" s="71"/>
      <c r="T216" s="71"/>
      <c r="U216" s="71"/>
      <c r="V216" s="71"/>
      <c r="W216" s="71"/>
      <c r="X216" s="71"/>
      <c r="Y216" s="71"/>
      <c r="Z216" s="71"/>
      <c r="AA216" s="71"/>
      <c r="AB216" s="71"/>
      <c r="AC216" s="72"/>
      <c r="AD216" s="71">
        <v>2313359.1249944232</v>
      </c>
      <c r="AE216" s="71">
        <v>525082.76010334073</v>
      </c>
      <c r="AF216" s="71">
        <v>729658.1541632124</v>
      </c>
      <c r="AG216" s="71">
        <v>22178150.3634707</v>
      </c>
      <c r="AH216" s="71">
        <v>24806258.096683726</v>
      </c>
      <c r="AI216" s="71">
        <v>0</v>
      </c>
      <c r="AJ216" s="71">
        <v>0</v>
      </c>
      <c r="AK216" s="71">
        <v>1720104.6887971864</v>
      </c>
      <c r="AL216" s="71">
        <v>0</v>
      </c>
      <c r="AM216" s="71">
        <v>0</v>
      </c>
      <c r="AN216" s="71">
        <v>52272613.188212581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1658</v>
      </c>
      <c r="B217" s="70">
        <v>209</v>
      </c>
      <c r="C217" s="70">
        <v>16</v>
      </c>
      <c r="D217" s="70">
        <v>29</v>
      </c>
      <c r="E217" s="70">
        <v>2022</v>
      </c>
      <c r="F217" s="70" t="s">
        <v>161</v>
      </c>
      <c r="G217" s="1073" t="s">
        <v>1656</v>
      </c>
      <c r="H217" s="70" t="s">
        <v>1657</v>
      </c>
      <c r="I217" s="1066"/>
      <c r="J217" s="73"/>
      <c r="K217" s="71"/>
      <c r="L217" s="71"/>
      <c r="M217" s="71"/>
      <c r="N217" s="71"/>
      <c r="O217" s="71"/>
      <c r="P217" s="71"/>
      <c r="Q217" s="71"/>
      <c r="R217" s="71"/>
      <c r="S217" s="71"/>
      <c r="T217" s="71"/>
      <c r="U217" s="71"/>
      <c r="V217" s="71"/>
      <c r="W217" s="71"/>
      <c r="X217" s="71"/>
      <c r="Y217" s="71"/>
      <c r="Z217" s="71"/>
      <c r="AA217" s="71"/>
      <c r="AB217" s="71"/>
      <c r="AC217" s="72"/>
      <c r="AD217" s="71">
        <v>21830099.115030915</v>
      </c>
      <c r="AE217" s="71">
        <v>987155.58899428067</v>
      </c>
      <c r="AF217" s="71">
        <v>1200703.2916609824</v>
      </c>
      <c r="AG217" s="71">
        <v>12914000.991713941</v>
      </c>
      <c r="AH217" s="71">
        <v>21349861.645100348</v>
      </c>
      <c r="AI217" s="71">
        <v>0</v>
      </c>
      <c r="AJ217" s="71">
        <v>0</v>
      </c>
      <c r="AK217" s="71">
        <v>1574319.9734115528</v>
      </c>
      <c r="AL217" s="71">
        <v>0</v>
      </c>
      <c r="AM217" s="71">
        <v>0</v>
      </c>
      <c r="AN217" s="71">
        <v>59856140.605912015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1698</v>
      </c>
      <c r="B218" s="70">
        <v>210</v>
      </c>
      <c r="C218" s="70">
        <v>16</v>
      </c>
      <c r="D218" s="70">
        <v>30</v>
      </c>
      <c r="E218" s="70">
        <v>2022</v>
      </c>
      <c r="F218" s="70" t="s">
        <v>161</v>
      </c>
      <c r="G218" s="1073" t="s">
        <v>1696</v>
      </c>
      <c r="H218" s="70" t="s">
        <v>1697</v>
      </c>
      <c r="I218" s="1066"/>
      <c r="J218" s="73"/>
      <c r="K218" s="71"/>
      <c r="L218" s="71"/>
      <c r="M218" s="71"/>
      <c r="N218" s="71"/>
      <c r="O218" s="71"/>
      <c r="P218" s="71"/>
      <c r="Q218" s="71"/>
      <c r="R218" s="71"/>
      <c r="S218" s="71"/>
      <c r="T218" s="71"/>
      <c r="U218" s="71"/>
      <c r="V218" s="71"/>
      <c r="W218" s="71"/>
      <c r="X218" s="71"/>
      <c r="Y218" s="71"/>
      <c r="Z218" s="71"/>
      <c r="AA218" s="71"/>
      <c r="AB218" s="71"/>
      <c r="AC218" s="72"/>
      <c r="AD218" s="71">
        <v>25215344.6173894</v>
      </c>
      <c r="AE218" s="71">
        <v>1051781.1594685379</v>
      </c>
      <c r="AF218" s="71">
        <v>4498019.2541453727</v>
      </c>
      <c r="AG218" s="71">
        <v>31609724.121464029</v>
      </c>
      <c r="AH218" s="71">
        <v>40327516.4407451</v>
      </c>
      <c r="AI218" s="71">
        <v>0</v>
      </c>
      <c r="AJ218" s="71">
        <v>0</v>
      </c>
      <c r="AK218" s="71">
        <v>3032296.254562295</v>
      </c>
      <c r="AL218" s="71">
        <v>0</v>
      </c>
      <c r="AM218" s="71">
        <v>0</v>
      </c>
      <c r="AN218" s="71">
        <v>105734681.84777473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1662</v>
      </c>
      <c r="B219" s="70">
        <v>211</v>
      </c>
      <c r="C219" s="70">
        <v>16</v>
      </c>
      <c r="D219" s="70">
        <v>31</v>
      </c>
      <c r="E219" s="70">
        <v>2022</v>
      </c>
      <c r="F219" s="70" t="s">
        <v>161</v>
      </c>
      <c r="G219" s="1073" t="s">
        <v>1660</v>
      </c>
      <c r="H219" s="70" t="s">
        <v>1661</v>
      </c>
      <c r="I219" s="1066"/>
      <c r="J219" s="73"/>
      <c r="K219" s="71"/>
      <c r="L219" s="71"/>
      <c r="M219" s="71"/>
      <c r="N219" s="71"/>
      <c r="O219" s="71"/>
      <c r="P219" s="71"/>
      <c r="Q219" s="71"/>
      <c r="R219" s="71"/>
      <c r="S219" s="71"/>
      <c r="T219" s="71"/>
      <c r="U219" s="71"/>
      <c r="V219" s="71"/>
      <c r="W219" s="71"/>
      <c r="X219" s="71"/>
      <c r="Y219" s="71"/>
      <c r="Z219" s="71"/>
      <c r="AA219" s="71"/>
      <c r="AB219" s="71"/>
      <c r="AC219" s="72"/>
      <c r="AD219" s="71">
        <v>12867302.599021839</v>
      </c>
      <c r="AE219" s="71">
        <v>1080862.6661819539</v>
      </c>
      <c r="AF219" s="71">
        <v>1847235.8333245884</v>
      </c>
      <c r="AG219" s="71">
        <v>15938801.569721268</v>
      </c>
      <c r="AH219" s="71">
        <v>19307248.434691601</v>
      </c>
      <c r="AI219" s="71">
        <v>0</v>
      </c>
      <c r="AJ219" s="71">
        <v>0</v>
      </c>
      <c r="AK219" s="71">
        <v>1546815.8597028372</v>
      </c>
      <c r="AL219" s="71">
        <v>0</v>
      </c>
      <c r="AM219" s="71">
        <v>0</v>
      </c>
      <c r="AN219" s="71">
        <v>52588266.962644093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2117</v>
      </c>
      <c r="B220" s="70">
        <v>212</v>
      </c>
      <c r="C220" s="70">
        <v>16</v>
      </c>
      <c r="D220" s="70">
        <v>32</v>
      </c>
      <c r="E220" s="70">
        <v>2022</v>
      </c>
      <c r="F220" s="70" t="s">
        <v>161</v>
      </c>
      <c r="G220" s="1073" t="s">
        <v>2098</v>
      </c>
      <c r="H220" s="70" t="s">
        <v>2099</v>
      </c>
      <c r="I220" s="1066"/>
      <c r="J220" s="73"/>
      <c r="K220" s="71"/>
      <c r="L220" s="71"/>
      <c r="M220" s="71"/>
      <c r="N220" s="71"/>
      <c r="O220" s="71"/>
      <c r="P220" s="71"/>
      <c r="Q220" s="71"/>
      <c r="R220" s="71"/>
      <c r="S220" s="71"/>
      <c r="T220" s="71"/>
      <c r="U220" s="71"/>
      <c r="V220" s="71"/>
      <c r="W220" s="71"/>
      <c r="X220" s="71"/>
      <c r="Y220" s="71"/>
      <c r="Z220" s="71"/>
      <c r="AA220" s="71"/>
      <c r="AB220" s="71"/>
      <c r="AC220" s="72"/>
      <c r="AD220" s="71">
        <v>29779172.105455253</v>
      </c>
      <c r="AE220" s="71">
        <v>756119.1745488107</v>
      </c>
      <c r="AF220" s="71">
        <v>295557.73333193414</v>
      </c>
      <c r="AG220" s="71">
        <v>14007840.315126184</v>
      </c>
      <c r="AH220" s="71">
        <v>17715658.098768011</v>
      </c>
      <c r="AI220" s="71">
        <v>0</v>
      </c>
      <c r="AJ220" s="71">
        <v>0</v>
      </c>
      <c r="AK220" s="71">
        <v>1322392.6220232705</v>
      </c>
      <c r="AL220" s="71">
        <v>0</v>
      </c>
      <c r="AM220" s="71">
        <v>0</v>
      </c>
      <c r="AN220" s="71">
        <v>63876740.049253464</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1666</v>
      </c>
      <c r="B221" s="70">
        <v>213</v>
      </c>
      <c r="C221" s="70">
        <v>16</v>
      </c>
      <c r="D221" s="70">
        <v>33</v>
      </c>
      <c r="E221" s="70">
        <v>2022</v>
      </c>
      <c r="F221" s="70" t="s">
        <v>161</v>
      </c>
      <c r="G221" s="1073" t="s">
        <v>1664</v>
      </c>
      <c r="H221" s="70" t="s">
        <v>1665</v>
      </c>
      <c r="I221" s="1066"/>
      <c r="J221" s="73"/>
      <c r="K221" s="71"/>
      <c r="L221" s="71"/>
      <c r="M221" s="71"/>
      <c r="N221" s="71"/>
      <c r="O221" s="71"/>
      <c r="P221" s="71"/>
      <c r="Q221" s="71"/>
      <c r="R221" s="71"/>
      <c r="S221" s="71"/>
      <c r="T221" s="71"/>
      <c r="U221" s="71"/>
      <c r="V221" s="71"/>
      <c r="W221" s="71"/>
      <c r="X221" s="71"/>
      <c r="Y221" s="71"/>
      <c r="Z221" s="71"/>
      <c r="AA221" s="71"/>
      <c r="AB221" s="71"/>
      <c r="AC221" s="72"/>
      <c r="AD221" s="71">
        <v>10122635.514297895</v>
      </c>
      <c r="AE221" s="71">
        <v>601017.80541059317</v>
      </c>
      <c r="AF221" s="71">
        <v>2835507.0041532433</v>
      </c>
      <c r="AG221" s="71">
        <v>14688699.48582156</v>
      </c>
      <c r="AH221" s="71">
        <v>20877154.978572633</v>
      </c>
      <c r="AI221" s="71">
        <v>0</v>
      </c>
      <c r="AJ221" s="71">
        <v>0</v>
      </c>
      <c r="AK221" s="71">
        <v>1514146.6542178369</v>
      </c>
      <c r="AL221" s="71">
        <v>0</v>
      </c>
      <c r="AM221" s="71">
        <v>0</v>
      </c>
      <c r="AN221" s="71">
        <v>50639161.442473769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1710</v>
      </c>
      <c r="B222" s="70">
        <v>214</v>
      </c>
      <c r="C222" s="70">
        <v>16</v>
      </c>
      <c r="D222" s="70">
        <v>34</v>
      </c>
      <c r="E222" s="70">
        <v>2022</v>
      </c>
      <c r="F222" s="70" t="s">
        <v>161</v>
      </c>
      <c r="G222" s="1073" t="s">
        <v>1708</v>
      </c>
      <c r="H222" s="70" t="s">
        <v>1709</v>
      </c>
      <c r="I222" s="1066"/>
      <c r="J222" s="73"/>
      <c r="K222" s="71"/>
      <c r="L222" s="71"/>
      <c r="M222" s="71"/>
      <c r="N222" s="71"/>
      <c r="O222" s="71"/>
      <c r="P222" s="71"/>
      <c r="Q222" s="71"/>
      <c r="R222" s="71"/>
      <c r="S222" s="71"/>
      <c r="T222" s="71"/>
      <c r="U222" s="71"/>
      <c r="V222" s="71"/>
      <c r="W222" s="71"/>
      <c r="X222" s="71"/>
      <c r="Y222" s="71"/>
      <c r="Z222" s="71"/>
      <c r="AA222" s="71"/>
      <c r="AB222" s="71"/>
      <c r="AC222" s="72"/>
      <c r="AD222" s="71">
        <v>18540879.098004211</v>
      </c>
      <c r="AE222" s="71">
        <v>2030858.5521535366</v>
      </c>
      <c r="AF222" s="71">
        <v>0</v>
      </c>
      <c r="AG222" s="71">
        <v>59943511.08556588</v>
      </c>
      <c r="AH222" s="71">
        <v>60866404.263453864</v>
      </c>
      <c r="AI222" s="71">
        <v>0</v>
      </c>
      <c r="AJ222" s="71">
        <v>0</v>
      </c>
      <c r="AK222" s="71">
        <v>4643417.5068798754</v>
      </c>
      <c r="AL222" s="71">
        <v>0</v>
      </c>
      <c r="AM222" s="71">
        <v>0</v>
      </c>
      <c r="AN222" s="71">
        <v>146025070.50605735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1738</v>
      </c>
      <c r="B223" s="70">
        <v>215</v>
      </c>
      <c r="C223" s="70">
        <v>16</v>
      </c>
      <c r="D223" s="70">
        <v>35</v>
      </c>
      <c r="E223" s="70">
        <v>2022</v>
      </c>
      <c r="F223" s="70" t="s">
        <v>161</v>
      </c>
      <c r="G223" s="1073" t="s">
        <v>1736</v>
      </c>
      <c r="H223" s="70" t="s">
        <v>1737</v>
      </c>
      <c r="I223" s="1066"/>
      <c r="J223" s="73"/>
      <c r="K223" s="71"/>
      <c r="L223" s="71"/>
      <c r="M223" s="71"/>
      <c r="N223" s="71"/>
      <c r="O223" s="71"/>
      <c r="P223" s="71"/>
      <c r="Q223" s="71"/>
      <c r="R223" s="71"/>
      <c r="S223" s="71"/>
      <c r="T223" s="71"/>
      <c r="U223" s="71"/>
      <c r="V223" s="71"/>
      <c r="W223" s="71"/>
      <c r="X223" s="71"/>
      <c r="Y223" s="71"/>
      <c r="Z223" s="71"/>
      <c r="AA223" s="71"/>
      <c r="AB223" s="71"/>
      <c r="AC223" s="72"/>
      <c r="AD223" s="71">
        <v>44085985.609813839</v>
      </c>
      <c r="AE223" s="71">
        <v>872445.20140247385</v>
      </c>
      <c r="AF223" s="71">
        <v>2641547.2416541614</v>
      </c>
      <c r="AG223" s="71">
        <v>20844336.086452711</v>
      </c>
      <c r="AH223" s="71">
        <v>25955499.07493918</v>
      </c>
      <c r="AI223" s="71">
        <v>0</v>
      </c>
      <c r="AJ223" s="71">
        <v>0</v>
      </c>
      <c r="AK223" s="71">
        <v>1927870.5054982353</v>
      </c>
      <c r="AL223" s="71">
        <v>0</v>
      </c>
      <c r="AM223" s="71">
        <v>0</v>
      </c>
      <c r="AN223" s="71">
        <v>96327683.719760597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1650</v>
      </c>
      <c r="B224" s="70">
        <v>216</v>
      </c>
      <c r="C224" s="70">
        <v>16</v>
      </c>
      <c r="D224" s="70">
        <v>36</v>
      </c>
      <c r="E224" s="70">
        <v>2022</v>
      </c>
      <c r="F224" s="70" t="s">
        <v>161</v>
      </c>
      <c r="G224" s="1073" t="s">
        <v>1648</v>
      </c>
      <c r="H224" s="70" t="s">
        <v>1649</v>
      </c>
      <c r="I224" s="1066"/>
      <c r="J224" s="73"/>
      <c r="K224" s="71"/>
      <c r="L224" s="71"/>
      <c r="M224" s="71"/>
      <c r="N224" s="71"/>
      <c r="O224" s="71"/>
      <c r="P224" s="71"/>
      <c r="Q224" s="71"/>
      <c r="R224" s="71"/>
      <c r="S224" s="71"/>
      <c r="T224" s="71"/>
      <c r="U224" s="71"/>
      <c r="V224" s="71"/>
      <c r="W224" s="71"/>
      <c r="X224" s="71"/>
      <c r="Y224" s="71"/>
      <c r="Z224" s="71"/>
      <c r="AA224" s="71"/>
      <c r="AB224" s="71"/>
      <c r="AC224" s="72"/>
      <c r="AD224" s="71">
        <v>36218383.337346777</v>
      </c>
      <c r="AE224" s="71">
        <v>1572017.0017863093</v>
      </c>
      <c r="AF224" s="71">
        <v>1995014.6999905554</v>
      </c>
      <c r="AG224" s="71">
        <v>36297606.936087929</v>
      </c>
      <c r="AH224" s="71">
        <v>57188833.13303642</v>
      </c>
      <c r="AI224" s="71">
        <v>0</v>
      </c>
      <c r="AJ224" s="71">
        <v>0</v>
      </c>
      <c r="AK224" s="71">
        <v>4296065.0849247342</v>
      </c>
      <c r="AL224" s="71">
        <v>0</v>
      </c>
      <c r="AM224" s="71">
        <v>0</v>
      </c>
      <c r="AN224" s="71">
        <v>137567920.19317272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2098</v>
      </c>
      <c r="H6" s="77" t="s">
        <v>2099</v>
      </c>
      <c r="I6" s="77" t="s">
        <v>2420</v>
      </c>
      <c r="J6" s="77" t="s">
        <v>2421</v>
      </c>
      <c r="K6" s="1080">
        <v>42</v>
      </c>
      <c r="L6" s="1081">
        <v>7</v>
      </c>
      <c r="M6" s="1044"/>
      <c r="N6" s="988">
        <v>1</v>
      </c>
      <c r="O6" s="77" t="s">
        <v>1754</v>
      </c>
      <c r="P6" s="77" t="s">
        <v>1755</v>
      </c>
      <c r="Q6" s="77" t="s">
        <v>1501</v>
      </c>
      <c r="R6" s="16"/>
      <c r="S6" s="77">
        <v>1</v>
      </c>
      <c r="T6" s="77" t="s">
        <v>2098</v>
      </c>
      <c r="U6" s="77" t="s">
        <v>2099</v>
      </c>
      <c r="V6" s="77" t="s">
        <v>1501</v>
      </c>
      <c r="W6" s="16"/>
      <c r="X6" s="77">
        <v>1</v>
      </c>
      <c r="Y6" s="692" t="s">
        <v>1754</v>
      </c>
      <c r="Z6" s="77" t="s">
        <v>1755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1777</v>
      </c>
      <c r="P7" s="77" t="s">
        <v>1778</v>
      </c>
      <c r="Q7" s="77" t="s">
        <v>1501</v>
      </c>
      <c r="R7" s="16"/>
      <c r="S7" s="77">
        <v>2</v>
      </c>
      <c r="T7" s="76" t="s">
        <v>795</v>
      </c>
      <c r="U7" s="77" t="s">
        <v>1503</v>
      </c>
      <c r="V7" s="77" t="s">
        <v>1503</v>
      </c>
      <c r="W7" s="16"/>
      <c r="X7" s="77">
        <v>2</v>
      </c>
      <c r="Y7" s="692" t="s">
        <v>1777</v>
      </c>
      <c r="Z7" s="77" t="s">
        <v>1778</v>
      </c>
      <c r="AA7" s="77" t="s">
        <v>1501</v>
      </c>
      <c r="AB7" s="16"/>
      <c r="AC7" s="77">
        <v>2</v>
      </c>
      <c r="AD7" s="77" t="s">
        <v>1672</v>
      </c>
      <c r="AE7" s="77" t="s">
        <v>1673</v>
      </c>
      <c r="AF7" s="77" t="s">
        <v>1501</v>
      </c>
    </row>
    <row r="8" spans="1:32" ht="12">
      <c r="A8" s="16"/>
      <c r="B8" s="16"/>
      <c r="C8" s="16"/>
      <c r="D8" s="16"/>
      <c r="F8" s="16"/>
      <c r="G8" s="16"/>
      <c r="H8" s="16"/>
      <c r="I8" s="16"/>
      <c r="J8" s="16"/>
      <c r="K8" s="1044"/>
      <c r="L8" s="1044"/>
      <c r="M8" s="1044"/>
      <c r="N8" s="988">
        <v>3</v>
      </c>
      <c r="O8" s="77" t="s">
        <v>1800</v>
      </c>
      <c r="P8" s="77" t="s">
        <v>1801</v>
      </c>
      <c r="Q8" s="77" t="s">
        <v>1501</v>
      </c>
      <c r="R8" s="16"/>
      <c r="S8" s="16"/>
      <c r="T8" s="16"/>
      <c r="U8" s="16"/>
      <c r="V8" s="16"/>
      <c r="W8" s="16"/>
      <c r="X8" s="77">
        <v>3</v>
      </c>
      <c r="Y8" s="692" t="s">
        <v>1800</v>
      </c>
      <c r="Z8" s="77" t="s">
        <v>1801</v>
      </c>
      <c r="AA8" s="77" t="s">
        <v>1501</v>
      </c>
      <c r="AB8" s="16"/>
      <c r="AC8" s="77">
        <v>3</v>
      </c>
      <c r="AD8" s="77" t="s">
        <v>1716</v>
      </c>
      <c r="AE8" s="77" t="s">
        <v>1717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1823</v>
      </c>
      <c r="P9" s="77" t="s">
        <v>1824</v>
      </c>
      <c r="Q9" s="77" t="s">
        <v>1501</v>
      </c>
      <c r="R9" s="16"/>
      <c r="S9" s="16"/>
      <c r="T9" s="16"/>
      <c r="U9" s="16"/>
      <c r="V9" s="16"/>
      <c r="W9" s="16"/>
      <c r="X9" s="77">
        <v>4</v>
      </c>
      <c r="Y9" s="692" t="s">
        <v>1823</v>
      </c>
      <c r="Z9" s="77" t="s">
        <v>1824</v>
      </c>
      <c r="AA9" s="77" t="s">
        <v>1501</v>
      </c>
      <c r="AB9" s="16"/>
      <c r="AC9" s="77">
        <v>4</v>
      </c>
      <c r="AD9" s="77" t="s">
        <v>1692</v>
      </c>
      <c r="AE9" s="77" t="s">
        <v>1693</v>
      </c>
      <c r="AF9" s="77" t="s">
        <v>1501</v>
      </c>
    </row>
    <row r="10" spans="1:32" ht="12">
      <c r="A10" s="16"/>
      <c r="B10" s="16"/>
      <c r="C10" s="16"/>
      <c r="D10" s="16"/>
      <c r="F10" s="75" t="s">
        <v>1501</v>
      </c>
      <c r="G10" s="76" t="s">
        <v>2098</v>
      </c>
      <c r="H10" s="77" t="s">
        <v>2099</v>
      </c>
      <c r="I10" s="77" t="s">
        <v>2420</v>
      </c>
      <c r="J10" s="77" t="s">
        <v>2421</v>
      </c>
      <c r="K10" s="1079">
        <v>42</v>
      </c>
      <c r="L10" s="1045">
        <v>7</v>
      </c>
      <c r="M10" s="1044"/>
      <c r="N10" s="988">
        <v>5</v>
      </c>
      <c r="O10" s="77" t="s">
        <v>1846</v>
      </c>
      <c r="P10" s="77" t="s">
        <v>1740</v>
      </c>
      <c r="Q10" s="77" t="s">
        <v>1501</v>
      </c>
      <c r="R10" s="16"/>
      <c r="S10" s="16"/>
      <c r="T10" s="16"/>
      <c r="U10" s="16"/>
      <c r="V10" s="16"/>
      <c r="W10" s="16"/>
      <c r="X10" s="77">
        <v>5</v>
      </c>
      <c r="Y10" s="692" t="s">
        <v>1846</v>
      </c>
      <c r="Z10" s="77" t="s">
        <v>1740</v>
      </c>
      <c r="AA10" s="77" t="s">
        <v>1501</v>
      </c>
      <c r="AB10" s="16"/>
      <c r="AC10" s="77">
        <v>5</v>
      </c>
      <c r="AD10" s="77" t="s">
        <v>1676</v>
      </c>
      <c r="AE10" s="77" t="s">
        <v>1677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1868</v>
      </c>
      <c r="P11" s="77" t="s">
        <v>1869</v>
      </c>
      <c r="Q11" s="77" t="s">
        <v>1501</v>
      </c>
      <c r="R11" s="16"/>
      <c r="S11" s="16"/>
      <c r="T11" s="16"/>
      <c r="U11" s="16"/>
      <c r="V11" s="16"/>
      <c r="W11" s="16"/>
      <c r="X11" s="77">
        <v>6</v>
      </c>
      <c r="Y11" s="692" t="s">
        <v>1868</v>
      </c>
      <c r="Z11" s="77" t="s">
        <v>1869</v>
      </c>
      <c r="AA11" s="77" t="s">
        <v>1501</v>
      </c>
      <c r="AB11" s="16"/>
      <c r="AC11" s="77">
        <v>6</v>
      </c>
      <c r="AD11" s="77" t="s">
        <v>1688</v>
      </c>
      <c r="AE11" s="77" t="s">
        <v>1689</v>
      </c>
      <c r="AF11" s="77" t="s">
        <v>1501</v>
      </c>
    </row>
    <row r="12" spans="1:32" ht="12">
      <c r="A12" s="16"/>
      <c r="B12" s="16"/>
      <c r="C12" s="16"/>
      <c r="D12" s="16"/>
      <c r="F12" s="75" t="s">
        <v>1505</v>
      </c>
      <c r="G12" s="76" t="s">
        <v>2098</v>
      </c>
      <c r="H12" s="77"/>
      <c r="I12" s="77" t="s">
        <v>2098</v>
      </c>
      <c r="J12" s="77"/>
      <c r="K12" s="1079" t="s">
        <v>1544</v>
      </c>
      <c r="L12" s="1045"/>
      <c r="M12" s="1044"/>
      <c r="N12" s="988">
        <v>7</v>
      </c>
      <c r="O12" s="77" t="s">
        <v>1891</v>
      </c>
      <c r="P12" s="77" t="s">
        <v>1892</v>
      </c>
      <c r="Q12" s="77" t="s">
        <v>1501</v>
      </c>
      <c r="R12" s="16"/>
      <c r="S12" s="16"/>
      <c r="T12" s="16"/>
      <c r="U12" s="16"/>
      <c r="V12" s="16"/>
      <c r="W12" s="16"/>
      <c r="X12" s="77">
        <v>7</v>
      </c>
      <c r="Y12" s="692" t="s">
        <v>1891</v>
      </c>
      <c r="Z12" s="77" t="s">
        <v>1892</v>
      </c>
      <c r="AA12" s="77" t="s">
        <v>1501</v>
      </c>
      <c r="AB12" s="16"/>
      <c r="AC12" s="77">
        <v>7</v>
      </c>
      <c r="AD12" s="77" t="s">
        <v>1749</v>
      </c>
      <c r="AE12" s="77" t="s">
        <v>1750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1914</v>
      </c>
      <c r="P13" s="77" t="s">
        <v>1915</v>
      </c>
      <c r="Q13" s="77" t="s">
        <v>1501</v>
      </c>
      <c r="R13" s="16"/>
      <c r="S13" s="16"/>
      <c r="T13" s="16"/>
      <c r="U13" s="16"/>
      <c r="V13" s="16"/>
      <c r="W13" s="16"/>
      <c r="X13" s="77">
        <v>8</v>
      </c>
      <c r="Y13" s="692" t="s">
        <v>1914</v>
      </c>
      <c r="Z13" s="77" t="s">
        <v>1915</v>
      </c>
      <c r="AA13" s="77" t="s">
        <v>1501</v>
      </c>
      <c r="AB13" s="16"/>
      <c r="AC13" s="77">
        <v>8</v>
      </c>
      <c r="AD13" s="77" t="s">
        <v>1745</v>
      </c>
      <c r="AE13" s="77" t="s">
        <v>1746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1937</v>
      </c>
      <c r="P14" s="77" t="s">
        <v>1938</v>
      </c>
      <c r="Q14" s="77" t="s">
        <v>1501</v>
      </c>
      <c r="R14" s="16"/>
      <c r="S14" s="16"/>
      <c r="T14" s="16"/>
      <c r="U14" s="16"/>
      <c r="V14" s="16"/>
      <c r="W14" s="16"/>
      <c r="X14" s="77">
        <v>9</v>
      </c>
      <c r="Y14" s="692" t="s">
        <v>1937</v>
      </c>
      <c r="Z14" s="77" t="s">
        <v>1938</v>
      </c>
      <c r="AA14" s="77" t="s">
        <v>1501</v>
      </c>
      <c r="AB14" s="16"/>
      <c r="AC14" s="77">
        <v>9</v>
      </c>
      <c r="AD14" s="77" t="s">
        <v>1728</v>
      </c>
      <c r="AE14" s="77" t="s">
        <v>1729</v>
      </c>
      <c r="AF14" s="77" t="s">
        <v>1501</v>
      </c>
    </row>
    <row r="15" spans="1:32" ht="12">
      <c r="A15" s="16"/>
      <c r="B15" s="16"/>
      <c r="C15" s="16"/>
      <c r="D15" s="16"/>
      <c r="E15" s="16"/>
      <c r="F15" s="16"/>
      <c r="G15" s="16"/>
      <c r="H15" s="16"/>
      <c r="I15" s="16"/>
      <c r="J15" s="16"/>
      <c r="K15" s="1044"/>
      <c r="L15" s="1044"/>
      <c r="M15" s="1044"/>
      <c r="N15" s="988">
        <v>10</v>
      </c>
      <c r="O15" s="77" t="s">
        <v>1960</v>
      </c>
      <c r="P15" s="77" t="s">
        <v>1961</v>
      </c>
      <c r="Q15" s="77" t="s">
        <v>1501</v>
      </c>
      <c r="R15" s="16"/>
      <c r="S15" s="16"/>
      <c r="T15" s="16"/>
      <c r="U15" s="16"/>
      <c r="V15" s="16"/>
      <c r="W15" s="16"/>
      <c r="X15" s="77">
        <v>10</v>
      </c>
      <c r="Y15" s="692" t="s">
        <v>1960</v>
      </c>
      <c r="Z15" s="77" t="s">
        <v>1961</v>
      </c>
      <c r="AA15" s="77" t="s">
        <v>1501</v>
      </c>
      <c r="AB15" s="16"/>
      <c r="AC15" s="77">
        <v>10</v>
      </c>
      <c r="AD15" s="77" t="s">
        <v>2407</v>
      </c>
      <c r="AE15" s="77" t="s">
        <v>2408</v>
      </c>
      <c r="AF15" s="77" t="s">
        <v>1501</v>
      </c>
    </row>
    <row r="16" spans="1:32" ht="12">
      <c r="A16" s="16"/>
      <c r="B16" s="16"/>
      <c r="C16" s="16"/>
      <c r="D16" s="16"/>
      <c r="E16" s="16"/>
      <c r="F16" s="16"/>
      <c r="G16" s="16"/>
      <c r="H16" s="16"/>
      <c r="I16" s="16"/>
      <c r="J16" s="16"/>
      <c r="K16" s="1044"/>
      <c r="L16" s="1044"/>
      <c r="M16" s="1044"/>
      <c r="N16" s="988">
        <v>11</v>
      </c>
      <c r="O16" s="77" t="s">
        <v>1983</v>
      </c>
      <c r="P16" s="77" t="s">
        <v>1984</v>
      </c>
      <c r="Q16" s="77" t="s">
        <v>1501</v>
      </c>
      <c r="R16" s="16"/>
      <c r="S16" s="16"/>
      <c r="T16" s="16"/>
      <c r="U16" s="16"/>
      <c r="V16" s="16"/>
      <c r="W16" s="16"/>
      <c r="X16" s="77">
        <v>11</v>
      </c>
      <c r="Y16" s="692" t="s">
        <v>1983</v>
      </c>
      <c r="Z16" s="77" t="s">
        <v>1984</v>
      </c>
      <c r="AA16" s="77" t="s">
        <v>1501</v>
      </c>
      <c r="AB16" s="16"/>
      <c r="AC16" s="77">
        <v>11</v>
      </c>
      <c r="AD16" s="77" t="s">
        <v>1680</v>
      </c>
      <c r="AE16" s="77" t="s">
        <v>1681</v>
      </c>
      <c r="AF16" s="77" t="s">
        <v>1501</v>
      </c>
    </row>
    <row r="17" spans="1:32" ht="12">
      <c r="A17" s="16"/>
      <c r="B17" s="16"/>
      <c r="C17" s="16"/>
      <c r="D17" s="16"/>
      <c r="E17" s="16"/>
      <c r="F17" s="16"/>
      <c r="G17" s="16"/>
      <c r="H17" s="16"/>
      <c r="I17" s="16"/>
      <c r="J17" s="16"/>
      <c r="K17" s="1044"/>
      <c r="L17" s="1044"/>
      <c r="M17" s="1044"/>
      <c r="N17" s="988">
        <v>12</v>
      </c>
      <c r="O17" s="77" t="s">
        <v>2006</v>
      </c>
      <c r="P17" s="77" t="s">
        <v>2007</v>
      </c>
      <c r="Q17" s="77" t="s">
        <v>1501</v>
      </c>
      <c r="R17" s="16"/>
      <c r="S17" s="16"/>
      <c r="T17" s="16"/>
      <c r="U17" s="16"/>
      <c r="V17" s="16"/>
      <c r="W17" s="16"/>
      <c r="X17" s="77">
        <v>12</v>
      </c>
      <c r="Y17" s="692" t="s">
        <v>2006</v>
      </c>
      <c r="Z17" s="77" t="s">
        <v>2007</v>
      </c>
      <c r="AA17" s="77" t="s">
        <v>1501</v>
      </c>
      <c r="AB17" s="16"/>
      <c r="AC17" s="77">
        <v>12</v>
      </c>
      <c r="AD17" s="77" t="s">
        <v>2443</v>
      </c>
      <c r="AE17" s="77" t="s">
        <v>2444</v>
      </c>
      <c r="AF17" s="77" t="s">
        <v>1501</v>
      </c>
    </row>
    <row r="18" spans="1:32" ht="12">
      <c r="A18" s="16"/>
      <c r="B18" s="16"/>
      <c r="C18" s="16"/>
      <c r="D18" s="16"/>
      <c r="E18" s="16"/>
      <c r="F18" s="16"/>
      <c r="G18" s="16"/>
      <c r="H18" s="16"/>
      <c r="I18" s="16"/>
      <c r="J18" s="16"/>
      <c r="K18" s="1044"/>
      <c r="L18" s="1044"/>
      <c r="M18" s="1044"/>
      <c r="N18" s="988">
        <v>13</v>
      </c>
      <c r="O18" s="77" t="s">
        <v>2029</v>
      </c>
      <c r="P18" s="77" t="s">
        <v>2030</v>
      </c>
      <c r="Q18" s="77" t="s">
        <v>1501</v>
      </c>
      <c r="R18" s="16"/>
      <c r="S18" s="16"/>
      <c r="T18" s="16"/>
      <c r="U18" s="16"/>
      <c r="V18" s="16"/>
      <c r="W18" s="16"/>
      <c r="X18" s="77">
        <v>13</v>
      </c>
      <c r="Y18" s="692" t="s">
        <v>2029</v>
      </c>
      <c r="Z18" s="77" t="s">
        <v>2030</v>
      </c>
      <c r="AA18" s="77" t="s">
        <v>1501</v>
      </c>
      <c r="AB18" s="16"/>
      <c r="AC18" s="77">
        <v>13</v>
      </c>
      <c r="AD18" s="77" t="s">
        <v>1712</v>
      </c>
      <c r="AE18" s="77" t="s">
        <v>1713</v>
      </c>
      <c r="AF18" s="77" t="s">
        <v>1501</v>
      </c>
    </row>
    <row r="19" spans="1:32" ht="12">
      <c r="A19" s="16"/>
      <c r="B19" s="16"/>
      <c r="C19" s="16"/>
      <c r="D19" s="16"/>
      <c r="E19" s="16"/>
      <c r="F19" s="16"/>
      <c r="G19" s="16"/>
      <c r="H19" s="16"/>
      <c r="I19" s="16"/>
      <c r="J19" s="16"/>
      <c r="K19" s="1044"/>
      <c r="L19" s="1044"/>
      <c r="M19" s="1044"/>
      <c r="N19" s="988">
        <v>14</v>
      </c>
      <c r="O19" s="77" t="s">
        <v>2052</v>
      </c>
      <c r="P19" s="77" t="s">
        <v>2053</v>
      </c>
      <c r="Q19" s="77" t="s">
        <v>1501</v>
      </c>
      <c r="R19" s="16"/>
      <c r="S19" s="16"/>
      <c r="T19" s="16"/>
      <c r="U19" s="16"/>
      <c r="V19" s="16"/>
      <c r="W19" s="16"/>
      <c r="X19" s="77">
        <v>14</v>
      </c>
      <c r="Y19" s="692" t="s">
        <v>2052</v>
      </c>
      <c r="Z19" s="77" t="s">
        <v>2053</v>
      </c>
      <c r="AA19" s="77" t="s">
        <v>1501</v>
      </c>
      <c r="AB19" s="16"/>
      <c r="AC19" s="77">
        <v>14</v>
      </c>
      <c r="AD19" s="77" t="s">
        <v>1668</v>
      </c>
      <c r="AE19" s="77" t="s">
        <v>1669</v>
      </c>
      <c r="AF19" s="77" t="s">
        <v>1501</v>
      </c>
    </row>
    <row r="20" spans="1:32" ht="12">
      <c r="A20" s="16"/>
      <c r="B20" s="16"/>
      <c r="C20" s="16"/>
      <c r="D20" s="16"/>
      <c r="E20" s="16"/>
      <c r="F20" s="16"/>
      <c r="G20" s="16"/>
      <c r="H20" s="16"/>
      <c r="I20" s="16"/>
      <c r="J20" s="16"/>
      <c r="K20" s="1044"/>
      <c r="L20" s="1044"/>
      <c r="M20" s="1044"/>
      <c r="N20" s="988">
        <v>15</v>
      </c>
      <c r="O20" s="77" t="s">
        <v>2075</v>
      </c>
      <c r="P20" s="77" t="s">
        <v>2076</v>
      </c>
      <c r="Q20" s="77" t="s">
        <v>1501</v>
      </c>
      <c r="R20" s="16"/>
      <c r="S20" s="16"/>
      <c r="T20" s="16"/>
      <c r="U20" s="16"/>
      <c r="V20" s="16"/>
      <c r="W20" s="16"/>
      <c r="X20" s="77">
        <v>15</v>
      </c>
      <c r="Y20" s="692" t="s">
        <v>2075</v>
      </c>
      <c r="Z20" s="77" t="s">
        <v>2076</v>
      </c>
      <c r="AA20" s="77" t="s">
        <v>1501</v>
      </c>
      <c r="AB20" s="16"/>
      <c r="AC20" s="77">
        <v>15</v>
      </c>
      <c r="AD20" s="77" t="s">
        <v>2415</v>
      </c>
      <c r="AE20" s="77" t="s">
        <v>2416</v>
      </c>
      <c r="AF20" s="77" t="s">
        <v>1501</v>
      </c>
    </row>
    <row r="21" spans="1:32" ht="12">
      <c r="A21" s="16"/>
      <c r="B21" s="16"/>
      <c r="C21" s="16"/>
      <c r="D21" s="16"/>
      <c r="E21" s="16"/>
      <c r="F21" s="16"/>
      <c r="G21" s="16"/>
      <c r="H21" s="16"/>
      <c r="I21" s="16"/>
      <c r="J21" s="16"/>
      <c r="K21" s="1044"/>
      <c r="L21" s="1044"/>
      <c r="M21" s="1044"/>
      <c r="N21" s="988">
        <v>16</v>
      </c>
      <c r="O21" s="77" t="s">
        <v>2098</v>
      </c>
      <c r="P21" s="77" t="s">
        <v>2099</v>
      </c>
      <c r="Q21" s="77" t="s">
        <v>1501</v>
      </c>
      <c r="R21" s="16"/>
      <c r="S21" s="16"/>
      <c r="T21" s="16"/>
      <c r="U21" s="16"/>
      <c r="V21" s="16"/>
      <c r="W21" s="16"/>
      <c r="X21" s="77">
        <v>16</v>
      </c>
      <c r="Y21" s="692" t="s">
        <v>2098</v>
      </c>
      <c r="Z21" s="77" t="s">
        <v>2099</v>
      </c>
      <c r="AA21" s="77" t="s">
        <v>1501</v>
      </c>
      <c r="AB21" s="16"/>
      <c r="AC21" s="77">
        <v>16</v>
      </c>
      <c r="AD21" s="77" t="s">
        <v>1720</v>
      </c>
      <c r="AE21" s="77" t="s">
        <v>1721</v>
      </c>
      <c r="AF21" s="77" t="s">
        <v>1501</v>
      </c>
    </row>
    <row r="22" spans="1:32" ht="12">
      <c r="A22" s="16"/>
      <c r="B22" s="16"/>
      <c r="C22" s="16"/>
      <c r="D22" s="16"/>
      <c r="E22" s="16"/>
      <c r="F22" s="16"/>
      <c r="G22" s="16"/>
      <c r="H22" s="16"/>
      <c r="I22" s="16"/>
      <c r="J22" s="16"/>
      <c r="K22" s="1044"/>
      <c r="L22" s="1044"/>
      <c r="M22" s="1044"/>
      <c r="N22" s="988">
        <v>17</v>
      </c>
      <c r="O22" s="77" t="s">
        <v>1574</v>
      </c>
      <c r="P22" s="77" t="s">
        <v>1575</v>
      </c>
      <c r="Q22" s="77" t="s">
        <v>1501</v>
      </c>
      <c r="R22" s="16"/>
      <c r="S22" s="16"/>
      <c r="T22" s="16"/>
      <c r="U22" s="16"/>
      <c r="V22" s="16"/>
      <c r="W22" s="16"/>
      <c r="X22" s="77">
        <v>17</v>
      </c>
      <c r="Y22" s="692" t="s">
        <v>1574</v>
      </c>
      <c r="Z22" s="77" t="s">
        <v>1575</v>
      </c>
      <c r="AA22" s="77" t="s">
        <v>1501</v>
      </c>
      <c r="AB22" s="16"/>
      <c r="AC22" s="77">
        <v>17</v>
      </c>
      <c r="AD22" s="77" t="s">
        <v>1741</v>
      </c>
      <c r="AE22" s="77" t="s">
        <v>1742</v>
      </c>
      <c r="AF22" s="77" t="s">
        <v>1501</v>
      </c>
    </row>
    <row r="23" spans="1:32" ht="12">
      <c r="A23" s="16"/>
      <c r="B23" s="16"/>
      <c r="C23" s="16"/>
      <c r="D23" s="16"/>
      <c r="E23" s="16"/>
      <c r="F23" s="16"/>
      <c r="G23" s="16"/>
      <c r="H23" s="16"/>
      <c r="I23" s="16"/>
      <c r="J23" s="16"/>
      <c r="K23" s="1044"/>
      <c r="L23" s="1044"/>
      <c r="M23" s="1044"/>
      <c r="N23" s="988">
        <v>18</v>
      </c>
      <c r="O23" s="77" t="s">
        <v>2140</v>
      </c>
      <c r="P23" s="77" t="s">
        <v>2141</v>
      </c>
      <c r="Q23" s="77" t="s">
        <v>1501</v>
      </c>
      <c r="R23" s="16"/>
      <c r="S23" s="16"/>
      <c r="T23" s="16"/>
      <c r="U23" s="16"/>
      <c r="V23" s="16"/>
      <c r="W23" s="16"/>
      <c r="X23" s="77">
        <v>18</v>
      </c>
      <c r="Y23" s="692" t="s">
        <v>2140</v>
      </c>
      <c r="Z23" s="77" t="s">
        <v>2141</v>
      </c>
      <c r="AA23" s="77" t="s">
        <v>1501</v>
      </c>
      <c r="AB23" s="16"/>
      <c r="AC23" s="77">
        <v>18</v>
      </c>
      <c r="AD23" s="77" t="s">
        <v>1684</v>
      </c>
      <c r="AE23" s="77" t="s">
        <v>1685</v>
      </c>
      <c r="AF23" s="77" t="s">
        <v>1501</v>
      </c>
    </row>
    <row r="24" spans="1:32" ht="12">
      <c r="A24" s="16"/>
      <c r="B24" s="16"/>
      <c r="C24" s="16"/>
      <c r="D24" s="16"/>
      <c r="E24" s="16"/>
      <c r="F24" s="16"/>
      <c r="G24" s="16"/>
      <c r="H24" s="16"/>
      <c r="I24" s="16"/>
      <c r="J24" s="16"/>
      <c r="K24" s="1044"/>
      <c r="L24" s="1044"/>
      <c r="M24" s="1044"/>
      <c r="N24" s="988">
        <v>19</v>
      </c>
      <c r="O24" s="77" t="s">
        <v>2163</v>
      </c>
      <c r="P24" s="77" t="s">
        <v>2164</v>
      </c>
      <c r="Q24" s="77" t="s">
        <v>1501</v>
      </c>
      <c r="R24" s="16"/>
      <c r="S24" s="16"/>
      <c r="T24" s="16"/>
      <c r="U24" s="16"/>
      <c r="V24" s="16"/>
      <c r="W24" s="16"/>
      <c r="X24" s="77">
        <v>19</v>
      </c>
      <c r="Y24" s="692" t="s">
        <v>2163</v>
      </c>
      <c r="Z24" s="77" t="s">
        <v>2164</v>
      </c>
      <c r="AA24" s="77" t="s">
        <v>1501</v>
      </c>
      <c r="AB24" s="16"/>
      <c r="AC24" s="77">
        <v>19</v>
      </c>
      <c r="AD24" s="77" t="s">
        <v>1704</v>
      </c>
      <c r="AE24" s="77" t="s">
        <v>1705</v>
      </c>
      <c r="AF24" s="77" t="s">
        <v>1501</v>
      </c>
    </row>
    <row r="25" spans="1:32" ht="12">
      <c r="A25" s="16"/>
      <c r="B25" s="16"/>
      <c r="C25" s="16"/>
      <c r="D25" s="16"/>
      <c r="E25" s="16"/>
      <c r="F25" s="16"/>
      <c r="G25" s="16"/>
      <c r="H25" s="16"/>
      <c r="I25" s="16"/>
      <c r="J25" s="16"/>
      <c r="K25" s="1044"/>
      <c r="L25" s="1044"/>
      <c r="M25" s="1044"/>
      <c r="N25" s="988">
        <v>20</v>
      </c>
      <c r="O25" s="77" t="s">
        <v>1637</v>
      </c>
      <c r="P25" s="77" t="s">
        <v>1638</v>
      </c>
      <c r="Q25" s="77" t="s">
        <v>1501</v>
      </c>
      <c r="R25" s="16"/>
      <c r="S25" s="16"/>
      <c r="T25" s="16"/>
      <c r="U25" s="16"/>
      <c r="V25" s="16"/>
      <c r="W25" s="16"/>
      <c r="X25" s="77">
        <v>20</v>
      </c>
      <c r="Y25" s="692" t="s">
        <v>1637</v>
      </c>
      <c r="Z25" s="77" t="s">
        <v>1638</v>
      </c>
      <c r="AA25" s="77" t="s">
        <v>1501</v>
      </c>
      <c r="AB25" s="16"/>
      <c r="AC25" s="77">
        <v>20</v>
      </c>
      <c r="AD25" s="77" t="s">
        <v>1652</v>
      </c>
      <c r="AE25" s="77" t="s">
        <v>1653</v>
      </c>
      <c r="AF25" s="77" t="s">
        <v>1501</v>
      </c>
    </row>
    <row r="26" spans="1:32" ht="12">
      <c r="A26" s="16"/>
      <c r="B26" s="16"/>
      <c r="C26" s="16"/>
      <c r="D26" s="16"/>
      <c r="E26" s="16"/>
      <c r="F26" s="16"/>
      <c r="G26" s="16"/>
      <c r="H26" s="16"/>
      <c r="I26" s="16"/>
      <c r="J26" s="16"/>
      <c r="K26" s="1044"/>
      <c r="L26" s="1044"/>
      <c r="M26" s="1044"/>
      <c r="N26" s="988">
        <v>21</v>
      </c>
      <c r="O26" s="77" t="s">
        <v>2205</v>
      </c>
      <c r="P26" s="77" t="s">
        <v>2206</v>
      </c>
      <c r="Q26" s="77" t="s">
        <v>1501</v>
      </c>
      <c r="R26" s="16"/>
      <c r="S26" s="16"/>
      <c r="T26" s="16"/>
      <c r="U26" s="16"/>
      <c r="V26" s="16"/>
      <c r="W26" s="16"/>
      <c r="X26" s="77">
        <v>21</v>
      </c>
      <c r="Y26" s="692" t="s">
        <v>2205</v>
      </c>
      <c r="Z26" s="77" t="s">
        <v>2206</v>
      </c>
      <c r="AA26" s="77" t="s">
        <v>1501</v>
      </c>
      <c r="AB26" s="16"/>
      <c r="AC26" s="77">
        <v>21</v>
      </c>
      <c r="AD26" s="77" t="s">
        <v>1555</v>
      </c>
      <c r="AE26" s="77" t="s">
        <v>1556</v>
      </c>
      <c r="AF26" s="77" t="s">
        <v>1501</v>
      </c>
    </row>
    <row r="27" spans="1:32" ht="12">
      <c r="A27" s="16"/>
      <c r="B27" s="16"/>
      <c r="C27" s="16"/>
      <c r="D27" s="16"/>
      <c r="E27" s="16"/>
      <c r="F27" s="16"/>
      <c r="G27" s="16"/>
      <c r="H27" s="16"/>
      <c r="I27" s="16"/>
      <c r="J27" s="16"/>
      <c r="K27" s="1044"/>
      <c r="L27" s="1044"/>
      <c r="M27" s="1044"/>
      <c r="N27" s="988">
        <v>22</v>
      </c>
      <c r="O27" s="77" t="s">
        <v>2228</v>
      </c>
      <c r="P27" s="77" t="s">
        <v>2229</v>
      </c>
      <c r="Q27" s="77" t="s">
        <v>1501</v>
      </c>
      <c r="R27" s="16"/>
      <c r="S27" s="16"/>
      <c r="T27" s="16"/>
      <c r="U27" s="16"/>
      <c r="V27" s="16"/>
      <c r="W27" s="16"/>
      <c r="X27" s="77">
        <v>22</v>
      </c>
      <c r="Y27" s="692" t="s">
        <v>2228</v>
      </c>
      <c r="Z27" s="77" t="s">
        <v>2229</v>
      </c>
      <c r="AA27" s="77" t="s">
        <v>1501</v>
      </c>
      <c r="AB27" s="16"/>
      <c r="AC27" s="77">
        <v>22</v>
      </c>
      <c r="AD27" s="77" t="s">
        <v>1724</v>
      </c>
      <c r="AE27" s="77" t="s">
        <v>1725</v>
      </c>
      <c r="AF27" s="77" t="s">
        <v>1501</v>
      </c>
    </row>
    <row r="28" spans="1:32" ht="12">
      <c r="A28" s="16"/>
      <c r="B28" s="16"/>
      <c r="C28" s="16"/>
      <c r="D28" s="16"/>
      <c r="E28" s="16"/>
      <c r="F28" s="16"/>
      <c r="G28" s="16"/>
      <c r="H28" s="16"/>
      <c r="I28" s="16"/>
      <c r="J28" s="16"/>
      <c r="K28" s="1044"/>
      <c r="L28" s="1044"/>
      <c r="M28" s="1044"/>
      <c r="N28" s="988">
        <v>23</v>
      </c>
      <c r="O28" s="77" t="s">
        <v>1640</v>
      </c>
      <c r="P28" s="77" t="s">
        <v>1641</v>
      </c>
      <c r="Q28" s="77" t="s">
        <v>1501</v>
      </c>
      <c r="R28" s="16"/>
      <c r="S28" s="16"/>
      <c r="T28" s="16"/>
      <c r="U28" s="16"/>
      <c r="V28" s="16"/>
      <c r="W28" s="16"/>
      <c r="X28" s="77">
        <v>23</v>
      </c>
      <c r="Y28" s="692" t="s">
        <v>1640</v>
      </c>
      <c r="Z28" s="77" t="s">
        <v>1641</v>
      </c>
      <c r="AA28" s="77" t="s">
        <v>1501</v>
      </c>
      <c r="AB28" s="16"/>
      <c r="AC28" s="77">
        <v>23</v>
      </c>
      <c r="AD28" s="77" t="s">
        <v>2446</v>
      </c>
      <c r="AE28" s="77" t="s">
        <v>2447</v>
      </c>
      <c r="AF28" s="77" t="s">
        <v>1501</v>
      </c>
    </row>
    <row r="29" spans="1:32" ht="12">
      <c r="A29" s="16"/>
      <c r="B29" s="16"/>
      <c r="C29" s="16"/>
      <c r="D29" s="16"/>
      <c r="E29" s="16"/>
      <c r="F29" s="16"/>
      <c r="G29" s="16"/>
      <c r="H29" s="16"/>
      <c r="I29" s="16"/>
      <c r="J29" s="16"/>
      <c r="K29" s="1044"/>
      <c r="L29" s="1044"/>
      <c r="M29" s="1044"/>
      <c r="N29" s="988">
        <v>24</v>
      </c>
      <c r="O29" s="77" t="s">
        <v>2270</v>
      </c>
      <c r="P29" s="77" t="s">
        <v>2271</v>
      </c>
      <c r="Q29" s="77" t="s">
        <v>1501</v>
      </c>
      <c r="R29" s="16"/>
      <c r="S29" s="16"/>
      <c r="T29" s="16"/>
      <c r="U29" s="16"/>
      <c r="V29" s="16"/>
      <c r="W29" s="16"/>
      <c r="X29" s="77">
        <v>24</v>
      </c>
      <c r="Y29" s="692" t="s">
        <v>2270</v>
      </c>
      <c r="Z29" s="77" t="s">
        <v>2271</v>
      </c>
      <c r="AA29" s="77" t="s">
        <v>1501</v>
      </c>
      <c r="AB29" s="16"/>
      <c r="AC29" s="77">
        <v>24</v>
      </c>
      <c r="AD29" s="77" t="s">
        <v>2411</v>
      </c>
      <c r="AE29" s="77" t="s">
        <v>2412</v>
      </c>
      <c r="AF29" s="77" t="s">
        <v>1501</v>
      </c>
    </row>
    <row r="30" spans="1:32" ht="12">
      <c r="A30" s="16"/>
      <c r="B30" s="16"/>
      <c r="C30" s="16"/>
      <c r="D30" s="16"/>
      <c r="E30" s="16"/>
      <c r="F30" s="16"/>
      <c r="G30" s="16"/>
      <c r="H30" s="16"/>
      <c r="I30" s="16"/>
      <c r="J30" s="16"/>
      <c r="K30" s="1044"/>
      <c r="L30" s="1044"/>
      <c r="M30" s="1044"/>
      <c r="N30" s="988">
        <v>25</v>
      </c>
      <c r="O30" s="77" t="s">
        <v>2293</v>
      </c>
      <c r="P30" s="77" t="s">
        <v>2294</v>
      </c>
      <c r="Q30" s="77" t="s">
        <v>1501</v>
      </c>
      <c r="R30" s="16"/>
      <c r="S30" s="16"/>
      <c r="T30" s="16"/>
      <c r="U30" s="16"/>
      <c r="V30" s="16"/>
      <c r="W30" s="16"/>
      <c r="X30" s="77">
        <v>25</v>
      </c>
      <c r="Y30" s="692" t="s">
        <v>2293</v>
      </c>
      <c r="Z30" s="77" t="s">
        <v>2294</v>
      </c>
      <c r="AA30" s="77" t="s">
        <v>1501</v>
      </c>
      <c r="AB30" s="16"/>
      <c r="AC30" s="77">
        <v>25</v>
      </c>
      <c r="AD30" s="77" t="s">
        <v>1644</v>
      </c>
      <c r="AE30" s="77" t="s">
        <v>1645</v>
      </c>
      <c r="AF30" s="77" t="s">
        <v>1501</v>
      </c>
    </row>
    <row r="31" spans="1:32" ht="12">
      <c r="A31" s="16"/>
      <c r="B31" s="16"/>
      <c r="C31" s="16"/>
      <c r="D31" s="16"/>
      <c r="E31" s="16"/>
      <c r="F31" s="16"/>
      <c r="G31" s="16"/>
      <c r="H31" s="16"/>
      <c r="I31" s="16"/>
      <c r="J31" s="16"/>
      <c r="K31" s="1044"/>
      <c r="L31" s="1044"/>
      <c r="M31" s="1044"/>
      <c r="N31" s="988">
        <v>26</v>
      </c>
      <c r="O31" s="77" t="s">
        <v>2316</v>
      </c>
      <c r="P31" s="77" t="s">
        <v>2317</v>
      </c>
      <c r="Q31" s="77" t="s">
        <v>1501</v>
      </c>
      <c r="R31" s="16"/>
      <c r="S31" s="16"/>
      <c r="T31" s="16"/>
      <c r="U31" s="16"/>
      <c r="V31" s="16"/>
      <c r="W31" s="16"/>
      <c r="X31" s="77">
        <v>26</v>
      </c>
      <c r="Y31" s="692" t="s">
        <v>2316</v>
      </c>
      <c r="Z31" s="77" t="s">
        <v>2317</v>
      </c>
      <c r="AA31" s="77" t="s">
        <v>1501</v>
      </c>
      <c r="AB31" s="16"/>
      <c r="AC31" s="77">
        <v>26</v>
      </c>
      <c r="AD31" s="77" t="s">
        <v>2449</v>
      </c>
      <c r="AE31" s="77" t="s">
        <v>2450</v>
      </c>
      <c r="AF31" s="77" t="s">
        <v>1501</v>
      </c>
    </row>
    <row r="32" spans="1:32" ht="12">
      <c r="A32" s="16"/>
      <c r="B32" s="16"/>
      <c r="C32" s="16"/>
      <c r="D32" s="16"/>
      <c r="E32" s="16"/>
      <c r="F32" s="16"/>
      <c r="G32" s="16"/>
      <c r="H32" s="16"/>
      <c r="I32" s="16"/>
      <c r="J32" s="16"/>
      <c r="K32" s="1044"/>
      <c r="L32" s="1044"/>
      <c r="M32" s="1044"/>
      <c r="N32" s="988">
        <v>27</v>
      </c>
      <c r="O32" s="77" t="s">
        <v>2339</v>
      </c>
      <c r="P32" s="77" t="s">
        <v>2340</v>
      </c>
      <c r="Q32" s="77" t="s">
        <v>1501</v>
      </c>
      <c r="R32" s="16"/>
      <c r="S32" s="16"/>
      <c r="T32" s="16"/>
      <c r="U32" s="16"/>
      <c r="V32" s="16"/>
      <c r="W32" s="16"/>
      <c r="X32" s="77">
        <v>27</v>
      </c>
      <c r="Y32" s="692" t="s">
        <v>2339</v>
      </c>
      <c r="Z32" s="77" t="s">
        <v>2340</v>
      </c>
      <c r="AA32" s="77" t="s">
        <v>1501</v>
      </c>
      <c r="AB32" s="16"/>
      <c r="AC32" s="77">
        <v>27</v>
      </c>
      <c r="AD32" s="77" t="s">
        <v>1700</v>
      </c>
      <c r="AE32" s="77" t="s">
        <v>1701</v>
      </c>
      <c r="AF32" s="77" t="s">
        <v>1501</v>
      </c>
    </row>
    <row r="33" spans="1:32" ht="12">
      <c r="A33" s="16"/>
      <c r="B33" s="16"/>
      <c r="C33" s="16"/>
      <c r="D33" s="16"/>
      <c r="E33" s="16"/>
      <c r="F33" s="16"/>
      <c r="G33" s="16"/>
      <c r="H33" s="16"/>
      <c r="I33" s="16"/>
      <c r="J33" s="16"/>
      <c r="K33" s="1044"/>
      <c r="L33" s="1044"/>
      <c r="M33" s="1044"/>
      <c r="N33" s="988">
        <v>28</v>
      </c>
      <c r="O33" s="77" t="s">
        <v>2362</v>
      </c>
      <c r="P33" s="77" t="s">
        <v>2363</v>
      </c>
      <c r="Q33" s="77" t="s">
        <v>1501</v>
      </c>
      <c r="R33" s="16"/>
      <c r="S33" s="16"/>
      <c r="T33" s="16"/>
      <c r="U33" s="16"/>
      <c r="V33" s="16"/>
      <c r="W33" s="16"/>
      <c r="X33" s="77">
        <v>28</v>
      </c>
      <c r="Y33" s="692" t="s">
        <v>2362</v>
      </c>
      <c r="Z33" s="77" t="s">
        <v>2363</v>
      </c>
      <c r="AA33" s="77" t="s">
        <v>1501</v>
      </c>
      <c r="AB33" s="16"/>
      <c r="AC33" s="77">
        <v>28</v>
      </c>
      <c r="AD33" s="77" t="s">
        <v>1732</v>
      </c>
      <c r="AE33" s="77" t="s">
        <v>1733</v>
      </c>
      <c r="AF33" s="77" t="s">
        <v>1501</v>
      </c>
    </row>
    <row r="34" spans="1:32" ht="12">
      <c r="A34" s="16"/>
      <c r="B34" s="16"/>
      <c r="C34" s="16"/>
      <c r="D34" s="16"/>
      <c r="E34" s="16"/>
      <c r="F34" s="16"/>
      <c r="G34" s="16"/>
      <c r="H34" s="16"/>
      <c r="I34" s="16"/>
      <c r="J34" s="16"/>
      <c r="K34" s="1044"/>
      <c r="L34" s="1044"/>
      <c r="M34" s="1044"/>
      <c r="N34" s="988">
        <v>29</v>
      </c>
      <c r="O34" s="77" t="s">
        <v>2385</v>
      </c>
      <c r="P34" s="77" t="s">
        <v>2386</v>
      </c>
      <c r="Q34" s="77" t="s">
        <v>1501</v>
      </c>
      <c r="R34" s="16"/>
      <c r="S34" s="16"/>
      <c r="T34" s="16"/>
      <c r="U34" s="16"/>
      <c r="V34" s="16"/>
      <c r="W34" s="16"/>
      <c r="X34" s="77">
        <v>29</v>
      </c>
      <c r="Y34" s="692" t="s">
        <v>2385</v>
      </c>
      <c r="Z34" s="77" t="s">
        <v>2386</v>
      </c>
      <c r="AA34" s="77" t="s">
        <v>1501</v>
      </c>
      <c r="AB34" s="16"/>
      <c r="AC34" s="77">
        <v>29</v>
      </c>
      <c r="AD34" s="77" t="s">
        <v>1656</v>
      </c>
      <c r="AE34" s="77" t="s">
        <v>1657</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1696</v>
      </c>
      <c r="AE35" s="77" t="s">
        <v>1697</v>
      </c>
      <c r="AF35" s="77" t="s">
        <v>1501</v>
      </c>
    </row>
    <row r="36" spans="1:32" ht="12">
      <c r="A36" s="16"/>
      <c r="B36" s="16"/>
      <c r="C36" s="16"/>
      <c r="D36" s="16"/>
      <c r="E36" s="16"/>
      <c r="F36" s="16"/>
      <c r="G36" s="16"/>
      <c r="H36" s="16"/>
      <c r="I36" s="16"/>
      <c r="J36" s="16"/>
      <c r="K36" s="1044"/>
      <c r="L36" s="1044"/>
      <c r="M36" s="1044"/>
      <c r="N36" s="988">
        <v>31</v>
      </c>
      <c r="O36" s="77" t="s">
        <v>2420</v>
      </c>
      <c r="P36" s="77" t="s">
        <v>2421</v>
      </c>
      <c r="Q36" s="77" t="s">
        <v>1508</v>
      </c>
      <c r="R36" s="16"/>
      <c r="S36" s="16"/>
      <c r="T36" s="16"/>
      <c r="U36" s="16"/>
      <c r="V36" s="16"/>
      <c r="W36" s="16"/>
      <c r="X36" s="77">
        <v>31</v>
      </c>
      <c r="Y36" s="692">
        <v>0</v>
      </c>
      <c r="Z36" s="77">
        <v>0</v>
      </c>
      <c r="AA36" s="77">
        <v>0</v>
      </c>
      <c r="AB36" s="16"/>
      <c r="AC36" s="77">
        <v>31</v>
      </c>
      <c r="AD36" s="77" t="s">
        <v>1660</v>
      </c>
      <c r="AE36" s="77" t="s">
        <v>1661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2098</v>
      </c>
      <c r="AE37" s="77" t="s">
        <v>2099</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1664</v>
      </c>
      <c r="AE38" s="77" t="s">
        <v>1665</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1708</v>
      </c>
      <c r="AE39" s="77" t="s">
        <v>1709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1736</v>
      </c>
      <c r="AE40" s="77" t="s">
        <v>1737</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1648</v>
      </c>
      <c r="AE41" s="77" t="s">
        <v>1649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04</v>
      </c>
      <c r="I4" s="70" t="str">
        <f>HLOOKUP(I3,比較地域マスタ!$E$5:$L$6,2,0)</f>
        <v>宮城県</v>
      </c>
      <c r="J4" s="70" t="str">
        <f>HLOOKUP(J3,比較地域マスタ!$E$5:$L$6,2,0)</f>
        <v>村田町</v>
      </c>
      <c r="K4" s="70" t="str">
        <f>HLOOKUP(K3,比較地域マスタ!$E$5:$L$6,2,0)</f>
        <v>04322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村田町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129.7042240809306</v>
      </c>
      <c r="BB5" s="29"/>
      <c r="BC5" s="17"/>
      <c r="BD5" s="1005">
        <f>SUM(BC6:BC8)</f>
        <v>86.733361868453528</v>
      </c>
      <c r="BE5" s="29"/>
      <c r="BF5" s="17"/>
      <c r="BG5" s="1005">
        <f>AK35</f>
        <v>48.079846819844448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122.6023582016111</v>
      </c>
      <c r="BA6" s="17"/>
      <c r="BB6" s="29"/>
      <c r="BC6" s="1005">
        <f>O32</f>
        <v>84.210300345251255</v>
      </c>
      <c r="BD6" s="17"/>
      <c r="BE6" s="29"/>
      <c r="BF6" s="1005">
        <f>AK36</f>
        <v>45.752085507319677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1.8792730744672019</v>
      </c>
      <c r="BA7" s="17"/>
      <c r="BB7" s="29"/>
      <c r="BC7" s="1005">
        <f>O33</f>
        <v>1.209038780788422</v>
      </c>
      <c r="BD7" s="17"/>
      <c r="BE7" s="29"/>
      <c r="BF7" s="1005">
        <f t="shared" ref="BF7:BF8" si="0">AK37</f>
        <v>1.0116422054303944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5.2225928048522894</v>
      </c>
      <c r="BA8" s="17"/>
      <c r="BB8" s="29"/>
      <c r="BC8" s="1005">
        <f>O34</f>
        <v>1.3140227424138571</v>
      </c>
      <c r="BD8" s="17"/>
      <c r="BE8" s="29"/>
      <c r="BF8" s="1005">
        <f t="shared" si="0"/>
        <v>1.3161191070943765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189.16840648247748</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12.658713575381171</v>
      </c>
      <c r="BA9" s="1005">
        <f>AZ9</f>
        <v>12.658713575381171</v>
      </c>
      <c r="BB9" s="29"/>
      <c r="BC9" s="1005">
        <f>O35</f>
        <v>15.903192346194849</v>
      </c>
      <c r="BD9" s="1005">
        <f>BC9</f>
        <v>15.903192346194849</v>
      </c>
      <c r="BE9" s="29"/>
      <c r="BF9" s="1005">
        <f>AK39</f>
        <v>9.212978068923718</v>
      </c>
      <c r="BG9" s="1005">
        <f>AK39</f>
        <v>9.212978068923718</v>
      </c>
      <c r="BH9" s="29"/>
    </row>
    <row r="10" spans="1:62" ht="17.100000000000001" customHeight="1" thickBot="1">
      <c r="B10" s="323"/>
      <c r="C10" s="324"/>
      <c r="D10" s="326"/>
      <c r="E10" s="326"/>
      <c r="F10" s="326"/>
      <c r="G10" s="325"/>
      <c r="H10" s="325"/>
      <c r="I10" s="326"/>
      <c r="J10" s="327"/>
      <c r="K10" s="334"/>
      <c r="L10" s="246" t="s">
        <v>114</v>
      </c>
      <c r="M10" s="246"/>
      <c r="N10" s="563"/>
      <c r="O10" s="906">
        <f>SUM(O11:O13)</f>
        <v>129.7042240809306</v>
      </c>
      <c r="P10" s="453">
        <f t="shared" ref="P10:P22" si="1">O10/$O$9</f>
        <v>0.68565479031481402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14.99624050258158</v>
      </c>
      <c r="BA10" s="1005">
        <f>AZ10</f>
        <v>14.99624050258158</v>
      </c>
      <c r="BB10" s="29"/>
      <c r="BC10" s="1005">
        <f>O36</f>
        <v>17.365261298924711</v>
      </c>
      <c r="BD10" s="1005">
        <f>BC10</f>
        <v>17.365261298924711</v>
      </c>
      <c r="BE10" s="29"/>
      <c r="BF10" s="1005">
        <f>AK40</f>
        <v>12.146486948322746</v>
      </c>
      <c r="BG10" s="1005">
        <f>AK40</f>
        <v>12.146486948322746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122.6023582016111</v>
      </c>
      <c r="P11" s="454">
        <f t="shared" si="1"/>
        <v>0.64811223227683978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30.415494598326827</v>
      </c>
      <c r="BB11" s="29"/>
      <c r="BC11" s="1005"/>
      <c r="BD11" s="1005">
        <f>SUM(BC12:BC14)</f>
        <v>27.895300977587507</v>
      </c>
      <c r="BE11" s="29"/>
      <c r="BF11" s="17"/>
      <c r="BG11" s="1005">
        <f>AK41</f>
        <v>22.520540221958996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1.8792730744672019</v>
      </c>
      <c r="P12" s="454">
        <f t="shared" si="1"/>
        <v>9.9343918438160421E-3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29.659623911980511</v>
      </c>
      <c r="BA12" s="17"/>
      <c r="BB12" s="29"/>
      <c r="BC12" s="1005">
        <f>O38</f>
        <v>26.990016655469496</v>
      </c>
      <c r="BD12" s="17"/>
      <c r="BE12" s="29"/>
      <c r="BF12" s="1005">
        <f>AK42</f>
        <v>21.917654164843945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5.2225928048522894</v>
      </c>
      <c r="P13" s="454">
        <f t="shared" si="1"/>
        <v>2.7608166194158082E-2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0.75587068634631804</v>
      </c>
      <c r="BA13" s="17"/>
      <c r="BB13" s="29"/>
      <c r="BC13" s="1005">
        <f>O41</f>
        <v>0.90528432211801102</v>
      </c>
      <c r="BD13" s="17"/>
      <c r="BE13" s="29"/>
      <c r="BF13" s="1005">
        <f>AK45</f>
        <v>0.60288605711504994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12.658713575381171</v>
      </c>
      <c r="P14" s="453">
        <f t="shared" si="1"/>
        <v>6.6917694189879098E-2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14.99624050258158</v>
      </c>
      <c r="P15" s="453">
        <f t="shared" si="1"/>
        <v>7.9274551080868089E-2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1.393733725257311</v>
      </c>
      <c r="BA15" s="1005">
        <f>AZ15</f>
        <v>1.393733725257311</v>
      </c>
      <c r="BB15" s="29"/>
      <c r="BC15" s="1005">
        <f>O43</f>
        <v>1.264594859263432</v>
      </c>
      <c r="BD15" s="1005">
        <f>BC15</f>
        <v>1.264594859263432</v>
      </c>
      <c r="BE15" s="29"/>
      <c r="BF15" s="1005">
        <f>AK47</f>
        <v>1.4172137146836279</v>
      </c>
      <c r="BG15" s="1005">
        <f>AK47</f>
        <v>1.4172137146836279</v>
      </c>
      <c r="BH15" s="29"/>
    </row>
    <row r="16" spans="1:62" ht="17.100000000000001" customHeight="1" thickBot="1">
      <c r="B16" s="323"/>
      <c r="C16" s="324"/>
      <c r="D16" s="326"/>
      <c r="E16" s="326"/>
      <c r="F16" s="326"/>
      <c r="G16" s="325"/>
      <c r="H16" s="325"/>
      <c r="I16" s="326"/>
      <c r="J16" s="327"/>
      <c r="K16" s="335"/>
      <c r="L16" s="246" t="s">
        <v>128</v>
      </c>
      <c r="M16" s="344"/>
      <c r="N16" s="345"/>
      <c r="O16" s="906">
        <f>SUM(O18:O21)</f>
        <v>30.415494598326827</v>
      </c>
      <c r="P16" s="453">
        <f t="shared" si="1"/>
        <v>0.16078527680119878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29.659623911980511</v>
      </c>
      <c r="P17" s="454">
        <f t="shared" si="1"/>
        <v>0.1567895213766991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15.001069786060761</v>
      </c>
      <c r="P18" s="454">
        <f t="shared" si="1"/>
        <v>7.9300080097943301E-2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14.65855412591975</v>
      </c>
      <c r="P19" s="454">
        <f t="shared" si="1"/>
        <v>7.7489441278755816E-2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0.75587068634631804</v>
      </c>
      <c r="P20" s="454">
        <f t="shared" si="1"/>
        <v>3.9957554244996708E-3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1.393733725257311</v>
      </c>
      <c r="P22" s="612">
        <f t="shared" si="1"/>
        <v>7.367687613240065E-3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138.84796303820897</v>
      </c>
      <c r="AZ22" s="1005">
        <f t="shared" si="3"/>
        <v>107.18031013852526</v>
      </c>
      <c r="BA22" s="1005">
        <f t="shared" si="3"/>
        <v>83.446037019478851</v>
      </c>
      <c r="BB22" s="1005">
        <f t="shared" si="3"/>
        <v>77.773579890948582</v>
      </c>
      <c r="BC22" s="1005">
        <f t="shared" si="3"/>
        <v>86.733361868453528</v>
      </c>
      <c r="BD22" s="1005">
        <f t="shared" si="3"/>
        <v>90.666696945736803</v>
      </c>
      <c r="BE22" s="1005">
        <f t="shared" si="3"/>
        <v>89.659343584291079</v>
      </c>
      <c r="BF22" s="1005">
        <f t="shared" si="3"/>
        <v>86.894817562279982</v>
      </c>
      <c r="BG22" s="1005">
        <f t="shared" si="3"/>
        <v>60.701131399741456</v>
      </c>
      <c r="BH22" s="1005">
        <f t="shared" si="3"/>
        <v>56.850468656440782</v>
      </c>
      <c r="BI22" s="1005">
        <f t="shared" si="3"/>
        <v>54.109178853750898</v>
      </c>
      <c r="BJ22" s="1005">
        <f t="shared" si="3"/>
        <v>38.520057867400347</v>
      </c>
      <c r="BK22" s="1005">
        <f t="shared" si="3"/>
        <v>47.07801870033046</v>
      </c>
      <c r="BL22" s="1005">
        <f t="shared" si="3"/>
        <v>48.079846819844448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14.094934907629019</v>
      </c>
      <c r="AZ23" s="1005">
        <f t="shared" ref="AZ23:BL23" si="4">Y39</f>
        <v>13.71092880007369</v>
      </c>
      <c r="BA23" s="1005">
        <f t="shared" si="4"/>
        <v>14.466395756178651</v>
      </c>
      <c r="BB23" s="1005">
        <f t="shared" si="4"/>
        <v>16.21798896920447</v>
      </c>
      <c r="BC23" s="1005">
        <f t="shared" si="4"/>
        <v>15.903192346194849</v>
      </c>
      <c r="BD23" s="1005">
        <f t="shared" si="4"/>
        <v>14.269177826676639</v>
      </c>
      <c r="BE23" s="1005">
        <f t="shared" si="4"/>
        <v>13.658610590746729</v>
      </c>
      <c r="BF23" s="1005">
        <f t="shared" si="4"/>
        <v>11.244340356640222</v>
      </c>
      <c r="BG23" s="1005">
        <f t="shared" si="4"/>
        <v>10.91868868753865</v>
      </c>
      <c r="BH23" s="1005">
        <f t="shared" si="4"/>
        <v>11.642594327897401</v>
      </c>
      <c r="BI23" s="1005">
        <f t="shared" si="4"/>
        <v>11.132012451672065</v>
      </c>
      <c r="BJ23" s="1005">
        <f t="shared" si="4"/>
        <v>8.8042258750407889</v>
      </c>
      <c r="BK23" s="1005">
        <f t="shared" si="4"/>
        <v>9.9760356618740946</v>
      </c>
      <c r="BL23" s="1005">
        <f t="shared" si="4"/>
        <v>9.212978068923718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14.957157044470369</v>
      </c>
      <c r="AZ24" s="1005">
        <f t="shared" ref="AZ24:BL24" si="5">Y40</f>
        <v>13.913298938092881</v>
      </c>
      <c r="BA24" s="1005">
        <f t="shared" si="5"/>
        <v>16.807245676368371</v>
      </c>
      <c r="BB24" s="1005">
        <f t="shared" si="5"/>
        <v>17.764435481292882</v>
      </c>
      <c r="BC24" s="1005">
        <f t="shared" si="5"/>
        <v>17.365261298924711</v>
      </c>
      <c r="BD24" s="1005">
        <f t="shared" si="5"/>
        <v>15.16612396078974</v>
      </c>
      <c r="BE24" s="1005">
        <f t="shared" si="5"/>
        <v>13.206696406590479</v>
      </c>
      <c r="BF24" s="1005">
        <f t="shared" si="5"/>
        <v>13.208335959967117</v>
      </c>
      <c r="BG24" s="1005">
        <f t="shared" si="5"/>
        <v>14.48733023397023</v>
      </c>
      <c r="BH24" s="1005">
        <f t="shared" si="5"/>
        <v>13.56668726140861</v>
      </c>
      <c r="BI24" s="1005">
        <f t="shared" si="5"/>
        <v>11.705174786515757</v>
      </c>
      <c r="BJ24" s="1005">
        <f t="shared" si="5"/>
        <v>12.171087780173995</v>
      </c>
      <c r="BK24" s="1005">
        <f t="shared" si="5"/>
        <v>11.714684693512469</v>
      </c>
      <c r="BL24" s="1005">
        <f t="shared" si="5"/>
        <v>12.146486948322746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28.370670288428158</v>
      </c>
      <c r="AZ25" s="1005">
        <f t="shared" ref="AZ25:BL25" si="6">Y41</f>
        <v>28.45367146345588</v>
      </c>
      <c r="BA25" s="1005">
        <f t="shared" si="6"/>
        <v>28.045910287638659</v>
      </c>
      <c r="BB25" s="1005">
        <f t="shared" si="6"/>
        <v>28.329548454871546</v>
      </c>
      <c r="BC25" s="1005">
        <f t="shared" si="6"/>
        <v>27.895300977587507</v>
      </c>
      <c r="BD25" s="1005">
        <f t="shared" si="6"/>
        <v>27.338049739212043</v>
      </c>
      <c r="BE25" s="1005">
        <f t="shared" si="6"/>
        <v>27.138435210425754</v>
      </c>
      <c r="BF25" s="1005">
        <f t="shared" si="6"/>
        <v>26.671225378811005</v>
      </c>
      <c r="BG25" s="1005">
        <f t="shared" si="6"/>
        <v>26.278494127145535</v>
      </c>
      <c r="BH25" s="1005">
        <f t="shared" si="6"/>
        <v>25.49516658384708</v>
      </c>
      <c r="BI25" s="1005">
        <f t="shared" si="6"/>
        <v>24.645430635420372</v>
      </c>
      <c r="BJ25" s="1005">
        <f t="shared" si="6"/>
        <v>22.285227355406242</v>
      </c>
      <c r="BK25" s="1005">
        <f t="shared" si="6"/>
        <v>22.210227438988291</v>
      </c>
      <c r="BL25" s="1005">
        <f t="shared" si="6"/>
        <v>22.520540221958996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1.1121679462141549</v>
      </c>
      <c r="AZ26" s="1005">
        <f t="shared" si="7"/>
        <v>1.1108857164661301</v>
      </c>
      <c r="BA26" s="1005">
        <f t="shared" si="7"/>
        <v>0.97774678716568419</v>
      </c>
      <c r="BB26" s="1005">
        <f t="shared" si="7"/>
        <v>1.0141634867034981</v>
      </c>
      <c r="BC26" s="1005">
        <f t="shared" si="7"/>
        <v>1.264594859263432</v>
      </c>
      <c r="BD26" s="1005">
        <f t="shared" si="7"/>
        <v>1.5437064101972511</v>
      </c>
      <c r="BE26" s="1005">
        <f t="shared" si="7"/>
        <v>1.8450934513449979</v>
      </c>
      <c r="BF26" s="1005">
        <f t="shared" si="7"/>
        <v>1.6063708891258437</v>
      </c>
      <c r="BG26" s="1005">
        <f t="shared" si="7"/>
        <v>1.3695214269356191</v>
      </c>
      <c r="BH26" s="1005">
        <f t="shared" si="7"/>
        <v>0.95035901485338836</v>
      </c>
      <c r="BI26" s="1005">
        <f t="shared" si="7"/>
        <v>1.0612232715022343</v>
      </c>
      <c r="BJ26" s="1005">
        <f t="shared" si="7"/>
        <v>1.5817009805080029</v>
      </c>
      <c r="BK26" s="1005">
        <f t="shared" si="7"/>
        <v>1.172198316990742</v>
      </c>
      <c r="BL26" s="1005">
        <f t="shared" si="7"/>
        <v>1.4172137146836279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197.38289322495066</v>
      </c>
      <c r="AZ27" s="1005">
        <f t="shared" si="8"/>
        <v>164.36909505661384</v>
      </c>
      <c r="BA27" s="1005">
        <f t="shared" si="8"/>
        <v>143.74333552683021</v>
      </c>
      <c r="BB27" s="1005">
        <f t="shared" si="8"/>
        <v>141.09971628302097</v>
      </c>
      <c r="BC27" s="1005">
        <f t="shared" si="8"/>
        <v>149.16171135042404</v>
      </c>
      <c r="BD27" s="1005">
        <f t="shared" si="8"/>
        <v>148.98375488261246</v>
      </c>
      <c r="BE27" s="1005">
        <f t="shared" si="8"/>
        <v>145.50817924339907</v>
      </c>
      <c r="BF27" s="1005">
        <f t="shared" si="8"/>
        <v>139.62509014682419</v>
      </c>
      <c r="BG27" s="1005">
        <f t="shared" si="8"/>
        <v>113.75516587533149</v>
      </c>
      <c r="BH27" s="1005">
        <f t="shared" si="8"/>
        <v>108.50527584444725</v>
      </c>
      <c r="BI27" s="1005">
        <f t="shared" si="8"/>
        <v>102.65301999886131</v>
      </c>
      <c r="BJ27" s="1005">
        <f t="shared" si="8"/>
        <v>83.362299858529383</v>
      </c>
      <c r="BK27" s="1005">
        <f t="shared" si="8"/>
        <v>92.151164811696049</v>
      </c>
      <c r="BL27" s="1005">
        <f t="shared" si="8"/>
        <v>93.377065773733534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149.16171135042404</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86.733361868453528</v>
      </c>
      <c r="P31" s="453">
        <f t="shared" ref="P31:P43" si="9">O31/$O$30</f>
        <v>0.58147202176228563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84.210300345251255</v>
      </c>
      <c r="P32" s="454">
        <f t="shared" si="9"/>
        <v>0.56455708092150325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1.209038780788422</v>
      </c>
      <c r="P33" s="454">
        <f t="shared" si="9"/>
        <v>8.1055571824865964E-3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1.3140227424138571</v>
      </c>
      <c r="P34" s="454">
        <f t="shared" si="9"/>
        <v>8.809383658295776E-3</v>
      </c>
      <c r="Q34" s="328"/>
      <c r="R34" s="13"/>
      <c r="S34" s="323"/>
      <c r="T34" s="563" t="s">
        <v>112</v>
      </c>
      <c r="U34" s="332"/>
      <c r="V34" s="332"/>
      <c r="W34" s="332"/>
      <c r="X34" s="893">
        <f>X35+X39+X40+X41+X47</f>
        <v>197.38289322495066</v>
      </c>
      <c r="Y34" s="894">
        <f t="shared" ref="Y34:AK34" si="10">Y35+Y39+Y40+Y41+Y47</f>
        <v>164.36909505661384</v>
      </c>
      <c r="Z34" s="894">
        <f t="shared" si="10"/>
        <v>143.74333552683021</v>
      </c>
      <c r="AA34" s="894">
        <f t="shared" si="10"/>
        <v>141.09971628302097</v>
      </c>
      <c r="AB34" s="894">
        <f t="shared" si="10"/>
        <v>149.16171135042404</v>
      </c>
      <c r="AC34" s="894">
        <f t="shared" si="10"/>
        <v>148.98375488261246</v>
      </c>
      <c r="AD34" s="894">
        <f t="shared" si="10"/>
        <v>145.50817924339907</v>
      </c>
      <c r="AE34" s="894">
        <f t="shared" si="10"/>
        <v>139.62509014682419</v>
      </c>
      <c r="AF34" s="894">
        <f t="shared" si="10"/>
        <v>113.75516587533149</v>
      </c>
      <c r="AG34" s="894">
        <f t="shared" si="10"/>
        <v>108.50527584444725</v>
      </c>
      <c r="AH34" s="894">
        <f t="shared" si="10"/>
        <v>102.65301999886131</v>
      </c>
      <c r="AI34" s="894">
        <f t="shared" si="10"/>
        <v>83.362299858529383</v>
      </c>
      <c r="AJ34" s="894">
        <f t="shared" si="10"/>
        <v>92.151164811696049</v>
      </c>
      <c r="AK34" s="895">
        <f t="shared" si="10"/>
        <v>93.377065773733534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15.903192346194849</v>
      </c>
      <c r="P35" s="453">
        <f t="shared" si="9"/>
        <v>0.10661712179497355</v>
      </c>
      <c r="Q35" s="328"/>
      <c r="R35" s="13"/>
      <c r="S35" s="323"/>
      <c r="T35" s="334"/>
      <c r="U35" s="246" t="s">
        <v>114</v>
      </c>
      <c r="V35" s="344"/>
      <c r="W35" s="344"/>
      <c r="X35" s="896">
        <f>SUM(X36:X38)</f>
        <v>138.84796303820897</v>
      </c>
      <c r="Y35" s="897">
        <f t="shared" ref="Y35:AK35" si="11">SUM(Y36:Y38)</f>
        <v>107.18031013852526</v>
      </c>
      <c r="Z35" s="897">
        <f t="shared" si="11"/>
        <v>83.446037019478851</v>
      </c>
      <c r="AA35" s="897">
        <f t="shared" si="11"/>
        <v>77.773579890948582</v>
      </c>
      <c r="AB35" s="897">
        <f t="shared" si="11"/>
        <v>86.733361868453528</v>
      </c>
      <c r="AC35" s="897">
        <f t="shared" si="11"/>
        <v>90.666696945736803</v>
      </c>
      <c r="AD35" s="897">
        <f t="shared" si="11"/>
        <v>89.659343584291079</v>
      </c>
      <c r="AE35" s="897">
        <f t="shared" si="11"/>
        <v>86.894817562279982</v>
      </c>
      <c r="AF35" s="897">
        <f t="shared" si="11"/>
        <v>60.701131399741456</v>
      </c>
      <c r="AG35" s="897">
        <f t="shared" si="11"/>
        <v>56.850468656440782</v>
      </c>
      <c r="AH35" s="897">
        <f t="shared" si="11"/>
        <v>54.109178853750898</v>
      </c>
      <c r="AI35" s="897">
        <f t="shared" si="11"/>
        <v>38.520057867400347</v>
      </c>
      <c r="AJ35" s="897">
        <f t="shared" si="11"/>
        <v>47.07801870033046</v>
      </c>
      <c r="AK35" s="898">
        <f t="shared" si="11"/>
        <v>48.079846819844448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17.365261298924711</v>
      </c>
      <c r="P36" s="453">
        <f t="shared" si="9"/>
        <v>0.11641902698560949</v>
      </c>
      <c r="Q36" s="328"/>
      <c r="R36" s="13"/>
      <c r="S36" s="356" t="s">
        <v>184</v>
      </c>
      <c r="T36" s="335"/>
      <c r="U36" s="346"/>
      <c r="V36" s="336" t="s">
        <v>184</v>
      </c>
      <c r="W36" s="357"/>
      <c r="X36" s="899">
        <f>VLOOKUP(年度マスタ!$K$4&amp;"_"&amp;X$33,データシート1!$A:$BT,MATCH("aa_"&amp;$S36,データシート1!$A$1:$BT$1,0),0)</f>
        <v>135.29972212983759</v>
      </c>
      <c r="Y36" s="900">
        <f>VLOOKUP(年度マスタ!$K$4&amp;"_"&amp;Y$33,データシート1!$A:$BT,MATCH("aa_"&amp;$S36,データシート1!$A$1:$BT$1,0),0)</f>
        <v>103.945546753529</v>
      </c>
      <c r="Z36" s="900">
        <f>VLOOKUP(年度マスタ!$K$4&amp;"_"&amp;Z$33,データシート1!$A:$BT,MATCH("aa_"&amp;$S36,データシート1!$A$1:$BT$1,0),0)</f>
        <v>80.15259536620465</v>
      </c>
      <c r="AA36" s="900">
        <f>VLOOKUP(年度マスタ!$K$4&amp;"_"&amp;AA$33,データシート1!$A:$BT,MATCH("aa_"&amp;$S36,データシート1!$A$1:$BT$1,0),0)</f>
        <v>74.576011023321328</v>
      </c>
      <c r="AB36" s="900">
        <f>VLOOKUP(年度マスタ!$K$4&amp;"_"&amp;AB$33,データシート1!$A:$BT,MATCH("aa_"&amp;$S36,データシート1!$A$1:$BT$1,0),0)</f>
        <v>84.210300345251255</v>
      </c>
      <c r="AC36" s="900">
        <f>VLOOKUP(年度マスタ!$K$4&amp;"_"&amp;AC$33,データシート1!$A:$BT,MATCH("aa_"&amp;$S36,データシート1!$A$1:$BT$1,0),0)</f>
        <v>87.686049526317262</v>
      </c>
      <c r="AD36" s="900">
        <f>VLOOKUP(年度マスタ!$K$4&amp;"_"&amp;AD$33,データシート1!$A:$BT,MATCH("aa_"&amp;$S36,データシート1!$A$1:$BT$1,0),0)</f>
        <v>85.995723077659861</v>
      </c>
      <c r="AE36" s="900">
        <f>VLOOKUP(年度マスタ!$K$4&amp;"_"&amp;AE$33,データシート1!$A:$BT,MATCH("aa_"&amp;$S36,データシート1!$A$1:$BT$1,0),0)</f>
        <v>83.528416985834951</v>
      </c>
      <c r="AF36" s="900">
        <f>VLOOKUP(年度マスタ!$K$4&amp;"_"&amp;AF$33,データシート1!$A:$BT,MATCH("aa_"&amp;$S36,データシート1!$A$1:$BT$1,0),0)</f>
        <v>57.167794177561859</v>
      </c>
      <c r="AG36" s="900">
        <f>VLOOKUP(年度マスタ!$K$4&amp;"_"&amp;AG$33,データシート1!$A:$BT,MATCH("aa_"&amp;$S36,データシート1!$A$1:$BT$1,0),0)</f>
        <v>53.575665190910406</v>
      </c>
      <c r="AH36" s="900">
        <f>VLOOKUP(年度マスタ!$K$4&amp;"_"&amp;AH$33,データシート1!$A:$BT,MATCH("aa_"&amp;$S36,データシート1!$A$1:$BT$1,0),0)</f>
        <v>50.892205068403236</v>
      </c>
      <c r="AI36" s="900">
        <f>VLOOKUP(年度マスタ!$K$4&amp;"_"&amp;AI$33,データシート1!$A:$BT,MATCH("aa_"&amp;$S36,データシート1!$A$1:$BT$1,0),0)</f>
        <v>36.183564090313197</v>
      </c>
      <c r="AJ36" s="900">
        <f>VLOOKUP(年度マスタ!$K$4&amp;"_"&amp;AJ$33,データシート1!$A:$BT,MATCH("aa_"&amp;$S36,データシート1!$A$1:$BT$1,0),0)</f>
        <v>44.67266363632514</v>
      </c>
      <c r="AK36" s="901">
        <f>VLOOKUP(年度マスタ!$K$4&amp;"_"&amp;AK$33,データシート1!$A:$BT,MATCH("aa_"&amp;$S36,データシート1!$A$1:$BT$1,0),0)</f>
        <v>45.752085507319677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27.895300977587507</v>
      </c>
      <c r="P37" s="453">
        <f t="shared" si="9"/>
        <v>0.18701381691748875</v>
      </c>
      <c r="Q37" s="328"/>
      <c r="R37" s="13"/>
      <c r="S37" s="356" t="s">
        <v>187</v>
      </c>
      <c r="T37" s="335"/>
      <c r="U37" s="346"/>
      <c r="V37" s="336" t="s">
        <v>194</v>
      </c>
      <c r="W37" s="357"/>
      <c r="X37" s="899">
        <f>VLOOKUP(年度マスタ!$K$4&amp;"_"&amp;X$33,データシート1!$A:$BT,MATCH("aa_"&amp;$S37,データシート1!$A$1:$BT$1,0),0)</f>
        <v>1.0155853674524691</v>
      </c>
      <c r="Y37" s="900">
        <f>VLOOKUP(年度マスタ!$K$4&amp;"_"&amp;Y$33,データシート1!$A:$BT,MATCH("aa_"&amp;$S37,データシート1!$A$1:$BT$1,0),0)</f>
        <v>1.0300475371680411</v>
      </c>
      <c r="Z37" s="900">
        <f>VLOOKUP(年度マスタ!$K$4&amp;"_"&amp;Z$33,データシート1!$A:$BT,MATCH("aa_"&amp;$S37,データシート1!$A$1:$BT$1,0),0)</f>
        <v>1.430674736759</v>
      </c>
      <c r="AA37" s="900">
        <f>VLOOKUP(年度マスタ!$K$4&amp;"_"&amp;AA$33,データシート1!$A:$BT,MATCH("aa_"&amp;$S37,データシート1!$A$1:$BT$1,0),0)</f>
        <v>1.339768302406575</v>
      </c>
      <c r="AB37" s="900">
        <f>VLOOKUP(年度マスタ!$K$4&amp;"_"&amp;AB$33,データシート1!$A:$BT,MATCH("aa_"&amp;$S37,データシート1!$A$1:$BT$1,0),0)</f>
        <v>1.209038780788422</v>
      </c>
      <c r="AC37" s="900">
        <f>VLOOKUP(年度マスタ!$K$4&amp;"_"&amp;AC$33,データシート1!$A:$BT,MATCH("aa_"&amp;$S37,データシート1!$A$1:$BT$1,0),0)</f>
        <v>1.092900556698303</v>
      </c>
      <c r="AD37" s="900">
        <f>VLOOKUP(年度マスタ!$K$4&amp;"_"&amp;AD$33,データシート1!$A:$BT,MATCH("aa_"&amp;$S37,データシート1!$A$1:$BT$1,0),0)</f>
        <v>1.2223857975239421</v>
      </c>
      <c r="AE37" s="900">
        <f>VLOOKUP(年度マスタ!$K$4&amp;"_"&amp;AE$33,データシート1!$A:$BT,MATCH("aa_"&amp;$S37,データシート1!$A$1:$BT$1,0),0)</f>
        <v>1.2353973649835062</v>
      </c>
      <c r="AF37" s="900">
        <f>VLOOKUP(年度マスタ!$K$4&amp;"_"&amp;AF$33,データシート1!$A:$BT,MATCH("aa_"&amp;$S37,データシート1!$A$1:$BT$1,0),0)</f>
        <v>1.2637589713547017</v>
      </c>
      <c r="AG37" s="900">
        <f>VLOOKUP(年度マスタ!$K$4&amp;"_"&amp;AG$33,データシート1!$A:$BT,MATCH("aa_"&amp;$S37,データシート1!$A$1:$BT$1,0),0)</f>
        <v>1.1724638008356107</v>
      </c>
      <c r="AH37" s="900">
        <f>VLOOKUP(年度マスタ!$K$4&amp;"_"&amp;AH$33,データシート1!$A:$BT,MATCH("aa_"&amp;$S37,データシート1!$A$1:$BT$1,0),0)</f>
        <v>1.091783329141689</v>
      </c>
      <c r="AI37" s="900">
        <f>VLOOKUP(年度マスタ!$K$4&amp;"_"&amp;AI$33,データシート1!$A:$BT,MATCH("aa_"&amp;$S37,データシート1!$A$1:$BT$1,0),0)</f>
        <v>1.0352381430320334</v>
      </c>
      <c r="AJ37" s="900">
        <f>VLOOKUP(年度マスタ!$K$4&amp;"_"&amp;AJ$33,データシート1!$A:$BT,MATCH("aa_"&amp;$S37,データシート1!$A$1:$BT$1,0),0)</f>
        <v>1.1075958117393994</v>
      </c>
      <c r="AK37" s="901">
        <f>VLOOKUP(年度マスタ!$K$4&amp;"_"&amp;AK$33,データシート1!$A:$BT,MATCH("aa_"&amp;$S37,データシート1!$A$1:$BT$1,0),0)</f>
        <v>1.0116422054303944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26.990016655469496</v>
      </c>
      <c r="P38" s="454">
        <f t="shared" si="9"/>
        <v>0.18094467012423943</v>
      </c>
      <c r="Q38" s="328"/>
      <c r="R38" s="13"/>
      <c r="S38" s="356" t="s">
        <v>188</v>
      </c>
      <c r="T38" s="335"/>
      <c r="U38" s="348"/>
      <c r="V38" s="358" t="s">
        <v>197</v>
      </c>
      <c r="W38" s="358"/>
      <c r="X38" s="899">
        <f>VLOOKUP(年度マスタ!$K$4&amp;"_"&amp;X$33,データシート1!$A:$BT,MATCH("aa_"&amp;$S38,データシート1!$A$1:$BT$1,0),0)</f>
        <v>2.5326555409189071</v>
      </c>
      <c r="Y38" s="900">
        <f>VLOOKUP(年度マスタ!$K$4&amp;"_"&amp;Y$33,データシート1!$A:$BT,MATCH("aa_"&amp;$S38,データシート1!$A$1:$BT$1,0),0)</f>
        <v>2.204715847828211</v>
      </c>
      <c r="Z38" s="900">
        <f>VLOOKUP(年度マスタ!$K$4&amp;"_"&amp;Z$33,データシート1!$A:$BT,MATCH("aa_"&amp;$S38,データシート1!$A$1:$BT$1,0),0)</f>
        <v>1.8627669165151981</v>
      </c>
      <c r="AA38" s="900">
        <f>VLOOKUP(年度マスタ!$K$4&amp;"_"&amp;AA$33,データシート1!$A:$BT,MATCH("aa_"&amp;$S38,データシート1!$A$1:$BT$1,0),0)</f>
        <v>1.857800565220683</v>
      </c>
      <c r="AB38" s="900">
        <f>VLOOKUP(年度マスタ!$K$4&amp;"_"&amp;AB$33,データシート1!$A:$BT,MATCH("aa_"&amp;$S38,データシート1!$A$1:$BT$1,0),0)</f>
        <v>1.3140227424138571</v>
      </c>
      <c r="AC38" s="900">
        <f>VLOOKUP(年度マスタ!$K$4&amp;"_"&amp;AC$33,データシート1!$A:$BT,MATCH("aa_"&amp;$S38,データシート1!$A$1:$BT$1,0),0)</f>
        <v>1.887746862721237</v>
      </c>
      <c r="AD38" s="900">
        <f>VLOOKUP(年度マスタ!$K$4&amp;"_"&amp;AD$33,データシート1!$A:$BT,MATCH("aa_"&amp;$S38,データシート1!$A$1:$BT$1,0),0)</f>
        <v>2.4412347091072828</v>
      </c>
      <c r="AE38" s="900">
        <f>VLOOKUP(年度マスタ!$K$4&amp;"_"&amp;AE$33,データシート1!$A:$BT,MATCH("aa_"&amp;$S38,データシート1!$A$1:$BT$1,0),0)</f>
        <v>2.1310032114615134</v>
      </c>
      <c r="AF38" s="900">
        <f>VLOOKUP(年度マスタ!$K$4&amp;"_"&amp;AF$33,データシート1!$A:$BT,MATCH("aa_"&amp;$S38,データシート1!$A$1:$BT$1,0),0)</f>
        <v>2.2695782508248925</v>
      </c>
      <c r="AG38" s="900">
        <f>VLOOKUP(年度マスタ!$K$4&amp;"_"&amp;AG$33,データシート1!$A:$BT,MATCH("aa_"&amp;$S38,データシート1!$A$1:$BT$1,0),0)</f>
        <v>2.1023396646947647</v>
      </c>
      <c r="AH38" s="900">
        <f>VLOOKUP(年度マスタ!$K$4&amp;"_"&amp;AH$33,データシート1!$A:$BT,MATCH("aa_"&amp;$S38,データシート1!$A$1:$BT$1,0),0)</f>
        <v>2.1251904562059711</v>
      </c>
      <c r="AI38" s="900">
        <f>VLOOKUP(年度マスタ!$K$4&amp;"_"&amp;AI$33,データシート1!$A:$BT,MATCH("aa_"&amp;$S38,データシート1!$A$1:$BT$1,0),0)</f>
        <v>1.3012556340551167</v>
      </c>
      <c r="AJ38" s="900">
        <f>VLOOKUP(年度マスタ!$K$4&amp;"_"&amp;AJ$33,データシート1!$A:$BT,MATCH("aa_"&amp;$S38,データシート1!$A$1:$BT$1,0),0)</f>
        <v>1.2977592522659189</v>
      </c>
      <c r="AK38" s="901">
        <f>VLOOKUP(年度マスタ!$K$4&amp;"_"&amp;AK$33,データシート1!$A:$BT,MATCH("aa_"&amp;$S38,データシート1!$A$1:$BT$1,0),0)</f>
        <v>1.3161191070943765</v>
      </c>
      <c r="AL38" s="330"/>
      <c r="AW38" s="17" t="str">
        <f>年度マスタ!H4</f>
        <v>04</v>
      </c>
      <c r="AX38" s="17" t="s">
        <v>198</v>
      </c>
      <c r="AY38" s="17">
        <f>VLOOKUP($AW38&amp;"_"&amp;$AY$34,データシート1!$A:$BT,MATCH($AY$31&amp;"_"&amp;AY$36,データシート1!$A$1:$BT$1,0),0)</f>
        <v>4735.7164330489677</v>
      </c>
      <c r="AZ38" s="17">
        <f>VLOOKUP($AW38&amp;"_"&amp;$AY$34,データシート1!$A:$BT,MATCH($AY$31&amp;"_"&amp;AZ$36,データシート1!$A$1:$BT$1,0),0)</f>
        <v>210.78473234172785</v>
      </c>
      <c r="BA38" s="17">
        <f>VLOOKUP($AW38&amp;"_"&amp;$AY$34,データシート1!$A:$BT,MATCH($AY$31&amp;"_"&amp;BA$36,データシート1!$A$1:$BT$1,0),0)</f>
        <v>473.63836366558877</v>
      </c>
      <c r="BB38" s="17">
        <f>VLOOKUP($AW38&amp;"_"&amp;$AY$34,データシート1!$A:$BT,MATCH($AY$31&amp;"_"&amp;BB$36,データシート1!$A$1:$BT$1,0),0)</f>
        <v>3280.6313750680115</v>
      </c>
      <c r="BC38" s="17">
        <f>VLOOKUP($AW38&amp;"_"&amp;$AY$34,データシート1!$A:$BT,MATCH($AY$31&amp;"_"&amp;BC$36,データシート1!$A$1:$BT$1,0),0)</f>
        <v>3080.3282760411262</v>
      </c>
      <c r="BD38" s="17">
        <f>VLOOKUP($AW38&amp;"_"&amp;$AY$34,データシート1!$A:$BT,MATCH($AY$31&amp;"_"&amp;BD$36,データシート1!$A$1:$BT$1,0),0)</f>
        <v>1927.9883007601697</v>
      </c>
      <c r="BE38" s="17">
        <f>VLOOKUP($AW38&amp;"_"&amp;$AY$34,データシート1!$A:$BT,MATCH($AY$31&amp;"_"&amp;BE$36,データシート1!$A$1:$BT$1,0),0)</f>
        <v>1480.3830366890579</v>
      </c>
      <c r="BF38" s="17">
        <f>VLOOKUP($AW38&amp;"_"&amp;$AY$34,データシート1!$A:$BT,MATCH($AY$31&amp;"_"&amp;BF$36,データシート1!$A$1:$BT$1,0),0)</f>
        <v>132.89702110415251</v>
      </c>
      <c r="BG38" s="17">
        <f>VLOOKUP($AW38&amp;"_"&amp;$AY$34,データシート1!$A:$BT,MATCH($AY$31&amp;"_"&amp;BG$36,データシート1!$A$1:$BT$1,0),0)</f>
        <v>209.14057239309071</v>
      </c>
      <c r="BH38" s="17">
        <f>VLOOKUP($AW38&amp;"_"&amp;$AY$34,データシート1!$A:$BT,MATCH($AY$31&amp;"_"&amp;BH$36,データシート1!$A$1:$BT$1,0),0)</f>
        <v>282.46601854241266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13.3077148788981</v>
      </c>
      <c r="P39" s="454">
        <f t="shared" si="9"/>
        <v>8.9216694810067082E-2</v>
      </c>
      <c r="Q39" s="328"/>
      <c r="R39" s="13"/>
      <c r="S39" s="356" t="s">
        <v>189</v>
      </c>
      <c r="T39" s="335"/>
      <c r="U39" s="343" t="s">
        <v>199</v>
      </c>
      <c r="V39" s="344"/>
      <c r="W39" s="344"/>
      <c r="X39" s="896">
        <f>VLOOKUP(年度マスタ!$K$4&amp;"_"&amp;X$33,データシート1!$A:$BT,MATCH("aa_"&amp;$S39,データシート1!$A$1:$BT$1,0),0)</f>
        <v>14.094934907629019</v>
      </c>
      <c r="Y39" s="897">
        <f>VLOOKUP(年度マスタ!$K$4&amp;"_"&amp;Y$33,データシート1!$A:$BT,MATCH("aa_"&amp;$S39,データシート1!$A$1:$BT$1,0),0)</f>
        <v>13.71092880007369</v>
      </c>
      <c r="Z39" s="897">
        <f>VLOOKUP(年度マスタ!$K$4&amp;"_"&amp;Z$33,データシート1!$A:$BT,MATCH("aa_"&amp;$S39,データシート1!$A$1:$BT$1,0),0)</f>
        <v>14.466395756178651</v>
      </c>
      <c r="AA39" s="897">
        <f>VLOOKUP(年度マスタ!$K$4&amp;"_"&amp;AA$33,データシート1!$A:$BT,MATCH("aa_"&amp;$S39,データシート1!$A$1:$BT$1,0),0)</f>
        <v>16.21798896920447</v>
      </c>
      <c r="AB39" s="897">
        <f>VLOOKUP(年度マスタ!$K$4&amp;"_"&amp;AB$33,データシート1!$A:$BT,MATCH("aa_"&amp;$S39,データシート1!$A$1:$BT$1,0),0)</f>
        <v>15.903192346194849</v>
      </c>
      <c r="AC39" s="897">
        <f>VLOOKUP(年度マスタ!$K$4&amp;"_"&amp;AC$33,データシート1!$A:$BT,MATCH("aa_"&amp;$S39,データシート1!$A$1:$BT$1,0),0)</f>
        <v>14.269177826676639</v>
      </c>
      <c r="AD39" s="897">
        <f>VLOOKUP(年度マスタ!$K$4&amp;"_"&amp;AD$33,データシート1!$A:$BT,MATCH("aa_"&amp;$S39,データシート1!$A$1:$BT$1,0),0)</f>
        <v>13.658610590746729</v>
      </c>
      <c r="AE39" s="897">
        <f>VLOOKUP(年度マスタ!$K$4&amp;"_"&amp;AE$33,データシート1!$A:$BT,MATCH("aa_"&amp;$S39,データシート1!$A$1:$BT$1,0),0)</f>
        <v>11.244340356640222</v>
      </c>
      <c r="AF39" s="897">
        <f>VLOOKUP(年度マスタ!$K$4&amp;"_"&amp;AF$33,データシート1!$A:$BT,MATCH("aa_"&amp;$S39,データシート1!$A$1:$BT$1,0),0)</f>
        <v>10.91868868753865</v>
      </c>
      <c r="AG39" s="897">
        <f>VLOOKUP(年度マスタ!$K$4&amp;"_"&amp;AG$33,データシート1!$A:$BT,MATCH("aa_"&amp;$S39,データシート1!$A$1:$BT$1,0),0)</f>
        <v>11.642594327897401</v>
      </c>
      <c r="AH39" s="897">
        <f>VLOOKUP(年度マスタ!$K$4&amp;"_"&amp;AH$33,データシート1!$A:$BT,MATCH("aa_"&amp;$S39,データシート1!$A$1:$BT$1,0),0)</f>
        <v>11.132012451672065</v>
      </c>
      <c r="AI39" s="897">
        <f>VLOOKUP(年度マスタ!$K$4&amp;"_"&amp;AI$33,データシート1!$A:$BT,MATCH("aa_"&amp;$S39,データシート1!$A$1:$BT$1,0),0)</f>
        <v>8.8042258750407889</v>
      </c>
      <c r="AJ39" s="897">
        <f>VLOOKUP(年度マスタ!$K$4&amp;"_"&amp;AJ$33,データシート1!$A:$BT,MATCH("aa_"&amp;$S39,データシート1!$A$1:$BT$1,0),0)</f>
        <v>9.9760356618740946</v>
      </c>
      <c r="AK39" s="898">
        <f>VLOOKUP(年度マスタ!$K$4&amp;"_"&amp;AK$33,データシート1!$A:$BT,MATCH("aa_"&amp;$S39,データシート1!$A$1:$BT$1,0),0)</f>
        <v>9.212978068923718</v>
      </c>
      <c r="AL39" s="330"/>
      <c r="AW39" s="17" t="str">
        <f>年度マスタ!K4</f>
        <v>04322</v>
      </c>
      <c r="AX39" s="17" t="s">
        <v>200</v>
      </c>
      <c r="AY39" s="17">
        <f>VLOOKUP($AW39&amp;"_"&amp;$AY$34,データシート1!$A:$BT,MATCH($AY$31&amp;"_"&amp;AY$36,データシート1!$A$1:$BT$1,0),0)</f>
        <v>45.752085507319677</v>
      </c>
      <c r="AZ39" s="17">
        <f>VLOOKUP($AW39&amp;"_"&amp;$AY$34,データシート1!$A:$BT,MATCH($AY$31&amp;"_"&amp;AZ$36,データシート1!$A$1:$BT$1,0),0)</f>
        <v>1.0116422054303944</v>
      </c>
      <c r="BA39" s="17">
        <f>VLOOKUP($AW39&amp;"_"&amp;$AY$34,データシート1!$A:$BT,MATCH($AY$31&amp;"_"&amp;BA$36,データシート1!$A$1:$BT$1,0),0)</f>
        <v>1.3161191070943765</v>
      </c>
      <c r="BB39" s="17">
        <f>VLOOKUP($AW39&amp;"_"&amp;$AY$34,データシート1!$A:$BT,MATCH($AY$31&amp;"_"&amp;BB$36,データシート1!$A$1:$BT$1,0),0)</f>
        <v>9.212978068923718</v>
      </c>
      <c r="BC39" s="17">
        <f>VLOOKUP($AW39&amp;"_"&amp;$AY$34,データシート1!$A:$BT,MATCH($AY$31&amp;"_"&amp;BC$36,データシート1!$A$1:$BT$1,0),0)</f>
        <v>12.146486948322746</v>
      </c>
      <c r="BD39" s="17">
        <f>VLOOKUP($AW39&amp;"_"&amp;$AY$34,データシート1!$A:$BT,MATCH($AY$31&amp;"_"&amp;BD$36,データシート1!$A$1:$BT$1,0),0)</f>
        <v>10.223831425880258</v>
      </c>
      <c r="BE39" s="17">
        <f>VLOOKUP($AW39&amp;"_"&amp;$AY$34,データシート1!$A:$BT,MATCH($AY$31&amp;"_"&amp;BE$36,データシート1!$A$1:$BT$1,0),0)</f>
        <v>11.693822738963688</v>
      </c>
      <c r="BF39" s="17">
        <f>VLOOKUP($AW39&amp;"_"&amp;$AY$34,データシート1!$A:$BT,MATCH($AY$31&amp;"_"&amp;BF$36,データシート1!$A$1:$BT$1,0),0)</f>
        <v>0.60288605711504994</v>
      </c>
      <c r="BG39" s="17">
        <f>VLOOKUP($AW39&amp;"_"&amp;$AY$34,データシート1!$A:$BT,MATCH($AY$31&amp;"_"&amp;BG$36,データシート1!$A$1:$BT$1,0),0)</f>
        <v>0</v>
      </c>
      <c r="BH39" s="17">
        <f>VLOOKUP($AW39&amp;"_"&amp;$AY$34,データシート1!$A:$BT,MATCH($AY$31&amp;"_"&amp;BH$36,データシート1!$A$1:$BT$1,0),0)</f>
        <v>1.4172137146836279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13.682301776571398</v>
      </c>
      <c r="P40" s="454">
        <f t="shared" si="9"/>
        <v>9.1727975314172344E-2</v>
      </c>
      <c r="Q40" s="328"/>
      <c r="R40" s="13"/>
      <c r="S40" s="356" t="s">
        <v>165</v>
      </c>
      <c r="T40" s="335"/>
      <c r="U40" s="343" t="s">
        <v>165</v>
      </c>
      <c r="V40" s="344"/>
      <c r="W40" s="344"/>
      <c r="X40" s="896">
        <f>VLOOKUP(年度マスタ!$K$4&amp;"_"&amp;X$33,データシート1!$A:$BT,MATCH("aa_"&amp;$S40,データシート1!$A$1:$BT$1,0),0)</f>
        <v>14.957157044470369</v>
      </c>
      <c r="Y40" s="897">
        <f>VLOOKUP(年度マスタ!$K$4&amp;"_"&amp;Y$33,データシート1!$A:$BT,MATCH("aa_"&amp;$S40,データシート1!$A$1:$BT$1,0),0)</f>
        <v>13.913298938092881</v>
      </c>
      <c r="Z40" s="897">
        <f>VLOOKUP(年度マスタ!$K$4&amp;"_"&amp;Z$33,データシート1!$A:$BT,MATCH("aa_"&amp;$S40,データシート1!$A$1:$BT$1,0),0)</f>
        <v>16.807245676368371</v>
      </c>
      <c r="AA40" s="897">
        <f>VLOOKUP(年度マスタ!$K$4&amp;"_"&amp;AA$33,データシート1!$A:$BT,MATCH("aa_"&amp;$S40,データシート1!$A$1:$BT$1,0),0)</f>
        <v>17.764435481292882</v>
      </c>
      <c r="AB40" s="897">
        <f>VLOOKUP(年度マスタ!$K$4&amp;"_"&amp;AB$33,データシート1!$A:$BT,MATCH("aa_"&amp;$S40,データシート1!$A$1:$BT$1,0),0)</f>
        <v>17.365261298924711</v>
      </c>
      <c r="AC40" s="897">
        <f>VLOOKUP(年度マスタ!$K$4&amp;"_"&amp;AC$33,データシート1!$A:$BT,MATCH("aa_"&amp;$S40,データシート1!$A$1:$BT$1,0),0)</f>
        <v>15.16612396078974</v>
      </c>
      <c r="AD40" s="897">
        <f>VLOOKUP(年度マスタ!$K$4&amp;"_"&amp;AD$33,データシート1!$A:$BT,MATCH("aa_"&amp;$S40,データシート1!$A$1:$BT$1,0),0)</f>
        <v>13.206696406590479</v>
      </c>
      <c r="AE40" s="897">
        <f>VLOOKUP(年度マスタ!$K$4&amp;"_"&amp;AE$33,データシート1!$A:$BT,MATCH("aa_"&amp;$S40,データシート1!$A$1:$BT$1,0),0)</f>
        <v>13.208335959967117</v>
      </c>
      <c r="AF40" s="897">
        <f>VLOOKUP(年度マスタ!$K$4&amp;"_"&amp;AF$33,データシート1!$A:$BT,MATCH("aa_"&amp;$S40,データシート1!$A$1:$BT$1,0),0)</f>
        <v>14.48733023397023</v>
      </c>
      <c r="AG40" s="897">
        <f>VLOOKUP(年度マスタ!$K$4&amp;"_"&amp;AG$33,データシート1!$A:$BT,MATCH("aa_"&amp;$S40,データシート1!$A$1:$BT$1,0),0)</f>
        <v>13.56668726140861</v>
      </c>
      <c r="AH40" s="897">
        <f>VLOOKUP(年度マスタ!$K$4&amp;"_"&amp;AH$33,データシート1!$A:$BT,MATCH("aa_"&amp;$S40,データシート1!$A$1:$BT$1,0),0)</f>
        <v>11.705174786515757</v>
      </c>
      <c r="AI40" s="897">
        <f>VLOOKUP(年度マスタ!$K$4&amp;"_"&amp;AI$33,データシート1!$A:$BT,MATCH("aa_"&amp;$S40,データシート1!$A$1:$BT$1,0),0)</f>
        <v>12.171087780173995</v>
      </c>
      <c r="AJ40" s="897">
        <f>VLOOKUP(年度マスタ!$K$4&amp;"_"&amp;AJ$33,データシート1!$A:$BT,MATCH("aa_"&amp;$S40,データシート1!$A$1:$BT$1,0),0)</f>
        <v>11.714684693512469</v>
      </c>
      <c r="AK40" s="898">
        <f>VLOOKUP(年度マスタ!$K$4&amp;"_"&amp;AK$33,データシート1!$A:$BT,MATCH("aa_"&amp;$S40,データシート1!$A$1:$BT$1,0),0)</f>
        <v>12.146486948322746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0.90528432211801102</v>
      </c>
      <c r="P41" s="454">
        <f t="shared" si="9"/>
        <v>6.0691467932493482E-3</v>
      </c>
      <c r="Q41" s="328"/>
      <c r="R41" s="13"/>
      <c r="S41" s="356" t="s">
        <v>201</v>
      </c>
      <c r="T41" s="335"/>
      <c r="U41" s="246" t="s">
        <v>128</v>
      </c>
      <c r="V41" s="344"/>
      <c r="W41" s="344"/>
      <c r="X41" s="896">
        <f>X42+X45+X46</f>
        <v>28.370670288428158</v>
      </c>
      <c r="Y41" s="897">
        <f t="shared" ref="Y41:AH41" si="12">Y42+Y45+Y46</f>
        <v>28.45367146345588</v>
      </c>
      <c r="Z41" s="897">
        <f t="shared" si="12"/>
        <v>28.045910287638659</v>
      </c>
      <c r="AA41" s="897">
        <f t="shared" si="12"/>
        <v>28.329548454871546</v>
      </c>
      <c r="AB41" s="897">
        <f t="shared" si="12"/>
        <v>27.895300977587507</v>
      </c>
      <c r="AC41" s="897">
        <f t="shared" si="12"/>
        <v>27.338049739212043</v>
      </c>
      <c r="AD41" s="897">
        <f t="shared" si="12"/>
        <v>27.138435210425754</v>
      </c>
      <c r="AE41" s="897">
        <f t="shared" si="12"/>
        <v>26.671225378811005</v>
      </c>
      <c r="AF41" s="897">
        <f t="shared" si="12"/>
        <v>26.278494127145535</v>
      </c>
      <c r="AG41" s="897">
        <f t="shared" si="12"/>
        <v>25.49516658384708</v>
      </c>
      <c r="AH41" s="897">
        <f t="shared" si="12"/>
        <v>24.645430635420372</v>
      </c>
      <c r="AI41" s="897">
        <f>AI42+AI45+AI46</f>
        <v>22.285227355406242</v>
      </c>
      <c r="AJ41" s="897">
        <f>AJ42+AJ45+AJ46</f>
        <v>22.210227438988291</v>
      </c>
      <c r="AK41" s="898">
        <f>AK42+AK45+AK46</f>
        <v>22.520540221958996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27.656002972334669</v>
      </c>
      <c r="Y42" s="900">
        <f t="shared" ref="Y42:AK42" si="13">SUM(Y43:Y44)</f>
        <v>27.71812836208532</v>
      </c>
      <c r="Z42" s="900">
        <f t="shared" si="13"/>
        <v>27.209189418213796</v>
      </c>
      <c r="AA42" s="900">
        <f t="shared" si="13"/>
        <v>27.425805306087824</v>
      </c>
      <c r="AB42" s="900">
        <f t="shared" si="13"/>
        <v>26.990016655469496</v>
      </c>
      <c r="AC42" s="900">
        <f t="shared" si="13"/>
        <v>26.474381703129232</v>
      </c>
      <c r="AD42" s="900">
        <f t="shared" si="13"/>
        <v>26.301823661321823</v>
      </c>
      <c r="AE42" s="900">
        <f t="shared" si="13"/>
        <v>25.865172676971902</v>
      </c>
      <c r="AF42" s="900">
        <f t="shared" si="13"/>
        <v>25.509268634012955</v>
      </c>
      <c r="AG42" s="900">
        <f t="shared" si="13"/>
        <v>24.792526664994192</v>
      </c>
      <c r="AH42" s="900">
        <f t="shared" si="13"/>
        <v>23.978960264345449</v>
      </c>
      <c r="AI42" s="900">
        <f t="shared" si="13"/>
        <v>21.659889923037298</v>
      </c>
      <c r="AJ42" s="900">
        <f t="shared" si="13"/>
        <v>21.602767973625365</v>
      </c>
      <c r="AK42" s="901">
        <f t="shared" si="13"/>
        <v>21.917654164843945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1.264594859263432</v>
      </c>
      <c r="P43" s="612">
        <f t="shared" si="9"/>
        <v>8.478012539642513E-3</v>
      </c>
      <c r="Q43" s="328"/>
      <c r="R43" s="13"/>
      <c r="S43" s="356" t="s">
        <v>190</v>
      </c>
      <c r="T43" s="359"/>
      <c r="U43" s="346"/>
      <c r="V43" s="360"/>
      <c r="W43" s="347" t="s">
        <v>190</v>
      </c>
      <c r="X43" s="899">
        <f>VLOOKUP(年度マスタ!$K$4&amp;"_"&amp;X$33,データシート1!$A:$BT,MATCH("aa_"&amp;$S43,データシート1!$A$1:$BT$1,0),0)</f>
        <v>13.91821970361681</v>
      </c>
      <c r="Y43" s="900">
        <f>VLOOKUP(年度マスタ!$K$4&amp;"_"&amp;Y$33,データシート1!$A:$BT,MATCH("aa_"&amp;$S43,データシート1!$A$1:$BT$1,0),0)</f>
        <v>13.85778165786048</v>
      </c>
      <c r="Z43" s="900">
        <f>VLOOKUP(年度マスタ!$K$4&amp;"_"&amp;Z$33,データシート1!$A:$BT,MATCH("aa_"&amp;$S43,データシート1!$A$1:$BT$1,0),0)</f>
        <v>13.665260588779041</v>
      </c>
      <c r="AA43" s="900">
        <f>VLOOKUP(年度マスタ!$K$4&amp;"_"&amp;AA$33,データシート1!$A:$BT,MATCH("aa_"&amp;$S43,データシート1!$A$1:$BT$1,0),0)</f>
        <v>13.745098891300811</v>
      </c>
      <c r="AB43" s="900">
        <f>VLOOKUP(年度マスタ!$K$4&amp;"_"&amp;AB$33,データシート1!$A:$BT,MATCH("aa_"&amp;$S43,データシート1!$A$1:$BT$1,0),0)</f>
        <v>13.3077148788981</v>
      </c>
      <c r="AC43" s="900">
        <f>VLOOKUP(年度マスタ!$K$4&amp;"_"&amp;AC$33,データシート1!$A:$BT,MATCH("aa_"&amp;$S43,データシート1!$A$1:$BT$1,0),0)</f>
        <v>12.736025398784006</v>
      </c>
      <c r="AD43" s="900">
        <f>VLOOKUP(年度マスタ!$K$4&amp;"_"&amp;AD$33,データシート1!$A:$BT,MATCH("aa_"&amp;$S43,データシート1!$A$1:$BT$1,0),0)</f>
        <v>12.738549212152721</v>
      </c>
      <c r="AE43" s="900">
        <f>VLOOKUP(年度マスタ!$K$4&amp;"_"&amp;AE$33,データシート1!$A:$BT,MATCH("aa_"&amp;$S43,データシート1!$A$1:$BT$1,0),0)</f>
        <v>12.600861796986143</v>
      </c>
      <c r="AF43" s="900">
        <f>VLOOKUP(年度マスタ!$K$4&amp;"_"&amp;AF$33,データシート1!$A:$BT,MATCH("aa_"&amp;$S43,データシート1!$A$1:$BT$1,0),0)</f>
        <v>12.430369243915159</v>
      </c>
      <c r="AG43" s="900">
        <f>VLOOKUP(年度マスタ!$K$4&amp;"_"&amp;AG$33,データシート1!$A:$BT,MATCH("aa_"&amp;$S43,データシート1!$A$1:$BT$1,0),0)</f>
        <v>12.11149131322294</v>
      </c>
      <c r="AH43" s="900">
        <f>VLOOKUP(年度マスタ!$K$4&amp;"_"&amp;AH$33,データシート1!$A:$BT,MATCH("aa_"&amp;$S43,データシート1!$A$1:$BT$1,0),0)</f>
        <v>11.717595450644083</v>
      </c>
      <c r="AI43" s="900">
        <f>VLOOKUP(年度マスタ!$K$4&amp;"_"&amp;AI$33,データシート1!$A:$BT,MATCH("aa_"&amp;$S43,データシート1!$A$1:$BT$1,0),0)</f>
        <v>10.173907437339565</v>
      </c>
      <c r="AJ43" s="900">
        <f>VLOOKUP(年度マスタ!$K$4&amp;"_"&amp;AJ$33,データシート1!$A:$BT,MATCH("aa_"&amp;$S43,データシート1!$A$1:$BT$1,0),0)</f>
        <v>9.8143186531952651</v>
      </c>
      <c r="AK43" s="901">
        <f>VLOOKUP(年度マスタ!$K$4&amp;"_"&amp;AK$33,データシート1!$A:$BT,MATCH("aa_"&amp;$S43,データシート1!$A$1:$BT$1,0),0)</f>
        <v>10.223831425880258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13.737783268717861</v>
      </c>
      <c r="Y44" s="900">
        <f>VLOOKUP(年度マスタ!$K$4&amp;"_"&amp;Y$33,データシート1!$A:$BT,MATCH("aa_"&amp;$S44,データシート1!$A$1:$BT$1,0),0)</f>
        <v>13.86034670422484</v>
      </c>
      <c r="Z44" s="900">
        <f>VLOOKUP(年度マスタ!$K$4&amp;"_"&amp;Z$33,データシート1!$A:$BT,MATCH("aa_"&amp;$S44,データシート1!$A$1:$BT$1,0),0)</f>
        <v>13.543928829434757</v>
      </c>
      <c r="AA44" s="900">
        <f>VLOOKUP(年度マスタ!$K$4&amp;"_"&amp;AA$33,データシート1!$A:$BT,MATCH("aa_"&amp;$S44,データシート1!$A$1:$BT$1,0),0)</f>
        <v>13.680706414787013</v>
      </c>
      <c r="AB44" s="900">
        <f>VLOOKUP(年度マスタ!$K$4&amp;"_"&amp;AB$33,データシート1!$A:$BT,MATCH("aa_"&amp;$S44,データシート1!$A$1:$BT$1,0),0)</f>
        <v>13.682301776571398</v>
      </c>
      <c r="AC44" s="900">
        <f>VLOOKUP(年度マスタ!$K$4&amp;"_"&amp;AC$33,データシート1!$A:$BT,MATCH("aa_"&amp;$S44,データシート1!$A$1:$BT$1,0),0)</f>
        <v>13.738356304345226</v>
      </c>
      <c r="AD44" s="900">
        <f>VLOOKUP(年度マスタ!$K$4&amp;"_"&amp;AD$33,データシート1!$A:$BT,MATCH("aa_"&amp;$S44,データシート1!$A$1:$BT$1,0),0)</f>
        <v>13.563274449169102</v>
      </c>
      <c r="AE44" s="900">
        <f>VLOOKUP(年度マスタ!$K$4&amp;"_"&amp;AE$33,データシート1!$A:$BT,MATCH("aa_"&amp;$S44,データシート1!$A$1:$BT$1,0),0)</f>
        <v>13.264310879985761</v>
      </c>
      <c r="AF44" s="900">
        <f>VLOOKUP(年度マスタ!$K$4&amp;"_"&amp;AF$33,データシート1!$A:$BT,MATCH("aa_"&amp;$S44,データシート1!$A$1:$BT$1,0),0)</f>
        <v>13.078899390097794</v>
      </c>
      <c r="AG44" s="900">
        <f>VLOOKUP(年度マスタ!$K$4&amp;"_"&amp;AG$33,データシート1!$A:$BT,MATCH("aa_"&amp;$S44,データシート1!$A$1:$BT$1,0),0)</f>
        <v>12.681035351771254</v>
      </c>
      <c r="AH44" s="900">
        <f>VLOOKUP(年度マスタ!$K$4&amp;"_"&amp;AH$33,データシート1!$A:$BT,MATCH("aa_"&amp;$S44,データシート1!$A$1:$BT$1,0),0)</f>
        <v>12.261364813701366</v>
      </c>
      <c r="AI44" s="900">
        <f>VLOOKUP(年度マスタ!$K$4&amp;"_"&amp;AI$33,データシート1!$A:$BT,MATCH("aa_"&amp;$S44,データシート1!$A$1:$BT$1,0),0)</f>
        <v>11.485982485697733</v>
      </c>
      <c r="AJ44" s="900">
        <f>VLOOKUP(年度マスタ!$K$4&amp;"_"&amp;AJ$33,データシート1!$A:$BT,MATCH("aa_"&amp;$S44,データシート1!$A$1:$BT$1,0),0)</f>
        <v>11.7884493204301</v>
      </c>
      <c r="AK44" s="901">
        <f>VLOOKUP(年度マスタ!$K$4&amp;"_"&amp;AK$33,データシート1!$A:$BT,MATCH("aa_"&amp;$S44,データシート1!$A$1:$BT$1,0),0)</f>
        <v>11.693822738963688</v>
      </c>
      <c r="AL44" s="330"/>
      <c r="AW44" s="17" t="str">
        <f>AW47</f>
        <v>宮城県</v>
      </c>
      <c r="AX44" s="1010">
        <f t="shared" si="14"/>
        <v>0.34274366990979577</v>
      </c>
      <c r="AY44" s="1010">
        <f t="shared" si="14"/>
        <v>0.20745141911647522</v>
      </c>
      <c r="AZ44" s="1010">
        <f t="shared" si="14"/>
        <v>0.19478521026949869</v>
      </c>
      <c r="BA44" s="1010">
        <f t="shared" si="14"/>
        <v>0.2371579022577075</v>
      </c>
      <c r="BB44" s="1010">
        <f t="shared" si="14"/>
        <v>1.7861798446522904E-2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0.71466731609349099</v>
      </c>
      <c r="Y45" s="900">
        <f>VLOOKUP(年度マスタ!$K$4&amp;"_"&amp;Y$33,データシート1!$A:$BT,MATCH("aa_"&amp;$S45,データシート1!$A$1:$BT$1,0),0)</f>
        <v>0.735543101370559</v>
      </c>
      <c r="Z45" s="900">
        <f>VLOOKUP(年度マスタ!$K$4&amp;"_"&amp;Z$33,データシート1!$A:$BT,MATCH("aa_"&amp;$S45,データシート1!$A$1:$BT$1,0),0)</f>
        <v>0.83672086942486301</v>
      </c>
      <c r="AA45" s="900">
        <f>VLOOKUP(年度マスタ!$K$4&amp;"_"&amp;AA$33,データシート1!$A:$BT,MATCH("aa_"&amp;$S45,データシート1!$A$1:$BT$1,0),0)</f>
        <v>0.90374314878372097</v>
      </c>
      <c r="AB45" s="900">
        <f>VLOOKUP(年度マスタ!$K$4&amp;"_"&amp;AB$33,データシート1!$A:$BT,MATCH("aa_"&amp;$S45,データシート1!$A$1:$BT$1,0),0)</f>
        <v>0.90528432211801102</v>
      </c>
      <c r="AC45" s="900">
        <f>VLOOKUP(年度マスタ!$K$4&amp;"_"&amp;AC$33,データシート1!$A:$BT,MATCH("aa_"&amp;$S45,データシート1!$A$1:$BT$1,0),0)</f>
        <v>0.86366803608281095</v>
      </c>
      <c r="AD45" s="900">
        <f>VLOOKUP(年度マスタ!$K$4&amp;"_"&amp;AD$33,データシート1!$A:$BT,MATCH("aa_"&amp;$S45,データシート1!$A$1:$BT$1,0),0)</f>
        <v>0.83661154910393098</v>
      </c>
      <c r="AE45" s="900">
        <f>VLOOKUP(年度マスタ!$K$4&amp;"_"&amp;AE$33,データシート1!$A:$BT,MATCH("aa_"&amp;$S45,データシート1!$A$1:$BT$1,0),0)</f>
        <v>0.80605270183910505</v>
      </c>
      <c r="AF45" s="900">
        <f>VLOOKUP(年度マスタ!$K$4&amp;"_"&amp;AF$33,データシート1!$A:$BT,MATCH("aa_"&amp;$S45,データシート1!$A$1:$BT$1,0),0)</f>
        <v>0.76922549313258104</v>
      </c>
      <c r="AG45" s="900">
        <f>VLOOKUP(年度マスタ!$K$4&amp;"_"&amp;AG$33,データシート1!$A:$BT,MATCH("aa_"&amp;$S45,データシート1!$A$1:$BT$1,0),0)</f>
        <v>0.70263991885288801</v>
      </c>
      <c r="AH45" s="900">
        <f>VLOOKUP(年度マスタ!$K$4&amp;"_"&amp;AH$33,データシート1!$A:$BT,MATCH("aa_"&amp;$S45,データシート1!$A$1:$BT$1,0),0)</f>
        <v>0.66647037107492302</v>
      </c>
      <c r="AI45" s="900">
        <f>VLOOKUP(年度マスタ!$K$4&amp;"_"&amp;AI$33,データシート1!$A:$BT,MATCH("aa_"&amp;$S45,データシート1!$A$1:$BT$1,0),0)</f>
        <v>0.62533743236894401</v>
      </c>
      <c r="AJ45" s="900">
        <f>VLOOKUP(年度マスタ!$K$4&amp;"_"&amp;AJ$33,データシート1!$A:$BT,MATCH("aa_"&amp;$S45,データシート1!$A$1:$BT$1,0),0)</f>
        <v>0.60745946536292394</v>
      </c>
      <c r="AK45" s="901">
        <f>VLOOKUP(年度マスタ!$K$4&amp;"_"&amp;AK$33,データシート1!$A:$BT,MATCH("aa_"&amp;$S45,データシート1!$A$1:$BT$1,0),0)</f>
        <v>0.60288605711504994</v>
      </c>
      <c r="AL45" s="330"/>
      <c r="AW45" s="17" t="str">
        <f>AW48</f>
        <v>村田町</v>
      </c>
      <c r="AX45" s="1010">
        <f t="shared" ref="AX45:BB45" si="15">AX48/$BC48</f>
        <v>0.51489995344626738</v>
      </c>
      <c r="AY45" s="1010">
        <f t="shared" si="15"/>
        <v>9.8664249005726193E-2</v>
      </c>
      <c r="AZ45" s="1010">
        <f t="shared" si="15"/>
        <v>0.13007998107110672</v>
      </c>
      <c r="BA45" s="1010">
        <f t="shared" si="15"/>
        <v>0.24117849533342162</v>
      </c>
      <c r="BB45" s="1010">
        <f t="shared" si="15"/>
        <v>1.5177321143478065E-2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1.1121679462141549</v>
      </c>
      <c r="Y47" s="903">
        <f>VLOOKUP(年度マスタ!$K$4&amp;"_"&amp;Y$33,データシート1!$A:$BT,MATCH("aa_"&amp;$S47,データシート1!$A$1:$BT$1,0),0)</f>
        <v>1.1108857164661301</v>
      </c>
      <c r="Z47" s="903">
        <f>VLOOKUP(年度マスタ!$K$4&amp;"_"&amp;Z$33,データシート1!$A:$BT,MATCH("aa_"&amp;$S47,データシート1!$A$1:$BT$1,0),0)</f>
        <v>0.97774678716568419</v>
      </c>
      <c r="AA47" s="903">
        <f>VLOOKUP(年度マスタ!$K$4&amp;"_"&amp;AA$33,データシート1!$A:$BT,MATCH("aa_"&amp;$S47,データシート1!$A$1:$BT$1,0),0)</f>
        <v>1.0141634867034981</v>
      </c>
      <c r="AB47" s="903">
        <f>VLOOKUP(年度マスタ!$K$4&amp;"_"&amp;AB$33,データシート1!$A:$BT,MATCH("aa_"&amp;$S47,データシート1!$A$1:$BT$1,0),0)</f>
        <v>1.264594859263432</v>
      </c>
      <c r="AC47" s="903">
        <f>VLOOKUP(年度マスタ!$K$4&amp;"_"&amp;AC$33,データシート1!$A:$BT,MATCH("aa_"&amp;$S47,データシート1!$A$1:$BT$1,0),0)</f>
        <v>1.5437064101972511</v>
      </c>
      <c r="AD47" s="903">
        <f>VLOOKUP(年度マスタ!$K$4&amp;"_"&amp;AD$33,データシート1!$A:$BT,MATCH("aa_"&amp;$S47,データシート1!$A$1:$BT$1,0),0)</f>
        <v>1.8450934513449979</v>
      </c>
      <c r="AE47" s="903">
        <f>VLOOKUP(年度マスタ!$K$4&amp;"_"&amp;AE$33,データシート1!$A:$BT,MATCH("aa_"&amp;$S47,データシート1!$A$1:$BT$1,0),0)</f>
        <v>1.6063708891258437</v>
      </c>
      <c r="AF47" s="903">
        <f>VLOOKUP(年度マスタ!$K$4&amp;"_"&amp;AF$33,データシート1!$A:$BT,MATCH("aa_"&amp;$S47,データシート1!$A$1:$BT$1,0),0)</f>
        <v>1.3695214269356191</v>
      </c>
      <c r="AG47" s="903">
        <f>VLOOKUP(年度マスタ!$K$4&amp;"_"&amp;AG$33,データシート1!$A:$BT,MATCH("aa_"&amp;$S47,データシート1!$A$1:$BT$1,0),0)</f>
        <v>0.95035901485338836</v>
      </c>
      <c r="AH47" s="903">
        <f>VLOOKUP(年度マスタ!$K$4&amp;"_"&amp;AH$33,データシート1!$A:$BT,MATCH("aa_"&amp;$S47,データシート1!$A$1:$BT$1,0),0)</f>
        <v>1.0612232715022343</v>
      </c>
      <c r="AI47" s="903">
        <f>VLOOKUP(年度マスタ!$K$4&amp;"_"&amp;AI$33,データシート1!$A:$BT,MATCH("aa_"&amp;$S47,データシート1!$A$1:$BT$1,0),0)</f>
        <v>1.5817009805080029</v>
      </c>
      <c r="AJ47" s="903">
        <f>VLOOKUP(年度マスタ!$K$4&amp;"_"&amp;AJ$33,データシート1!$A:$BT,MATCH("aa_"&amp;$S47,データシート1!$A$1:$BT$1,0),0)</f>
        <v>1.172198316990742</v>
      </c>
      <c r="AK47" s="904">
        <f>VLOOKUP(年度マスタ!$K$4&amp;"_"&amp;AK$33,データシート1!$A:$BT,MATCH("aa_"&amp;$S47,データシート1!$A$1:$BT$1,0),0)</f>
        <v>1.4172137146836279</v>
      </c>
      <c r="AL47" s="330"/>
      <c r="AW47" s="17" t="str">
        <f>年度マスタ!I4</f>
        <v>宮城県</v>
      </c>
      <c r="AX47" s="1011">
        <f>SUM(AY38:BA38)</f>
        <v>5420.139529056285</v>
      </c>
      <c r="AY47" s="1011">
        <f t="shared" si="17"/>
        <v>3280.6313750680115</v>
      </c>
      <c r="AZ47" s="1011">
        <f t="shared" si="17"/>
        <v>3080.3282760411262</v>
      </c>
      <c r="BA47" s="1011">
        <f>SUM(BD38:BG38)</f>
        <v>3750.4089309464707</v>
      </c>
      <c r="BB47" s="1011">
        <f>BH38</f>
        <v>282.46601854241266</v>
      </c>
      <c r="BC47" s="1011">
        <f>SUM(AX47:BB47)</f>
        <v>15813.974129654305</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村田町</v>
      </c>
      <c r="AX48" s="1011">
        <f>SUM(AY39:BA39)</f>
        <v>48.079846819844448</v>
      </c>
      <c r="AY48" s="1011">
        <f>BB39</f>
        <v>9.212978068923718</v>
      </c>
      <c r="AZ48" s="1011">
        <f>BC39</f>
        <v>12.146486948322746</v>
      </c>
      <c r="BA48" s="1011">
        <f>SUM(BD39:BG39)</f>
        <v>22.520540221958996</v>
      </c>
      <c r="BB48" s="1011">
        <f>BH39</f>
        <v>1.4172137146836279</v>
      </c>
      <c r="BC48" s="1011">
        <f>SUM(AX48:BB48)</f>
        <v>93.377065773733534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93.377065773733534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48.079846819844448</v>
      </c>
      <c r="P52" s="453">
        <f t="shared" ref="P52:P64" si="18">O52/$O$51</f>
        <v>0.51489995344626738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45.752085507319677</v>
      </c>
      <c r="P53" s="454">
        <f t="shared" si="18"/>
        <v>0.48997133426942069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1.0116422054303944</v>
      </c>
      <c r="P54" s="454">
        <f t="shared" si="18"/>
        <v>1.0833947255118867E-2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1.3161191070943765</v>
      </c>
      <c r="P55" s="454">
        <f t="shared" si="18"/>
        <v>1.4094671921727848E-2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9.212978068923718</v>
      </c>
      <c r="P56" s="453">
        <f t="shared" si="18"/>
        <v>9.8664249005726193E-2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12.146486948322746</v>
      </c>
      <c r="P57" s="453">
        <f t="shared" si="18"/>
        <v>0.13007998107110672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22.520540221958996</v>
      </c>
      <c r="P58" s="453">
        <f t="shared" si="18"/>
        <v>0.24117849533342162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21.917654164843945</v>
      </c>
      <c r="P59" s="454">
        <f t="shared" si="18"/>
        <v>0.23472202711909657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10.223831425880258</v>
      </c>
      <c r="P60" s="454">
        <f t="shared" si="18"/>
        <v>0.10948974827131661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11.693822738963688</v>
      </c>
      <c r="P61" s="454">
        <f t="shared" si="18"/>
        <v>0.12523227884777996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0.60288605711504994</v>
      </c>
      <c r="P62" s="454">
        <f t="shared" si="18"/>
        <v>6.4564682143250481E-3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1.4172137146836279</v>
      </c>
      <c r="P64" s="612">
        <f t="shared" si="18"/>
        <v>1.5177321143478065E-2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村田町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697.37630000000001</v>
      </c>
      <c r="AI7" s="78">
        <f>VLOOKUP(年度マスタ!$K$4&amp;"_"&amp;$AG7,データシート1!$A:$BT,MATCH("ab_"&amp;AI$2,データシート1!$A$1:$BT$1,0),0)</f>
        <v>562</v>
      </c>
      <c r="AJ7" s="78">
        <f>VLOOKUP(年度マスタ!$K$4&amp;"_"&amp;$AG7,データシート1!$A:$BT,MATCH("ab_"&amp;AJ$2,データシート1!$A$1:$BT$1,0),0)</f>
        <v>33</v>
      </c>
      <c r="AK7" s="78">
        <f>VLOOKUP(年度マスタ!$K$4&amp;"_"&amp;$AG7,データシート1!$A:$BT,MATCH("ab_"&amp;AK$2,データシート1!$A$1:$BT$1,0),0)</f>
        <v>2945</v>
      </c>
      <c r="AL7" s="78">
        <f>VLOOKUP(年度マスタ!$K$4&amp;"_"&amp;$AG7,データシート1!$A:$BT,MATCH("ab_"&amp;AL$2,データシート1!$A$1:$BT$1,0),0)</f>
        <v>3830</v>
      </c>
      <c r="AM7" s="78">
        <f>VLOOKUP(年度マスタ!$K$4&amp;"_"&amp;$AG7,データシート1!$A:$BT,MATCH("ab_"&amp;AM$2,データシート1!$A$1:$BT$1,0),0)</f>
        <v>7036</v>
      </c>
      <c r="AN7" s="78">
        <f>VLOOKUP(年度マスタ!$K$4&amp;"_"&amp;$AG7,データシート1!$A:$BT,MATCH("ab_"&amp;AN$2,データシート1!$A$1:$BT$1,0),0)</f>
        <v>2765</v>
      </c>
      <c r="AO7" s="78">
        <f>VLOOKUP(年度マスタ!$K$4&amp;"_"&amp;$AG7,データシート1!$A:$BT,MATCH("ab_"&amp;AO$2,データシート1!$A$1:$BT$1,0),0)</f>
        <v>12259</v>
      </c>
      <c r="AP7" s="78">
        <f>VLOOKUP(年度マスタ!$K$4&amp;"_"&amp;$AG7,データシート1!$A:$BT,MATCH("ab_"&amp;AP$2,データシート1!$A$1:$BT$1,0),0)</f>
        <v>0</v>
      </c>
      <c r="AQ7" s="954">
        <f>VLOOKUP(年度マスタ!$K$4&amp;"_"&amp;$AG7,データシート1!$A:$BT,MATCH("ab_"&amp;AQ$2,データシート1!$A$1:$BT$1,0),0)</f>
        <v>1.1121679462141549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698.80650000000003</v>
      </c>
      <c r="AI8" s="78">
        <f>VLOOKUP(年度マスタ!$K$4&amp;"_"&amp;$AG8,データシート1!$A:$BT,MATCH("ab_"&amp;AI$2,データシート1!$A$1:$BT$1,0),0)</f>
        <v>562</v>
      </c>
      <c r="AJ8" s="78">
        <f>VLOOKUP(年度マスタ!$K$4&amp;"_"&amp;$AG8,データシート1!$A:$BT,MATCH("ab_"&amp;AJ$2,データシート1!$A$1:$BT$1,0),0)</f>
        <v>33</v>
      </c>
      <c r="AK8" s="78">
        <f>VLOOKUP(年度マスタ!$K$4&amp;"_"&amp;$AG8,データシート1!$A:$BT,MATCH("ab_"&amp;AK$2,データシート1!$A$1:$BT$1,0),0)</f>
        <v>2945</v>
      </c>
      <c r="AL8" s="78">
        <f>VLOOKUP(年度マスタ!$K$4&amp;"_"&amp;$AG8,データシート1!$A:$BT,MATCH("ab_"&amp;AL$2,データシート1!$A$1:$BT$1,0),0)</f>
        <v>3838</v>
      </c>
      <c r="AM8" s="78">
        <f>VLOOKUP(年度マスタ!$K$4&amp;"_"&amp;$AG8,データシート1!$A:$BT,MATCH("ab_"&amp;AM$2,データシート1!$A$1:$BT$1,0),0)</f>
        <v>7038</v>
      </c>
      <c r="AN8" s="78">
        <f>VLOOKUP(年度マスタ!$K$4&amp;"_"&amp;$AG8,データシート1!$A:$BT,MATCH("ab_"&amp;AN$2,データシート1!$A$1:$BT$1,0),0)</f>
        <v>2720</v>
      </c>
      <c r="AO8" s="78">
        <f>VLOOKUP(年度マスタ!$K$4&amp;"_"&amp;$AG8,データシート1!$A:$BT,MATCH("ab_"&amp;AO$2,データシート1!$A$1:$BT$1,0),0)</f>
        <v>12090</v>
      </c>
      <c r="AP8" s="78">
        <f>VLOOKUP(年度マスタ!$K$4&amp;"_"&amp;$AG8,データシート1!$A:$BT,MATCH("ab_"&amp;AP$2,データシート1!$A$1:$BT$1,0),0)</f>
        <v>0</v>
      </c>
      <c r="AQ8" s="954">
        <f>VLOOKUP(年度マスタ!$K$4&amp;"_"&amp;$AG8,データシート1!$A:$BT,MATCH("ab_"&amp;AQ$2,データシート1!$A$1:$BT$1,0),0)</f>
        <v>1.1108857164661301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615.5018</v>
      </c>
      <c r="AI9" s="78">
        <f>VLOOKUP(年度マスタ!$K$4&amp;"_"&amp;$AG9,データシート1!$A:$BT,MATCH("ab_"&amp;AI$2,データシート1!$A$1:$BT$1,0),0)</f>
        <v>562</v>
      </c>
      <c r="AJ9" s="78">
        <f>VLOOKUP(年度マスタ!$K$4&amp;"_"&amp;$AG9,データシート1!$A:$BT,MATCH("ab_"&amp;AJ$2,データシート1!$A$1:$BT$1,0),0)</f>
        <v>33</v>
      </c>
      <c r="AK9" s="78">
        <f>VLOOKUP(年度マスタ!$K$4&amp;"_"&amp;$AG9,データシート1!$A:$BT,MATCH("ab_"&amp;AK$2,データシート1!$A$1:$BT$1,0),0)</f>
        <v>2945</v>
      </c>
      <c r="AL9" s="78">
        <f>VLOOKUP(年度マスタ!$K$4&amp;"_"&amp;$AG9,データシート1!$A:$BT,MATCH("ab_"&amp;AL$2,データシート1!$A$1:$BT$1,0),0)</f>
        <v>3861</v>
      </c>
      <c r="AM9" s="78">
        <f>VLOOKUP(年度マスタ!$K$4&amp;"_"&amp;$AG9,データシート1!$A:$BT,MATCH("ab_"&amp;AM$2,データシート1!$A$1:$BT$1,0),0)</f>
        <v>7091</v>
      </c>
      <c r="AN9" s="78">
        <f>VLOOKUP(年度マスタ!$K$4&amp;"_"&amp;$AG9,データシート1!$A:$BT,MATCH("ab_"&amp;AN$2,データシート1!$A$1:$BT$1,0),0)</f>
        <v>2737</v>
      </c>
      <c r="AO9" s="78">
        <f>VLOOKUP(年度マスタ!$K$4&amp;"_"&amp;$AG9,データシート1!$A:$BT,MATCH("ab_"&amp;AO$2,データシート1!$A$1:$BT$1,0),0)</f>
        <v>11923</v>
      </c>
      <c r="AP9" s="78">
        <f>VLOOKUP(年度マスタ!$K$4&amp;"_"&amp;$AG9,データシート1!$A:$BT,MATCH("ab_"&amp;AP$2,データシート1!$A$1:$BT$1,0),0)</f>
        <v>0</v>
      </c>
      <c r="AQ9" s="954">
        <f>VLOOKUP(年度マスタ!$K$4&amp;"_"&amp;$AG9,データシート1!$A:$BT,MATCH("ab_"&amp;AQ$2,データシート1!$A$1:$BT$1,0),0)</f>
        <v>0.97774678716568419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466.1277</v>
      </c>
      <c r="AI10" s="78">
        <f>VLOOKUP(年度マスタ!$K$4&amp;"_"&amp;$AG10,データシート1!$A:$BT,MATCH("ab_"&amp;AI$2,データシート1!$A$1:$BT$1,0),0)</f>
        <v>562</v>
      </c>
      <c r="AJ10" s="78">
        <f>VLOOKUP(年度マスタ!$K$4&amp;"_"&amp;$AG10,データシート1!$A:$BT,MATCH("ab_"&amp;AJ$2,データシート1!$A$1:$BT$1,0),0)</f>
        <v>33</v>
      </c>
      <c r="AK10" s="78">
        <f>VLOOKUP(年度マスタ!$K$4&amp;"_"&amp;$AG10,データシート1!$A:$BT,MATCH("ab_"&amp;AK$2,データシート1!$A$1:$BT$1,0),0)</f>
        <v>2945</v>
      </c>
      <c r="AL10" s="78">
        <f>VLOOKUP(年度マスタ!$K$4&amp;"_"&amp;$AG10,データシート1!$A:$BT,MATCH("ab_"&amp;AL$2,データシート1!$A$1:$BT$1,0),0)</f>
        <v>3886</v>
      </c>
      <c r="AM10" s="78">
        <f>VLOOKUP(年度マスタ!$K$4&amp;"_"&amp;$AG10,データシート1!$A:$BT,MATCH("ab_"&amp;AM$2,データシート1!$A$1:$BT$1,0),0)</f>
        <v>7189</v>
      </c>
      <c r="AN10" s="78">
        <f>VLOOKUP(年度マスタ!$K$4&amp;"_"&amp;$AG10,データシート1!$A:$BT,MATCH("ab_"&amp;AN$2,データシート1!$A$1:$BT$1,0),0)</f>
        <v>2749</v>
      </c>
      <c r="AO10" s="78">
        <f>VLOOKUP(年度マスタ!$K$4&amp;"_"&amp;$AG10,データシート1!$A:$BT,MATCH("ab_"&amp;AO$2,データシート1!$A$1:$BT$1,0),0)</f>
        <v>11853</v>
      </c>
      <c r="AP10" s="78">
        <f>VLOOKUP(年度マスタ!$K$4&amp;"_"&amp;$AG10,データシート1!$A:$BT,MATCH("ab_"&amp;AP$2,データシート1!$A$1:$BT$1,0),0)</f>
        <v>0</v>
      </c>
      <c r="AQ10" s="954">
        <f>VLOOKUP(年度マスタ!$K$4&amp;"_"&amp;$AG10,データシート1!$A:$BT,MATCH("ab_"&amp;AQ$2,データシート1!$A$1:$BT$1,0),0)</f>
        <v>1.0141634867034981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541.69079999999997</v>
      </c>
      <c r="AI11" s="78">
        <f>VLOOKUP(年度マスタ!$K$4&amp;"_"&amp;$AG11,データシート1!$A:$BT,MATCH("ab_"&amp;AI$2,データシート1!$A$1:$BT$1,0),0)</f>
        <v>562</v>
      </c>
      <c r="AJ11" s="78">
        <f>VLOOKUP(年度マスタ!$K$4&amp;"_"&amp;$AG11,データシート1!$A:$BT,MATCH("ab_"&amp;AJ$2,データシート1!$A$1:$BT$1,0),0)</f>
        <v>33</v>
      </c>
      <c r="AK11" s="78">
        <f>VLOOKUP(年度マスタ!$K$4&amp;"_"&amp;$AG11,データシート1!$A:$BT,MATCH("ab_"&amp;AK$2,データシート1!$A$1:$BT$1,0),0)</f>
        <v>2945</v>
      </c>
      <c r="AL11" s="78">
        <f>VLOOKUP(年度マスタ!$K$4&amp;"_"&amp;$AG11,データシート1!$A:$BT,MATCH("ab_"&amp;AL$2,データシート1!$A$1:$BT$1,0),0)</f>
        <v>3867</v>
      </c>
      <c r="AM11" s="78">
        <f>VLOOKUP(年度マスタ!$K$4&amp;"_"&amp;$AG11,データシート1!$A:$BT,MATCH("ab_"&amp;AM$2,データシート1!$A$1:$BT$1,0),0)</f>
        <v>7271</v>
      </c>
      <c r="AN11" s="78">
        <f>VLOOKUP(年度マスタ!$K$4&amp;"_"&amp;$AG11,データシート1!$A:$BT,MATCH("ab_"&amp;AN$2,データシート1!$A$1:$BT$1,0),0)</f>
        <v>2739</v>
      </c>
      <c r="AO11" s="78">
        <f>VLOOKUP(年度マスタ!$K$4&amp;"_"&amp;$AG11,データシート1!$A:$BT,MATCH("ab_"&amp;AO$2,データシート1!$A$1:$BT$1,0),0)</f>
        <v>11703</v>
      </c>
      <c r="AP11" s="78">
        <f>VLOOKUP(年度マスタ!$K$4&amp;"_"&amp;$AG11,データシート1!$A:$BT,MATCH("ab_"&amp;AP$2,データシート1!$A$1:$BT$1,0),0)</f>
        <v>0</v>
      </c>
      <c r="AQ11" s="954">
        <f>VLOOKUP(年度マスタ!$K$4&amp;"_"&amp;$AG11,データシート1!$A:$BT,MATCH("ab_"&amp;AQ$2,データシート1!$A$1:$BT$1,0),0)</f>
        <v>1.264594859263432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623.13040000000001</v>
      </c>
      <c r="AI12" s="78">
        <f>VLOOKUP(年度マスタ!$K$4&amp;"_"&amp;$AG12,データシート1!$A:$BT,MATCH("ab_"&amp;AI$2,データシート1!$A$1:$BT$1,0),0)</f>
        <v>514</v>
      </c>
      <c r="AJ12" s="78">
        <f>VLOOKUP(年度マスタ!$K$4&amp;"_"&amp;$AG12,データシート1!$A:$BT,MATCH("ab_"&amp;AJ$2,データシート1!$A$1:$BT$1,0),0)</f>
        <v>38</v>
      </c>
      <c r="AK12" s="78">
        <f>VLOOKUP(年度マスタ!$K$4&amp;"_"&amp;$AG12,データシート1!$A:$BT,MATCH("ab_"&amp;AK$2,データシート1!$A$1:$BT$1,0),0)</f>
        <v>2704</v>
      </c>
      <c r="AL12" s="78">
        <f>VLOOKUP(年度マスタ!$K$4&amp;"_"&amp;$AG12,データシート1!$A:$BT,MATCH("ab_"&amp;AL$2,データシート1!$A$1:$BT$1,0),0)</f>
        <v>3909</v>
      </c>
      <c r="AM12" s="78">
        <f>VLOOKUP(年度マスタ!$K$4&amp;"_"&amp;$AG12,データシート1!$A:$BT,MATCH("ab_"&amp;AM$2,データシート1!$A$1:$BT$1,0),0)</f>
        <v>7329</v>
      </c>
      <c r="AN12" s="78">
        <f>VLOOKUP(年度マスタ!$K$4&amp;"_"&amp;$AG12,データシート1!$A:$BT,MATCH("ab_"&amp;AN$2,データシート1!$A$1:$BT$1,0),0)</f>
        <v>2736</v>
      </c>
      <c r="AO12" s="78">
        <f>VLOOKUP(年度マスタ!$K$4&amp;"_"&amp;$AG12,データシート1!$A:$BT,MATCH("ab_"&amp;AO$2,データシート1!$A$1:$BT$1,0),0)</f>
        <v>11637</v>
      </c>
      <c r="AP12" s="78">
        <f>VLOOKUP(年度マスタ!$K$4&amp;"_"&amp;$AG12,データシート1!$A:$BT,MATCH("ab_"&amp;AP$2,データシート1!$A$1:$BT$1,0),0)</f>
        <v>0</v>
      </c>
      <c r="AQ12" s="954">
        <f>VLOOKUP(年度マスタ!$K$4&amp;"_"&amp;$AG12,データシート1!$A:$BT,MATCH("ab_"&amp;AQ$2,データシート1!$A$1:$BT$1,0),0)</f>
        <v>1.5437064101972511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663.2337</v>
      </c>
      <c r="AI13" s="78">
        <f>VLOOKUP(年度マスタ!$K$4&amp;"_"&amp;$AG13,データシート1!$A:$BT,MATCH("ab_"&amp;AI$2,データシート1!$A$1:$BT$1,0),0)</f>
        <v>514</v>
      </c>
      <c r="AJ13" s="78">
        <f>VLOOKUP(年度マスタ!$K$4&amp;"_"&amp;$AG13,データシート1!$A:$BT,MATCH("ab_"&amp;AJ$2,データシート1!$A$1:$BT$1,0),0)</f>
        <v>38</v>
      </c>
      <c r="AK13" s="78">
        <f>VLOOKUP(年度マスタ!$K$4&amp;"_"&amp;$AG13,データシート1!$A:$BT,MATCH("ab_"&amp;AK$2,データシート1!$A$1:$BT$1,0),0)</f>
        <v>2704</v>
      </c>
      <c r="AL13" s="78">
        <f>VLOOKUP(年度マスタ!$K$4&amp;"_"&amp;$AG13,データシート1!$A:$BT,MATCH("ab_"&amp;AL$2,データシート1!$A$1:$BT$1,0),0)</f>
        <v>3960</v>
      </c>
      <c r="AM13" s="78">
        <f>VLOOKUP(年度マスタ!$K$4&amp;"_"&amp;$AG13,データシート1!$A:$BT,MATCH("ab_"&amp;AM$2,データシート1!$A$1:$BT$1,0),0)</f>
        <v>7401</v>
      </c>
      <c r="AN13" s="78">
        <f>VLOOKUP(年度マスタ!$K$4&amp;"_"&amp;$AG13,データシート1!$A:$BT,MATCH("ab_"&amp;AN$2,データシート1!$A$1:$BT$1,0),0)</f>
        <v>2699</v>
      </c>
      <c r="AO13" s="78">
        <f>VLOOKUP(年度マスタ!$K$4&amp;"_"&amp;$AG13,データシート1!$A:$BT,MATCH("ab_"&amp;AO$2,データシート1!$A$1:$BT$1,0),0)</f>
        <v>11515</v>
      </c>
      <c r="AP13" s="78">
        <f>VLOOKUP(年度マスタ!$K$4&amp;"_"&amp;$AG13,データシート1!$A:$BT,MATCH("ab_"&amp;AP$2,データシート1!$A$1:$BT$1,0),0)</f>
        <v>0</v>
      </c>
      <c r="AQ13" s="954">
        <f>VLOOKUP(年度マスタ!$K$4&amp;"_"&amp;$AG13,データシート1!$A:$BT,MATCH("ab_"&amp;AQ$2,データシート1!$A$1:$BT$1,0),0)</f>
        <v>1.8450934513449979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635.90729999999996</v>
      </c>
      <c r="AI14" s="78">
        <f>VLOOKUP(年度マスタ!$K$4&amp;"_"&amp;$AG14,データシート1!$A:$BT,MATCH("ab_"&amp;AI$2,データシート1!$A$1:$BT$1,0),0)</f>
        <v>514</v>
      </c>
      <c r="AJ14" s="78">
        <f>VLOOKUP(年度マスタ!$K$4&amp;"_"&amp;$AG14,データシート1!$A:$BT,MATCH("ab_"&amp;AJ$2,データシート1!$A$1:$BT$1,0),0)</f>
        <v>38</v>
      </c>
      <c r="AK14" s="78">
        <f>VLOOKUP(年度マスタ!$K$4&amp;"_"&amp;$AG14,データシート1!$A:$BT,MATCH("ab_"&amp;AK$2,データシート1!$A$1:$BT$1,0),0)</f>
        <v>2704</v>
      </c>
      <c r="AL14" s="78">
        <f>VLOOKUP(年度マスタ!$K$4&amp;"_"&amp;$AG14,データシート1!$A:$BT,MATCH("ab_"&amp;AL$2,データシート1!$A$1:$BT$1,0),0)</f>
        <v>3981</v>
      </c>
      <c r="AM14" s="78">
        <f>VLOOKUP(年度マスタ!$K$4&amp;"_"&amp;$AG14,データシート1!$A:$BT,MATCH("ab_"&amp;AM$2,データシート1!$A$1:$BT$1,0),0)</f>
        <v>7411</v>
      </c>
      <c r="AN14" s="78">
        <f>VLOOKUP(年度マスタ!$K$4&amp;"_"&amp;$AG14,データシート1!$A:$BT,MATCH("ab_"&amp;AN$2,データシート1!$A$1:$BT$1,0),0)</f>
        <v>2730</v>
      </c>
      <c r="AO14" s="78">
        <f>VLOOKUP(年度マスタ!$K$4&amp;"_"&amp;$AG14,データシート1!$A:$BT,MATCH("ab_"&amp;AO$2,データシート1!$A$1:$BT$1,0),0)</f>
        <v>11412</v>
      </c>
      <c r="AP14" s="78">
        <f>VLOOKUP(年度マスタ!$K$4&amp;"_"&amp;$AG14,データシート1!$A:$BT,MATCH("ab_"&amp;AP$2,データシート1!$A$1:$BT$1,0),0)</f>
        <v>0</v>
      </c>
      <c r="AQ14" s="954">
        <f>VLOOKUP(年度マスタ!$K$4&amp;"_"&amp;$AG14,データシート1!$A:$BT,MATCH("ab_"&amp;AQ$2,データシート1!$A$1:$BT$1,0),0)</f>
        <v>1.6063708891258439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473.97320000000002</v>
      </c>
      <c r="AI15" s="78">
        <f>VLOOKUP(年度マスタ!$K$4&amp;"_"&amp;$AG15,データシート1!$A:$BT,MATCH("ab_"&amp;AI$2,データシート1!$A$1:$BT$1,0),0)</f>
        <v>514</v>
      </c>
      <c r="AJ15" s="78">
        <f>VLOOKUP(年度マスタ!$K$4&amp;"_"&amp;$AG15,データシート1!$A:$BT,MATCH("ab_"&amp;AJ$2,データシート1!$A$1:$BT$1,0),0)</f>
        <v>38</v>
      </c>
      <c r="AK15" s="78">
        <f>VLOOKUP(年度マスタ!$K$4&amp;"_"&amp;$AG15,データシート1!$A:$BT,MATCH("ab_"&amp;AK$2,データシート1!$A$1:$BT$1,0),0)</f>
        <v>2704</v>
      </c>
      <c r="AL15" s="78">
        <f>VLOOKUP(年度マスタ!$K$4&amp;"_"&amp;$AG15,データシート1!$A:$BT,MATCH("ab_"&amp;AL$2,データシート1!$A$1:$BT$1,0),0)</f>
        <v>4037</v>
      </c>
      <c r="AM15" s="78">
        <f>VLOOKUP(年度マスタ!$K$4&amp;"_"&amp;$AG15,データシート1!$A:$BT,MATCH("ab_"&amp;AM$2,データシート1!$A$1:$BT$1,0),0)</f>
        <v>7432</v>
      </c>
      <c r="AN15" s="78">
        <f>VLOOKUP(年度マスタ!$K$4&amp;"_"&amp;$AG15,データシート1!$A:$BT,MATCH("ab_"&amp;AN$2,データシート1!$A$1:$BT$1,0),0)</f>
        <v>2709</v>
      </c>
      <c r="AO15" s="78">
        <f>VLOOKUP(年度マスタ!$K$4&amp;"_"&amp;$AG15,データシート1!$A:$BT,MATCH("ab_"&amp;AO$2,データシート1!$A$1:$BT$1,0),0)</f>
        <v>11262</v>
      </c>
      <c r="AP15" s="78">
        <f>VLOOKUP(年度マスタ!$K$4&amp;"_"&amp;$AG15,データシート1!$A:$BT,MATCH("ab_"&amp;AP$2,データシート1!$A$1:$BT$1,0),0)</f>
        <v>0</v>
      </c>
      <c r="AQ15" s="954">
        <f>VLOOKUP(年度マスタ!$K$4&amp;"_"&amp;$AG15,データシート1!$A:$BT,MATCH("ab_"&amp;AQ$2,データシート1!$A$1:$BT$1,0),0)</f>
        <v>1.3695214269356191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472.7174</v>
      </c>
      <c r="AI16" s="78">
        <f>VLOOKUP(年度マスタ!$K$4&amp;"_"&amp;$AG16,データシート1!$A:$BT,MATCH("ab_"&amp;AI$2,データシート1!$A$1:$BT$1,0),0)</f>
        <v>514</v>
      </c>
      <c r="AJ16" s="78">
        <f>VLOOKUP(年度マスタ!$K$4&amp;"_"&amp;$AG16,データシート1!$A:$BT,MATCH("ab_"&amp;AJ$2,データシート1!$A$1:$BT$1,0),0)</f>
        <v>38</v>
      </c>
      <c r="AK16" s="78">
        <f>VLOOKUP(年度マスタ!$K$4&amp;"_"&amp;$AG16,データシート1!$A:$BT,MATCH("ab_"&amp;AK$2,データシート1!$A$1:$BT$1,0),0)</f>
        <v>2704</v>
      </c>
      <c r="AL16" s="78">
        <f>VLOOKUP(年度マスタ!$K$4&amp;"_"&amp;$AG16,データシート1!$A:$BT,MATCH("ab_"&amp;AL$2,データシート1!$A$1:$BT$1,0),0)</f>
        <v>4051</v>
      </c>
      <c r="AM16" s="78">
        <f>VLOOKUP(年度マスタ!$K$4&amp;"_"&amp;$AG16,データシート1!$A:$BT,MATCH("ab_"&amp;AM$2,データシート1!$A$1:$BT$1,0),0)</f>
        <v>7380</v>
      </c>
      <c r="AN16" s="78">
        <f>VLOOKUP(年度マスタ!$K$4&amp;"_"&amp;$AG16,データシート1!$A:$BT,MATCH("ab_"&amp;AN$2,データシート1!$A$1:$BT$1,0),0)</f>
        <v>2653</v>
      </c>
      <c r="AO16" s="78">
        <f>VLOOKUP(年度マスタ!$K$4&amp;"_"&amp;$AG16,データシート1!$A:$BT,MATCH("ab_"&amp;AO$2,データシート1!$A$1:$BT$1,0),0)</f>
        <v>11086</v>
      </c>
      <c r="AP16" s="78">
        <f>VLOOKUP(年度マスタ!$K$4&amp;"_"&amp;$AG16,データシート1!$A:$BT,MATCH("ab_"&amp;AP$2,データシート1!$A$1:$BT$1,0),0)</f>
        <v>0</v>
      </c>
      <c r="AQ16" s="954">
        <f>VLOOKUP(年度マスタ!$K$4&amp;"_"&amp;$AG16,データシート1!$A:$BT,MATCH("ab_"&amp;AQ$2,データシート1!$A$1:$BT$1,0),0)</f>
        <v>0.95035901485338836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461.93920000000003</v>
      </c>
      <c r="AI17" s="151">
        <f>VLOOKUP(年度マスタ!$K$4&amp;"_"&amp;$AG17,データシート1!$A:$BT,MATCH("ab_"&amp;AI$2,データシート1!$A$1:$BT$1,0),0)</f>
        <v>514</v>
      </c>
      <c r="AJ17" s="151">
        <f>VLOOKUP(年度マスタ!$K$4&amp;"_"&amp;$AG17,データシート1!$A:$BT,MATCH("ab_"&amp;AJ$2,データシート1!$A$1:$BT$1,0),0)</f>
        <v>38</v>
      </c>
      <c r="AK17" s="151">
        <f>VLOOKUP(年度マスタ!$K$4&amp;"_"&amp;$AG17,データシート1!$A:$BT,MATCH("ab_"&amp;AK$2,データシート1!$A$1:$BT$1,0),0)</f>
        <v>2704</v>
      </c>
      <c r="AL17" s="151">
        <f>VLOOKUP(年度マスタ!$K$4&amp;"_"&amp;$AG17,データシート1!$A:$BT,MATCH("ab_"&amp;AL$2,データシート1!$A$1:$BT$1,0),0)</f>
        <v>4003</v>
      </c>
      <c r="AM17" s="151">
        <f>VLOOKUP(年度マスタ!$K$4&amp;"_"&amp;$AG17,データシート1!$A:$BT,MATCH("ab_"&amp;AM$2,データシート1!$A$1:$BT$1,0),0)</f>
        <v>7336</v>
      </c>
      <c r="AN17" s="151">
        <f>VLOOKUP(年度マスタ!$K$4&amp;"_"&amp;$AG17,データシート1!$A:$BT,MATCH("ab_"&amp;AN$2,データシート1!$A$1:$BT$1,0),0)</f>
        <v>2546</v>
      </c>
      <c r="AO17" s="151">
        <f>VLOOKUP(年度マスタ!$K$4&amp;"_"&amp;$AG17,データシート1!$A:$BT,MATCH("ab_"&amp;AO$2,データシート1!$A$1:$BT$1,0),0)</f>
        <v>10800</v>
      </c>
      <c r="AP17" s="151">
        <f>VLOOKUP(年度マスタ!$K$4&amp;"_"&amp;$AG17,データシート1!$A:$BT,MATCH("ab_"&amp;AP$2,データシート1!$A$1:$BT$1,0),0)</f>
        <v>0</v>
      </c>
      <c r="AQ17" s="955">
        <f>VLOOKUP(年度マスタ!$K$4&amp;"_"&amp;$AG17,データシート1!$A:$BT,MATCH("ab_"&amp;AQ$2,データシート1!$A$1:$BT$1,0),0)</f>
        <v>1.0612232715022341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353.00529999999998</v>
      </c>
      <c r="AI18" s="78">
        <f>VLOOKUP(年度マスタ!$K$4&amp;"_"&amp;$AG18,データシート1!$A:$BT,MATCH("ab_"&amp;AI$2,データシート1!$A$1:$BT$1,0),0)</f>
        <v>468</v>
      </c>
      <c r="AJ18" s="78">
        <f>VLOOKUP(年度マスタ!$K$4&amp;"_"&amp;$AG18,データシート1!$A:$BT,MATCH("ab_"&amp;AJ$2,データシート1!$A$1:$BT$1,0),0)</f>
        <v>32</v>
      </c>
      <c r="AK18" s="78">
        <f>VLOOKUP(年度マスタ!$K$4&amp;"_"&amp;$AG18,データシート1!$A:$BT,MATCH("ab_"&amp;AK$2,データシート1!$A$1:$BT$1,0),0)</f>
        <v>2510</v>
      </c>
      <c r="AL18" s="78">
        <f>VLOOKUP(年度マスタ!$K$4&amp;"_"&amp;$AG18,データシート1!$A:$BT,MATCH("ab_"&amp;AL$2,データシート1!$A$1:$BT$1,0),0)</f>
        <v>4045</v>
      </c>
      <c r="AM18" s="78">
        <f>VLOOKUP(年度マスタ!$K$4&amp;"_"&amp;$AG18,データシート1!$A:$BT,MATCH("ab_"&amp;AM$2,データシート1!$A$1:$BT$1,0),0)</f>
        <v>7270</v>
      </c>
      <c r="AN18" s="78">
        <f>VLOOKUP(年度マスタ!$K$4&amp;"_"&amp;$AG18,データシート1!$A:$BT,MATCH("ab_"&amp;AN$2,データシート1!$A$1:$BT$1,0),0)</f>
        <v>2535</v>
      </c>
      <c r="AO18" s="78">
        <f>VLOOKUP(年度マスタ!$K$4&amp;"_"&amp;$AG18,データシート1!$A:$BT,MATCH("ab_"&amp;AO$2,データシート1!$A$1:$BT$1,0),0)</f>
        <v>10606</v>
      </c>
      <c r="AP18" s="78">
        <f>VLOOKUP(年度マスタ!$K$4&amp;"_"&amp;$AG18,データシート1!$A:$BT,MATCH("ab_"&amp;AP$2,データシート1!$A$1:$BT$1,0),0)</f>
        <v>0</v>
      </c>
      <c r="AQ18" s="954">
        <f>VLOOKUP(年度マスタ!$K$4&amp;"_"&amp;$AG18,データシート1!$A:$BT,MATCH("ab_"&amp;AQ$2,データシート1!$A$1:$BT$1,0),0)</f>
        <v>1.5817009805080029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459.40100000000001</v>
      </c>
      <c r="AI19" s="78">
        <f>VLOOKUP(年度マスタ!$K$4&amp;"_"&amp;$AG19,データシート1!$A:$BT,MATCH("ab_"&amp;AI$2,データシート1!$A$1:$BT$1,0),0)</f>
        <v>468</v>
      </c>
      <c r="AJ19" s="78">
        <f>VLOOKUP(年度マスタ!$K$4&amp;"_"&amp;$AG19,データシート1!$A:$BT,MATCH("ab_"&amp;AJ$2,データシート1!$A$1:$BT$1,0),0)</f>
        <v>32</v>
      </c>
      <c r="AK19" s="78">
        <f>VLOOKUP(年度マスタ!$K$4&amp;"_"&amp;$AG19,データシート1!$A:$BT,MATCH("ab_"&amp;AK$2,データシート1!$A$1:$BT$1,0),0)</f>
        <v>2510</v>
      </c>
      <c r="AL19" s="78">
        <f>VLOOKUP(年度マスタ!$K$4&amp;"_"&amp;$AG19,データシート1!$A:$BT,MATCH("ab_"&amp;AL$2,データシート1!$A$1:$BT$1,0),0)</f>
        <v>4056</v>
      </c>
      <c r="AM19" s="78">
        <f>VLOOKUP(年度マスタ!$K$4&amp;"_"&amp;$AG19,データシート1!$A:$BT,MATCH("ab_"&amp;AM$2,データシート1!$A$1:$BT$1,0),0)</f>
        <v>7221</v>
      </c>
      <c r="AN19" s="78">
        <f>VLOOKUP(年度マスタ!$K$4&amp;"_"&amp;$AG19,データシート1!$A:$BT,MATCH("ab_"&amp;AN$2,データシート1!$A$1:$BT$1,0),0)</f>
        <v>2537</v>
      </c>
      <c r="AO19" s="78">
        <f>VLOOKUP(年度マスタ!$K$4&amp;"_"&amp;$AG19,データシート1!$A:$BT,MATCH("ab_"&amp;AO$2,データシート1!$A$1:$BT$1,0),0)</f>
        <v>10404</v>
      </c>
      <c r="AP19" s="78">
        <f>VLOOKUP(年度マスタ!$K$4&amp;"_"&amp;$AG19,データシート1!$A:$BT,MATCH("ab_"&amp;AP$2,データシート1!$A$1:$BT$1,0),0)</f>
        <v>0</v>
      </c>
      <c r="AQ19" s="954">
        <f>VLOOKUP(年度マスタ!$K$4&amp;"_"&amp;$AG19,データシート1!$A:$BT,MATCH("ab_"&amp;AQ$2,データシート1!$A$1:$BT$1,0),0)</f>
        <v>1.172198316990742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529.7115</v>
      </c>
      <c r="AI20" s="78">
        <f>VLOOKUP(年度マスタ!$K$4&amp;"_"&amp;$AG20,データシート1!$A:$BT,MATCH("ab_"&amp;AI$2,データシート1!$A$1:$BT$1,0),0)</f>
        <v>468</v>
      </c>
      <c r="AJ20" s="78">
        <f>VLOOKUP(年度マスタ!$K$4&amp;"_"&amp;$AG20,データシート1!$A:$BT,MATCH("ab_"&amp;AJ$2,データシート1!$A$1:$BT$1,0),0)</f>
        <v>32</v>
      </c>
      <c r="AK20" s="78">
        <f>VLOOKUP(年度マスタ!$K$4&amp;"_"&amp;$AG20,データシート1!$A:$BT,MATCH("ab_"&amp;AK$2,データシート1!$A$1:$BT$1,0),0)</f>
        <v>2510</v>
      </c>
      <c r="AL20" s="78">
        <f>VLOOKUP(年度マスタ!$K$4&amp;"_"&amp;$AG20,データシート1!$A:$BT,MATCH("ab_"&amp;AL$2,データシート1!$A$1:$BT$1,0),0)</f>
        <v>4085</v>
      </c>
      <c r="AM20" s="78">
        <f>VLOOKUP(年度マスタ!$K$4&amp;"_"&amp;$AG20,データシート1!$A:$BT,MATCH("ab_"&amp;AM$2,データシート1!$A$1:$BT$1,0),0)</f>
        <v>7147</v>
      </c>
      <c r="AN20" s="78">
        <f>VLOOKUP(年度マスタ!$K$4&amp;"_"&amp;$AG20,データシート1!$A:$BT,MATCH("ab_"&amp;AN$2,データシート1!$A$1:$BT$1,0),0)</f>
        <v>2555</v>
      </c>
      <c r="AO20" s="78">
        <f>VLOOKUP(年度マスタ!$K$4&amp;"_"&amp;$AG20,データシート1!$A:$BT,MATCH("ab_"&amp;AO$2,データシート1!$A$1:$BT$1,0),0)</f>
        <v>10241</v>
      </c>
      <c r="AP20" s="78">
        <f>VLOOKUP(年度マスタ!$K$4&amp;"_"&amp;$AG20,データシート1!$A:$BT,MATCH("ab_"&amp;AP$2,データシート1!$A$1:$BT$1,0),0)</f>
        <v>0</v>
      </c>
      <c r="AQ20" s="954">
        <f>VLOOKUP(年度マスタ!$K$4&amp;"_"&amp;$AG20,データシート1!$A:$BT,MATCH("ab_"&amp;AQ$2,データシート1!$A$1:$BT$1,0),0)</f>
        <v>1.4172137146836279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村田町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18.785</v>
      </c>
      <c r="BE13" s="70" t="str">
        <f>年度マスタ!K4</f>
        <v>04322</v>
      </c>
      <c r="BF13" s="70" t="str">
        <f>年度マスタ!K4</f>
        <v>04322</v>
      </c>
      <c r="BG13" s="70" t="str">
        <f>年度マスタ!K4</f>
        <v>04322</v>
      </c>
      <c r="BH13" s="278" t="s">
        <v>195</v>
      </c>
      <c r="BI13" s="278" t="s">
        <v>195</v>
      </c>
      <c r="BJ13" s="278" t="s">
        <v>195</v>
      </c>
      <c r="BK13" s="278" t="str">
        <f>年度マスタ!K4</f>
        <v>04322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18.785</v>
      </c>
      <c r="AY14" s="70"/>
      <c r="BE14" s="70" t="str">
        <f>AP2</f>
        <v>村田町</v>
      </c>
      <c r="BF14" s="70" t="str">
        <f>AP2</f>
        <v>村田町</v>
      </c>
      <c r="BG14" s="70" t="str">
        <f>AP2</f>
        <v>村田町</v>
      </c>
      <c r="BH14" s="70" t="s">
        <v>205</v>
      </c>
      <c r="BI14" s="70" t="s">
        <v>205</v>
      </c>
      <c r="BJ14" s="70" t="s">
        <v>205</v>
      </c>
      <c r="BK14" s="70" t="str">
        <f>AP2</f>
        <v>村田町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65.942999999999998</v>
      </c>
      <c r="G21" s="877">
        <f t="shared" ref="G21:O21" si="5">SUM(G22,G26,G27,G28)</f>
        <v>63.618000000000002</v>
      </c>
      <c r="H21" s="877">
        <f t="shared" si="5"/>
        <v>83.262</v>
      </c>
      <c r="I21" s="877">
        <f t="shared" si="5"/>
        <v>81.325999999999993</v>
      </c>
      <c r="J21" s="877">
        <f t="shared" si="5"/>
        <v>75.518000000000001</v>
      </c>
      <c r="K21" s="877">
        <f t="shared" si="5"/>
        <v>71.95</v>
      </c>
      <c r="L21" s="877">
        <f t="shared" si="5"/>
        <v>51.780999999999999</v>
      </c>
      <c r="M21" s="877">
        <f t="shared" si="5"/>
        <v>18.117999999999999</v>
      </c>
      <c r="N21" s="877">
        <f t="shared" si="5"/>
        <v>47.661000000000001</v>
      </c>
      <c r="O21" s="877">
        <f t="shared" si="5"/>
        <v>40.045999999999999</v>
      </c>
      <c r="P21" s="878">
        <f>SUM(P22,P26,P27,P28)</f>
        <v>18.785</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65.942999999999998</v>
      </c>
      <c r="G22" s="879">
        <f t="shared" ref="G22:P22" si="6">SUM(G23:G25)</f>
        <v>63.618000000000002</v>
      </c>
      <c r="H22" s="879">
        <f t="shared" si="6"/>
        <v>83.262</v>
      </c>
      <c r="I22" s="879">
        <f t="shared" si="6"/>
        <v>81.325999999999993</v>
      </c>
      <c r="J22" s="879">
        <f t="shared" si="6"/>
        <v>75.518000000000001</v>
      </c>
      <c r="K22" s="879">
        <f t="shared" si="6"/>
        <v>71.95</v>
      </c>
      <c r="L22" s="879">
        <f t="shared" si="6"/>
        <v>51.780999999999999</v>
      </c>
      <c r="M22" s="879">
        <f t="shared" si="6"/>
        <v>18.117999999999999</v>
      </c>
      <c r="N22" s="879">
        <f t="shared" si="6"/>
        <v>47.661000000000001</v>
      </c>
      <c r="O22" s="879">
        <f t="shared" si="6"/>
        <v>40.045999999999999</v>
      </c>
      <c r="P22" s="880">
        <f t="shared" si="6"/>
        <v>18.785</v>
      </c>
      <c r="Z22" s="273"/>
      <c r="AB22" s="272"/>
      <c r="AC22" s="521" t="s">
        <v>286</v>
      </c>
      <c r="AP22" s="16" t="s">
        <v>287</v>
      </c>
      <c r="AQ22" s="273"/>
      <c r="AV22" s="70" t="str">
        <f>AW22</f>
        <v>エネルギー起源CO2</v>
      </c>
      <c r="AW22" s="70" t="str">
        <f>D56</f>
        <v>エネルギー起源CO2</v>
      </c>
      <c r="AX22" s="165">
        <f>P56</f>
        <v>18.785</v>
      </c>
      <c r="AY22" s="165">
        <f>AX22</f>
        <v>18.785</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65.942999999999998</v>
      </c>
      <c r="G23" s="881">
        <f>IFERROR(VLOOKUP(年度マスタ!$K$4&amp;"_"&amp;G$20,データシート1!$A:$BU,MATCH("ba_"&amp;$E23,データシート1!$A$1:$BU$1,0),0),0)</f>
        <v>63.618000000000002</v>
      </c>
      <c r="H23" s="881">
        <f>IFERROR(VLOOKUP(年度マスタ!$K$4&amp;"_"&amp;H$20,データシート1!$A:$BU,MATCH("ba_"&amp;$E23,データシート1!$A$1:$BU$1,0),0),0)</f>
        <v>83.262</v>
      </c>
      <c r="I23" s="881">
        <f>IFERROR(VLOOKUP(年度マスタ!$K$4&amp;"_"&amp;I$20,データシート1!$A:$BU,MATCH("ba_"&amp;$E23,データシート1!$A$1:$BU$1,0),0),0)</f>
        <v>81.325999999999993</v>
      </c>
      <c r="J23" s="881">
        <f>IFERROR(VLOOKUP(年度マスタ!$K$4&amp;"_"&amp;J$20,データシート1!$A:$BU,MATCH("ba_"&amp;$E23,データシート1!$A$1:$BU$1,0),0),0)</f>
        <v>75.518000000000001</v>
      </c>
      <c r="K23" s="881">
        <f>IFERROR(VLOOKUP(年度マスタ!$K$4&amp;"_"&amp;K$20,データシート1!$A:$BU,MATCH("ba_"&amp;$E23,データシート1!$A$1:$BU$1,0),0),0)</f>
        <v>71.95</v>
      </c>
      <c r="L23" s="881">
        <f>IFERROR(VLOOKUP(年度マスタ!$K$4&amp;"_"&amp;L$20,データシート1!$A:$BU,MATCH("ba_"&amp;$E23,データシート1!$A$1:$BU$1,0),0),0)</f>
        <v>51.780999999999999</v>
      </c>
      <c r="M23" s="881">
        <f>IFERROR(VLOOKUP(年度マスタ!$K$4&amp;"_"&amp;M$20,データシート1!$A:$BU,MATCH("ba_"&amp;$E23,データシート1!$A$1:$BU$1,0),0),0)</f>
        <v>18.117999999999999</v>
      </c>
      <c r="N23" s="881">
        <f>IFERROR(VLOOKUP(年度マスタ!$K$4&amp;"_"&amp;N$20,データシート1!$A:$BU,MATCH("ba_"&amp;$E23,データシート1!$A$1:$BU$1,0),0),0)</f>
        <v>47.661000000000001</v>
      </c>
      <c r="O23" s="881">
        <f>IFERROR(VLOOKUP(年度マスタ!$K$4&amp;"_"&amp;O$20,データシート1!$A:$BU,MATCH("ba_"&amp;$E23,データシート1!$A$1:$BU$1,0),0),0)</f>
        <v>40.045999999999999</v>
      </c>
      <c r="P23" s="882">
        <f>IFERROR(VLOOKUP(年度マスタ!$K$4&amp;"_"&amp;P$20,データシート1!$A:$BU,MATCH("ba_"&amp;$E23,データシート1!$A$1:$BU$1,0),0),0)</f>
        <v>18.785</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97.912432775657507</v>
      </c>
      <c r="AG24" s="877">
        <f t="shared" ref="AG24:AP24" si="11">AG25+AG29</f>
        <v>93.991568860153052</v>
      </c>
      <c r="AH24" s="877">
        <f t="shared" si="11"/>
        <v>102.63655421464838</v>
      </c>
      <c r="AI24" s="877">
        <f t="shared" si="11"/>
        <v>104.93587477241344</v>
      </c>
      <c r="AJ24" s="877">
        <f t="shared" si="11"/>
        <v>103.31795417503781</v>
      </c>
      <c r="AK24" s="877">
        <f t="shared" si="11"/>
        <v>98.139157918920205</v>
      </c>
      <c r="AL24" s="877">
        <f t="shared" si="11"/>
        <v>71.619820087280104</v>
      </c>
      <c r="AM24" s="877">
        <f t="shared" si="11"/>
        <v>68.493062984338181</v>
      </c>
      <c r="AN24" s="877">
        <f t="shared" si="11"/>
        <v>65.241191305422959</v>
      </c>
      <c r="AO24" s="877">
        <f t="shared" si="11"/>
        <v>47.324283742441139</v>
      </c>
      <c r="AP24" s="878">
        <f t="shared" si="11"/>
        <v>57.054054362204553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83.446037019478851</v>
      </c>
      <c r="AG25" s="879">
        <f>①CO2排出量の現状把握!AA35</f>
        <v>77.773579890948582</v>
      </c>
      <c r="AH25" s="879">
        <f>①CO2排出量の現状把握!AB35</f>
        <v>86.733361868453528</v>
      </c>
      <c r="AI25" s="879">
        <f>①CO2排出量の現状把握!AC35</f>
        <v>90.666696945736803</v>
      </c>
      <c r="AJ25" s="879">
        <f>①CO2排出量の現状把握!AD35</f>
        <v>89.659343584291079</v>
      </c>
      <c r="AK25" s="879">
        <f>①CO2排出量の現状把握!AE35</f>
        <v>86.894817562279982</v>
      </c>
      <c r="AL25" s="879">
        <f>①CO2排出量の現状把握!AF35</f>
        <v>60.701131399741456</v>
      </c>
      <c r="AM25" s="879">
        <f>①CO2排出量の現状把握!AG35</f>
        <v>56.850468656440782</v>
      </c>
      <c r="AN25" s="879">
        <f>①CO2排出量の現状把握!AH35</f>
        <v>54.109178853750898</v>
      </c>
      <c r="AO25" s="879">
        <f>①CO2排出量の現状把握!AI35</f>
        <v>38.520057867400347</v>
      </c>
      <c r="AP25" s="880">
        <f>①CO2排出量の現状把握!AJ35</f>
        <v>47.07801870033046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80.15259536620465</v>
      </c>
      <c r="AG26" s="881">
        <f>①CO2排出量の現状把握!AA36</f>
        <v>74.576011023321328</v>
      </c>
      <c r="AH26" s="881">
        <f>①CO2排出量の現状把握!AB36</f>
        <v>84.210300345251255</v>
      </c>
      <c r="AI26" s="881">
        <f>①CO2排出量の現状把握!AC36</f>
        <v>87.686049526317262</v>
      </c>
      <c r="AJ26" s="881">
        <f>①CO2排出量の現状把握!AD36</f>
        <v>85.995723077659861</v>
      </c>
      <c r="AK26" s="881">
        <f>①CO2排出量の現状把握!AE36</f>
        <v>83.528416985834951</v>
      </c>
      <c r="AL26" s="881">
        <f>①CO2排出量の現状把握!AF36</f>
        <v>57.167794177561859</v>
      </c>
      <c r="AM26" s="881">
        <f>①CO2排出量の現状把握!AG36</f>
        <v>53.575665190910406</v>
      </c>
      <c r="AN26" s="881">
        <f>①CO2排出量の現状把握!AH36</f>
        <v>50.892205068403236</v>
      </c>
      <c r="AO26" s="881">
        <f>①CO2排出量の現状把握!AI36</f>
        <v>36.183564090313197</v>
      </c>
      <c r="AP26" s="882">
        <f>①CO2排出量の現状把握!AJ36</f>
        <v>44.67266363632514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1.430674736759</v>
      </c>
      <c r="AG27" s="881">
        <f>①CO2排出量の現状把握!AA37</f>
        <v>1.339768302406575</v>
      </c>
      <c r="AH27" s="881">
        <f>①CO2排出量の現状把握!AB37</f>
        <v>1.209038780788422</v>
      </c>
      <c r="AI27" s="881">
        <f>①CO2排出量の現状把握!AC37</f>
        <v>1.092900556698303</v>
      </c>
      <c r="AJ27" s="881">
        <f>①CO2排出量の現状把握!AD37</f>
        <v>1.2223857975239421</v>
      </c>
      <c r="AK27" s="881">
        <f>①CO2排出量の現状把握!AE37</f>
        <v>1.2353973649835062</v>
      </c>
      <c r="AL27" s="881">
        <f>①CO2排出量の現状把握!AF37</f>
        <v>1.2637589713547017</v>
      </c>
      <c r="AM27" s="881">
        <f>①CO2排出量の現状把握!AG37</f>
        <v>1.1724638008356107</v>
      </c>
      <c r="AN27" s="881">
        <f>①CO2排出量の現状把握!AH37</f>
        <v>1.091783329141689</v>
      </c>
      <c r="AO27" s="881">
        <f>①CO2排出量の現状把握!AI37</f>
        <v>1.0352381430320334</v>
      </c>
      <c r="AP27" s="882">
        <f>①CO2排出量の現状把握!AJ37</f>
        <v>1.1075958117393994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1.8627669165151981</v>
      </c>
      <c r="AG28" s="881">
        <f>①CO2排出量の現状把握!AA38</f>
        <v>1.857800565220683</v>
      </c>
      <c r="AH28" s="881">
        <f>①CO2排出量の現状把握!AB38</f>
        <v>1.3140227424138571</v>
      </c>
      <c r="AI28" s="881">
        <f>①CO2排出量の現状把握!AC38</f>
        <v>1.887746862721237</v>
      </c>
      <c r="AJ28" s="881">
        <f>①CO2排出量の現状把握!AD38</f>
        <v>2.4412347091072828</v>
      </c>
      <c r="AK28" s="881">
        <f>①CO2排出量の現状把握!AE38</f>
        <v>2.1310032114615134</v>
      </c>
      <c r="AL28" s="881">
        <f>①CO2排出量の現状把握!AF38</f>
        <v>2.2695782508248925</v>
      </c>
      <c r="AM28" s="881">
        <f>①CO2排出量の現状把握!AG38</f>
        <v>2.1023396646947647</v>
      </c>
      <c r="AN28" s="881">
        <f>①CO2排出量の現状把握!AH38</f>
        <v>2.1251904562059711</v>
      </c>
      <c r="AO28" s="881">
        <f>①CO2排出量の現状把握!AI38</f>
        <v>1.3012556340551167</v>
      </c>
      <c r="AP28" s="882">
        <f>①CO2排出量の現状把握!AJ38</f>
        <v>1.2977592522659189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14.466395756178651</v>
      </c>
      <c r="AG29" s="883">
        <f>①CO2排出量の現状把握!AA39</f>
        <v>16.21798896920447</v>
      </c>
      <c r="AH29" s="883">
        <f>①CO2排出量の現状把握!AB39</f>
        <v>15.903192346194849</v>
      </c>
      <c r="AI29" s="883">
        <f>①CO2排出量の現状把握!AC39</f>
        <v>14.269177826676639</v>
      </c>
      <c r="AJ29" s="883">
        <f>①CO2排出量の現状把握!AD39</f>
        <v>13.658610590746729</v>
      </c>
      <c r="AK29" s="883">
        <f>①CO2排出量の現状把握!AE39</f>
        <v>11.244340356640222</v>
      </c>
      <c r="AL29" s="883">
        <f>①CO2排出量の現状把握!AF39</f>
        <v>10.91868868753865</v>
      </c>
      <c r="AM29" s="883">
        <f>①CO2排出量の現状把握!AG39</f>
        <v>11.642594327897401</v>
      </c>
      <c r="AN29" s="883">
        <f>①CO2排出量の現状把握!AH39</f>
        <v>11.132012451672065</v>
      </c>
      <c r="AO29" s="883">
        <f>①CO2排出量の現状把握!AI39</f>
        <v>8.8042258750407889</v>
      </c>
      <c r="AP29" s="884">
        <f>①CO2排出量の現状把握!AJ39</f>
        <v>9.9760356618740946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0.67348954704345176</v>
      </c>
      <c r="AG32" s="461">
        <f t="shared" si="16"/>
        <v>0.67684794254956127</v>
      </c>
      <c r="AH32" s="461">
        <f t="shared" si="16"/>
        <v>0.81123144319391782</v>
      </c>
      <c r="AI32" s="461">
        <f t="shared" si="16"/>
        <v>0.77500664264133778</v>
      </c>
      <c r="AJ32" s="461">
        <f t="shared" si="16"/>
        <v>0.73092813928603284</v>
      </c>
      <c r="AK32" s="461">
        <f t="shared" si="16"/>
        <v>0.73314262650840201</v>
      </c>
      <c r="AL32" s="461">
        <f t="shared" si="16"/>
        <v>0.72299818593367926</v>
      </c>
      <c r="AM32" s="461">
        <f t="shared" si="16"/>
        <v>0.2645231387030087</v>
      </c>
      <c r="AN32" s="461">
        <f t="shared" si="16"/>
        <v>0.73053540326812427</v>
      </c>
      <c r="AO32" s="461">
        <f t="shared" si="16"/>
        <v>0.84620403803568056</v>
      </c>
      <c r="AP32" s="461">
        <f t="shared" si="16"/>
        <v>0.32924916923071673</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0.79024723468421743</v>
      </c>
      <c r="AG33" s="458">
        <f t="shared" ref="AG33:AP33" si="17">IFERROR(IF(G22/AG25&gt;1,1,G22/AG25),0)</f>
        <v>0.81798986351410019</v>
      </c>
      <c r="AH33" s="458">
        <f t="shared" si="17"/>
        <v>0.95997662498406944</v>
      </c>
      <c r="AI33" s="458">
        <f t="shared" si="17"/>
        <v>0.89697764162151916</v>
      </c>
      <c r="AJ33" s="458">
        <f t="shared" si="17"/>
        <v>0.84227696725220347</v>
      </c>
      <c r="AK33" s="458">
        <f t="shared" si="17"/>
        <v>0.82801255608174096</v>
      </c>
      <c r="AL33" s="458">
        <f t="shared" si="17"/>
        <v>0.85304835026881476</v>
      </c>
      <c r="AM33" s="458">
        <f t="shared" si="17"/>
        <v>0.31869570169229111</v>
      </c>
      <c r="AN33" s="458">
        <f>IFERROR(IF(N22/AN25&gt;1,1,N22/AN25),0)</f>
        <v>0.88083022159365287</v>
      </c>
      <c r="AO33" s="458">
        <f t="shared" si="17"/>
        <v>1</v>
      </c>
      <c r="AP33" s="458">
        <f t="shared" si="17"/>
        <v>0.39901849140197865</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0.82271821266319278</v>
      </c>
      <c r="AG34" s="459">
        <f t="shared" ref="AG34:AP36" si="18">IFERROR(IF(G23/AG26&gt;1,1,G23/AG26),0)</f>
        <v>0.85306252140658811</v>
      </c>
      <c r="AH34" s="459">
        <f t="shared" si="18"/>
        <v>0.98873890318211255</v>
      </c>
      <c r="AI34" s="459">
        <f t="shared" si="18"/>
        <v>0.92746794318281578</v>
      </c>
      <c r="AJ34" s="459">
        <f t="shared" si="18"/>
        <v>0.87815995141760972</v>
      </c>
      <c r="AK34" s="459">
        <f t="shared" si="18"/>
        <v>0.86138349793222513</v>
      </c>
      <c r="AL34" s="459">
        <f t="shared" si="18"/>
        <v>0.90577222271633218</v>
      </c>
      <c r="AM34" s="459">
        <f t="shared" si="18"/>
        <v>0.33817592250957024</v>
      </c>
      <c r="AN34" s="459">
        <f t="shared" si="18"/>
        <v>0.93650884130368817</v>
      </c>
      <c r="AO34" s="459">
        <f t="shared" si="18"/>
        <v>1</v>
      </c>
      <c r="AP34" s="459">
        <f t="shared" si="18"/>
        <v>0.42050324451047866</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18.785</v>
      </c>
      <c r="BG38" s="952">
        <f t="shared" si="2"/>
        <v>18.785</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1.3648981499545365</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65.942999999999998</v>
      </c>
      <c r="G55" s="885">
        <f t="shared" ref="G55:P55" si="32">SUM(G56,G57,G60,G61,G62,G63,G64,G65,)</f>
        <v>63.618000000000002</v>
      </c>
      <c r="H55" s="885">
        <f t="shared" si="32"/>
        <v>83.262</v>
      </c>
      <c r="I55" s="885">
        <f t="shared" si="32"/>
        <v>81.325999999999993</v>
      </c>
      <c r="J55" s="885">
        <f t="shared" si="32"/>
        <v>75.518000000000001</v>
      </c>
      <c r="K55" s="885">
        <f t="shared" si="32"/>
        <v>71.95</v>
      </c>
      <c r="L55" s="885">
        <f t="shared" si="32"/>
        <v>51.780999999999999</v>
      </c>
      <c r="M55" s="885">
        <f t="shared" si="32"/>
        <v>18.117999999999999</v>
      </c>
      <c r="N55" s="885">
        <f t="shared" si="32"/>
        <v>47.661000000000001</v>
      </c>
      <c r="O55" s="885">
        <f t="shared" si="32"/>
        <v>40.045999999999999</v>
      </c>
      <c r="P55" s="886">
        <f t="shared" si="32"/>
        <v>18.785</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65.942999999999998</v>
      </c>
      <c r="G56" s="887">
        <f>IFERROR(VLOOKUP(年度マスタ!$K$4&amp;"_"&amp;G$54,データシート1!$A:$CE,MATCH("bc_"&amp;$C56,データシート1!$A$1:$CE$1,0),0),0)</f>
        <v>63.618000000000002</v>
      </c>
      <c r="H56" s="887">
        <f>IFERROR(VLOOKUP(年度マスタ!$K$4&amp;"_"&amp;H$54,データシート1!$A:$CE,MATCH("bc_"&amp;$C56,データシート1!$A$1:$CE$1,0),0),0)</f>
        <v>83.262</v>
      </c>
      <c r="I56" s="887">
        <f>IFERROR(VLOOKUP(年度マスタ!$K$4&amp;"_"&amp;I$54,データシート1!$A:$CE,MATCH("bc_"&amp;$C56,データシート1!$A$1:$CE$1,0),0),0)</f>
        <v>81.325999999999993</v>
      </c>
      <c r="J56" s="887">
        <f>IFERROR(VLOOKUP(年度マスタ!$K$4&amp;"_"&amp;J$54,データシート1!$A:$CE,MATCH("bc_"&amp;$C56,データシート1!$A$1:$CE$1,0),0),0)</f>
        <v>75.518000000000001</v>
      </c>
      <c r="K56" s="887">
        <f>IFERROR(VLOOKUP(年度マスタ!$K$4&amp;"_"&amp;K$54,データシート1!$A:$CE,MATCH("bc_"&amp;$C56,データシート1!$A$1:$CE$1,0),0),0)</f>
        <v>71.95</v>
      </c>
      <c r="L56" s="887">
        <f>IFERROR(VLOOKUP(年度マスタ!$K$4&amp;"_"&amp;L$54,データシート1!$A:$CE,MATCH("bc_"&amp;$C56,データシート1!$A$1:$CE$1,0),0),0)</f>
        <v>51.780999999999999</v>
      </c>
      <c r="M56" s="887">
        <f>IFERROR(VLOOKUP(年度マスタ!$K$4&amp;"_"&amp;M$54,データシート1!$A:$CE,MATCH("bc_"&amp;$C56,データシート1!$A$1:$CE$1,0),0),0)</f>
        <v>18.117999999999999</v>
      </c>
      <c r="N56" s="887">
        <f>IFERROR(VLOOKUP(年度マスタ!$K$4&amp;"_"&amp;N$54,データシート1!$A:$CE,MATCH("bc_"&amp;$C56,データシート1!$A$1:$CE$1,0),0),0)</f>
        <v>47.661000000000001</v>
      </c>
      <c r="O56" s="887">
        <f>IFERROR(VLOOKUP(年度マスタ!$K$4&amp;"_"&amp;O$54,データシート1!$A:$CE,MATCH("bc_"&amp;$C56,データシート1!$A$1:$CE$1,0),0),0)</f>
        <v>40.045999999999999</v>
      </c>
      <c r="P56" s="888">
        <f>IFERROR(VLOOKUP(年度マスタ!$K$4&amp;"_"&amp;P$54,データシート1!$A:$CE,MATCH("bc_"&amp;$C56,データシート1!$A$1:$CE$1,0),0),0)</f>
        <v>18.785</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村田町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806</v>
      </c>
      <c r="K6" s="619">
        <f>VLOOKUP(年度マスタ!$K$4&amp;"_"&amp;K$5,データシート1!$A:$BT,MATCH("cb_"&amp;$G6,データシート1!$A$1:$BT$1,0),0)</f>
        <v>885.8</v>
      </c>
      <c r="L6" s="619">
        <f>VLOOKUP(年度マスタ!$K$4&amp;"_"&amp;L$5,データシート1!$A:$BT,MATCH("cb_"&amp;$G6,データシート1!$A$1:$BT$1,0),0)</f>
        <v>962.6</v>
      </c>
      <c r="M6" s="619">
        <f>VLOOKUP(年度マスタ!$K$4&amp;"_"&amp;M$5,データシート1!$A:$BT,MATCH("cb_"&amp;$G6,データシート1!$A$1:$BT$1,0),0)</f>
        <v>1093.5</v>
      </c>
      <c r="N6" s="619">
        <f>VLOOKUP(年度マスタ!$K$4&amp;"_"&amp;N$5,データシート1!$A:$BT,MATCH("cb_"&amp;$G6,データシート1!$A$1:$BT$1,0),0)</f>
        <v>1182.7</v>
      </c>
      <c r="O6" s="619">
        <f>VLOOKUP(年度マスタ!$K$4&amp;"_"&amp;O$5,データシート1!$A:$BT,MATCH("cb_"&amp;$G6,データシート1!$A$1:$BT$1,0),0)</f>
        <v>1244.7</v>
      </c>
      <c r="P6" s="619">
        <f>VLOOKUP(年度マスタ!$K$4&amp;"_"&amp;P$5,データシート1!$A:$BT,MATCH("cb_"&amp;$G6,データシート1!$A$1:$BT$1,0),0)</f>
        <v>1327.4</v>
      </c>
      <c r="Q6" s="619">
        <f>VLOOKUP(年度マスタ!$K$4&amp;"_"&amp;Q$5,データシート1!$A:$BT,MATCH("cb_"&amp;$G6,データシート1!$A$1:$BT$1,0),0)</f>
        <v>1481.1999999999996</v>
      </c>
      <c r="R6" s="633">
        <f>VLOOKUP(年度マスタ!$K$4&amp;"_"&amp;R$5,データシート1!$A:$BT,MATCH("cb_"&amp;$G6,データシート1!$A$1:$BT$1,0),0)</f>
        <v>1596.8999999999996</v>
      </c>
      <c r="S6" s="568"/>
      <c r="T6" s="190"/>
      <c r="U6" s="581"/>
      <c r="V6" s="195"/>
      <c r="W6" s="195"/>
      <c r="X6" s="195"/>
      <c r="Y6" s="196" t="s">
        <v>372</v>
      </c>
      <c r="Z6" s="663" t="s">
        <v>373</v>
      </c>
      <c r="AA6" s="663"/>
      <c r="AB6" s="663"/>
      <c r="AC6" s="664">
        <f>SUM(AC7:AC8)</f>
        <v>249070</v>
      </c>
      <c r="AD6" s="664">
        <f>SUM(AD7:AD8)</f>
        <v>315040.53699999995</v>
      </c>
      <c r="AE6" s="665">
        <f>$AD6*3600/100000000</f>
        <v>11.341459331999998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2592.1999999999998</v>
      </c>
      <c r="K7" s="617">
        <f>VLOOKUP(年度マスタ!$K$4&amp;"_"&amp;K$5,データシート1!$A:$BT,MATCH("cb_"&amp;$G7,データシート1!$A$1:$BT$1,0),0)</f>
        <v>2767.3</v>
      </c>
      <c r="L7" s="617">
        <f>VLOOKUP(年度マスタ!$K$4&amp;"_"&amp;L$5,データシート1!$A:$BT,MATCH("cb_"&amp;$G7,データシート1!$A$1:$BT$1,0),0)</f>
        <v>2793.3</v>
      </c>
      <c r="M7" s="617">
        <f>VLOOKUP(年度マスタ!$K$4&amp;"_"&amp;M$5,データシート1!$A:$BT,MATCH("cb_"&amp;$G7,データシート1!$A$1:$BT$1,0),0)</f>
        <v>3189</v>
      </c>
      <c r="N7" s="617">
        <f>VLOOKUP(年度マスタ!$K$4&amp;"_"&amp;N$5,データシート1!$A:$BT,MATCH("cb_"&amp;$G7,データシート1!$A$1:$BT$1,0),0)</f>
        <v>3358.7</v>
      </c>
      <c r="O7" s="617">
        <f>VLOOKUP(年度マスタ!$K$4&amp;"_"&amp;O$5,データシート1!$A:$BT,MATCH("cb_"&amp;$G7,データシート1!$A$1:$BT$1,0),0)</f>
        <v>6008.7000000000007</v>
      </c>
      <c r="P7" s="617">
        <f>VLOOKUP(年度マスタ!$K$4&amp;"_"&amp;P$5,データシート1!$A:$BT,MATCH("cb_"&amp;$G7,データシート1!$A$1:$BT$1,0),0)</f>
        <v>6157.6</v>
      </c>
      <c r="Q7" s="617">
        <f>VLOOKUP(年度マスタ!$K$4&amp;"_"&amp;Q$5,データシート1!$A:$BT,MATCH("cb_"&amp;$G7,データシート1!$A$1:$BT$1,0),0)</f>
        <v>6256.6</v>
      </c>
      <c r="R7" s="634">
        <f>VLOOKUP(年度マスタ!$K$4&amp;"_"&amp;R$5,データシート1!$A:$BT,MATCH("cb_"&amp;$G7,データシート1!$A$1:$BT$1,0),0)</f>
        <v>7131.6</v>
      </c>
      <c r="S7" s="568"/>
      <c r="T7" s="190"/>
      <c r="U7" s="581"/>
      <c r="V7" s="195"/>
      <c r="W7" s="195"/>
      <c r="X7" s="195"/>
      <c r="Y7" s="196" t="s">
        <v>375</v>
      </c>
      <c r="Z7" s="212" t="s">
        <v>376</v>
      </c>
      <c r="AA7" s="212"/>
      <c r="AB7" s="212"/>
      <c r="AC7" s="1022">
        <f>VLOOKUP(年度マスタ!$K$4&amp;"_"&amp;年度マスタ!$K$9,データシート3!A:AB,MATCH("ea_"&amp;$Y7&amp;"_設備",データシート3!$A$1:$AB$1,0),0)</f>
        <v>81203</v>
      </c>
      <c r="AD7" s="1022">
        <f>VLOOKUP(年度マスタ!$K$4&amp;"_"&amp;年度マスタ!$K$9,データシート3!A:AB,MATCH("ea_"&amp;$Y7&amp;"_年間発電",データシート3!$A$1:$AB$1,0),0)/10^3</f>
        <v>102945.18</v>
      </c>
      <c r="AE7" s="554">
        <f t="shared" ref="AE7:AE16" si="0">$AD7*3600/100000000</f>
        <v>3.7060264799999998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167867</v>
      </c>
      <c r="AD8" s="1022">
        <f>VLOOKUP(年度マスタ!$K$4&amp;"_"&amp;年度マスタ!$K$9,データシート3!A:AB,MATCH("ea_"&amp;$Y8&amp;"_年間発電",データシート3!$A$1:$AB$1,0),0)/10^3</f>
        <v>212095.35699999996</v>
      </c>
      <c r="AE8" s="554">
        <f t="shared" si="0"/>
        <v>7.6354328519999983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18700</v>
      </c>
      <c r="AD9" s="666">
        <f>VLOOKUP(年度マスタ!$K$4&amp;"_"&amp;年度マスタ!$K$9,データシート3!A:AB,MATCH("ea_"&amp;$Y9&amp;"_年間発電",データシート3!$A$1:$AB$1,0),0)/10^3</f>
        <v>34557.49</v>
      </c>
      <c r="AE9" s="667">
        <f t="shared" si="0"/>
        <v>1.24406964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3398.2</v>
      </c>
      <c r="K12" s="651">
        <f t="shared" ref="K12:Q12" si="1">SUM(K6:K11)</f>
        <v>3653.1000000000004</v>
      </c>
      <c r="L12" s="651">
        <f t="shared" si="1"/>
        <v>3755.9</v>
      </c>
      <c r="M12" s="651">
        <f t="shared" si="1"/>
        <v>4282.5</v>
      </c>
      <c r="N12" s="651">
        <f t="shared" si="1"/>
        <v>4541.3999999999996</v>
      </c>
      <c r="O12" s="651">
        <f t="shared" si="1"/>
        <v>7253.4000000000005</v>
      </c>
      <c r="P12" s="651">
        <f t="shared" si="1"/>
        <v>7485</v>
      </c>
      <c r="Q12" s="651">
        <f t="shared" si="1"/>
        <v>7737.8</v>
      </c>
      <c r="R12" s="652">
        <f t="shared" ref="R12" si="2">SUM(R6:R11)</f>
        <v>8728.5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0.92162719000000004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6.4536656399999996</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967.29671999999982</v>
      </c>
      <c r="K19" s="615">
        <f>K6*別紙!$C5/100*別紙!$E5/10^3</f>
        <v>1063.066296</v>
      </c>
      <c r="L19" s="615">
        <f>L6*別紙!$C5/100*別紙!$E5/10^3</f>
        <v>1155.235512</v>
      </c>
      <c r="M19" s="615">
        <f>M6*別紙!$C5/100*別紙!$E5/10^3</f>
        <v>1312.33122</v>
      </c>
      <c r="N19" s="615">
        <f>N6*別紙!$C5/100*別紙!$E5/10^3</f>
        <v>1419.3819239999998</v>
      </c>
      <c r="O19" s="615">
        <f>O6*別紙!$C5/100*別紙!$E5/10^3</f>
        <v>1493.789364</v>
      </c>
      <c r="P19" s="615">
        <f>P6*別紙!$C5/100*別紙!$E5/10^3</f>
        <v>1593.0392880000002</v>
      </c>
      <c r="Q19" s="615">
        <f>Q6*別紙!$C5/100*別紙!$E5/10^3</f>
        <v>1777.6177439999997</v>
      </c>
      <c r="R19" s="639">
        <f>R6*別紙!$C5/100*別紙!$E5/10^3</f>
        <v>1916.4716279999996</v>
      </c>
      <c r="S19" s="572"/>
      <c r="T19" s="191"/>
      <c r="U19" s="588"/>
      <c r="W19" s="201"/>
      <c r="X19" s="201"/>
      <c r="Y19" s="173"/>
      <c r="Z19" s="628" t="s">
        <v>389</v>
      </c>
      <c r="AA19" s="671"/>
      <c r="AB19" s="672"/>
      <c r="AC19" s="673">
        <f>SUM($AC$6,$AC$9,$AC$10,$AC$13)</f>
        <v>267770</v>
      </c>
      <c r="AD19" s="673">
        <f>SUM($AD$6,$AD$9,$AD$10,$AD$13)</f>
        <v>349598.02699999994</v>
      </c>
      <c r="AE19" s="674">
        <f>SUM($AE$6,$AE$9,$AE$10,$AE$13,$AE$17,$AE$18)</f>
        <v>19.960821801999998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3428.858471999999</v>
      </c>
      <c r="K20" s="617">
        <f>K7*別紙!$C6/100*別紙!$E6/10^3</f>
        <v>3660.4737480000003</v>
      </c>
      <c r="L20" s="617">
        <f>L7*別紙!$C6/100*別紙!$E6/10^3</f>
        <v>3694.8655079999999</v>
      </c>
      <c r="M20" s="617">
        <f>M7*別紙!$C6/100*別紙!$E6/10^3</f>
        <v>4218.2816399999992</v>
      </c>
      <c r="N20" s="617">
        <f>N7*別紙!$C6/100*別紙!$E6/10^3</f>
        <v>4442.7540119999994</v>
      </c>
      <c r="O20" s="617">
        <f>O7*別紙!$C6/100*別紙!$E6/10^3</f>
        <v>7948.0680120000006</v>
      </c>
      <c r="P20" s="617">
        <f>P7*別紙!$C6/100*別紙!$E6/10^3</f>
        <v>8145.026976000001</v>
      </c>
      <c r="Q20" s="617">
        <f>Q7*別紙!$C6/100*別紙!$E6/10^3</f>
        <v>8275.9802160000017</v>
      </c>
      <c r="R20" s="634">
        <f>R7*別紙!$C6/100*別紙!$E6/10^3</f>
        <v>9433.3952160000008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4396.1551919999984</v>
      </c>
      <c r="K25" s="657">
        <f t="shared" si="3"/>
        <v>4723.5400440000003</v>
      </c>
      <c r="L25" s="657">
        <f t="shared" si="3"/>
        <v>4850.1010200000001</v>
      </c>
      <c r="M25" s="657">
        <f t="shared" si="3"/>
        <v>5530.6128599999993</v>
      </c>
      <c r="N25" s="657">
        <f t="shared" si="3"/>
        <v>5862.1359359999988</v>
      </c>
      <c r="O25" s="657">
        <f t="shared" si="3"/>
        <v>9441.8573759999999</v>
      </c>
      <c r="P25" s="657">
        <f t="shared" si="3"/>
        <v>9738.066264000001</v>
      </c>
      <c r="Q25" s="657">
        <f t="shared" si="3"/>
        <v>10053.597960000001</v>
      </c>
      <c r="R25" s="658">
        <f t="shared" ref="R25" si="4">SUM(R19:R24)</f>
        <v>11349.866844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85222.869049909845</v>
      </c>
      <c r="K26" s="654">
        <f>(VLOOKUP(年度マスタ!$K$4&amp;"_"&amp;K$18,データシート1!$A:$BT,MATCH("da_合計",データシート1!$A$1:$BT$1,0),0))/10^3</f>
        <v>81065.262279246963</v>
      </c>
      <c r="L26" s="654">
        <f>(VLOOKUP(年度マスタ!$K$4&amp;"_"&amp;L$18,データシート1!$A:$BT,MATCH("da_合計",データシート1!$A$1:$BT$1,0),0))/10^3</f>
        <v>70920.19405575683</v>
      </c>
      <c r="M26" s="654">
        <f>(VLOOKUP(年度マスタ!$K$4&amp;"_"&amp;M$18,データシート1!$A:$BT,MATCH("da_合計",データシート1!$A$1:$BT$1,0),0))/10^3</f>
        <v>65961.732608395265</v>
      </c>
      <c r="N26" s="654">
        <f>(VLOOKUP(年度マスタ!$K$4&amp;"_"&amp;N$18,データシート1!$A:$BT,MATCH("da_合計",データシート1!$A$1:$BT$1,0),0))/10^3</f>
        <v>63516.975362741105</v>
      </c>
      <c r="O26" s="654">
        <f>(VLOOKUP(年度マスタ!$K$4&amp;"_"&amp;O$18,データシート1!$A:$BT,MATCH("da_合計",データシート1!$A$1:$BT$1,0),0))/10^3</f>
        <v>53990.156272902146</v>
      </c>
      <c r="P26" s="654">
        <f>(VLOOKUP(年度マスタ!$K$4&amp;"_"&amp;P$18,データシート1!$A:$BT,MATCH("da_合計",データシート1!$A$1:$BT$1,0),0))/10^3</f>
        <v>61401.990428223828</v>
      </c>
      <c r="Q26" s="654">
        <f>(VLOOKUP(年度マスタ!$K$4&amp;"_"&amp;Q$18,データシート1!$A:$BT,MATCH("da_合計",データシート1!$A$1:$BT$1,0),0))/10^3</f>
        <v>63876.740049253465</v>
      </c>
      <c r="R26" s="655">
        <f>Q26</f>
        <v>63876.740049253465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5.1584219599852217E-2</v>
      </c>
      <c r="K27" s="839">
        <f t="shared" ref="K27:P27" si="5">K25/K26</f>
        <v>5.8268361949274122E-2</v>
      </c>
      <c r="L27" s="839">
        <f t="shared" si="5"/>
        <v>6.8388152127543442E-2</v>
      </c>
      <c r="M27" s="839">
        <f t="shared" si="5"/>
        <v>8.3845779079734048E-2</v>
      </c>
      <c r="N27" s="839">
        <f t="shared" si="5"/>
        <v>9.2292428953389877E-2</v>
      </c>
      <c r="O27" s="839">
        <f t="shared" si="5"/>
        <v>0.17488108995785409</v>
      </c>
      <c r="P27" s="839">
        <f t="shared" si="5"/>
        <v>0.15859528650595398</v>
      </c>
      <c r="Q27" s="839">
        <f>Q25/Q26</f>
        <v>0.15739059244801737</v>
      </c>
      <c r="R27" s="840">
        <f>R25/R26</f>
        <v>0.1776838773432779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0.1776838773432779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5.4730098425566993</v>
      </c>
      <c r="AA52" s="173"/>
      <c r="AB52" s="678" t="s">
        <v>413</v>
      </c>
      <c r="AC52" s="679">
        <f>$AD6</f>
        <v>315040.53699999995</v>
      </c>
      <c r="AD52" s="680">
        <f>R19+R20</f>
        <v>11349.866844</v>
      </c>
      <c r="AE52" s="681">
        <f t="shared" ref="AE52:AE54" si="6">IFERROR(AD52/AC52,"-")</f>
        <v>3.6026687079955051E-2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285721.28695074649</v>
      </c>
      <c r="Z53" s="1130"/>
      <c r="AA53" s="173"/>
      <c r="AB53" s="678" t="s">
        <v>377</v>
      </c>
      <c r="AC53" s="679">
        <f>$AD9</f>
        <v>34557.49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194</v>
      </c>
      <c r="AK54" s="443">
        <f>VLOOKUP(年度マスタ!$K$4&amp;"_"&amp;AK$53,データシート1!$A$1:$BT$2000,MATCH("ca_太陽光発電（10kW未満）",データシート1!$A$1:$BT$1,0),0)</f>
        <v>210</v>
      </c>
      <c r="AL54" s="443">
        <f>VLOOKUP(年度マスタ!$K$4&amp;"_"&amp;AL$53,データシート1!$A$1:$BT$2000,MATCH("ca_太陽光発電（10kW未満）",データシート1!$A$1:$BT$1,0),0)</f>
        <v>227</v>
      </c>
      <c r="AM54" s="443">
        <f>VLOOKUP(年度マスタ!$K$4&amp;"_"&amp;AM$53,データシート1!$A$1:$BT$2000,MATCH("ca_太陽光発電（10kW未満）",データシート1!$A$1:$BT$1,0),0)</f>
        <v>252</v>
      </c>
      <c r="AN54" s="443">
        <f>VLOOKUP(年度マスタ!$K$4&amp;"_"&amp;AN$53,データシート1!$A$1:$BT$2000,MATCH("ca_太陽光発電（10kW未満）",データシート1!$A$1:$BT$1,0),0)</f>
        <v>268</v>
      </c>
      <c r="AO54" s="443">
        <f>VLOOKUP(年度マスタ!$K$4&amp;"_"&amp;AO$53,データシート1!$A$1:$BT$2000,MATCH("ca_太陽光発電（10kW未満）",データシート1!$A$1:$BT$1,0),0)</f>
        <v>280</v>
      </c>
      <c r="AP54" s="443">
        <f>VLOOKUP(年度マスタ!$K$4&amp;"_"&amp;AP$53,データシート1!$A$1:$BT$2000,MATCH("ca_太陽光発電（10kW未満）",データシート1!$A$1:$BT$1,0),0)</f>
        <v>293</v>
      </c>
      <c r="AQ54" s="443">
        <f>VLOOKUP(年度マスタ!$K$4&amp;"_"&amp;AQ$53,データシート1!$A$1:$BT$2000,MATCH("ca_太陽光発電（10kW未満）",データシート1!$A$1:$BT$1,0),0)</f>
        <v>318</v>
      </c>
      <c r="AR54" s="443">
        <f>VLOOKUP(年度マスタ!$K$4&amp;"_"&amp;AR$53,データシート1!$A$1:$BT$2000,MATCH("ca_太陽光発電（10kW未満）",データシート1!$A$1:$BT$1,0),0)</f>
        <v>338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村田町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宮城県</v>
      </c>
      <c r="AY12" s="1023" t="str">
        <f>年度マスタ!$J4</f>
        <v>村田町</v>
      </c>
      <c r="AZ12" s="1023" t="str">
        <f>年度マスタ!$K4</f>
        <v>04322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11365</v>
      </c>
      <c r="AY21" s="18" t="str">
        <f>IF(IFERROR(比較地域マスタ!$Z6,"")=0,"",IFERROR(比較地域マスタ!$Z6,""))</f>
        <v>小鹿野町</v>
      </c>
      <c r="BB21" s="110" t="str">
        <f t="shared" ref="BB21:BC68" si="0">AX21</f>
        <v>11365</v>
      </c>
      <c r="BC21" s="1031" t="str">
        <f t="shared" si="0"/>
        <v>小鹿野町</v>
      </c>
      <c r="BD21" s="34">
        <f>SUM(BE21,BI21:BK21,BQ21)</f>
        <v>67.631026706598803</v>
      </c>
      <c r="BE21" s="34">
        <f>SUM(BF21:BH21)</f>
        <v>18.398777827961652</v>
      </c>
      <c r="BF21" s="34">
        <f>VLOOKUP($AX21&amp;"_"&amp;$BC$14,データシート1!$A:$BT,MATCH($BC$12&amp;"_"&amp;BF$20,データシート1!$A$1:$BT$1,0),0)</f>
        <v>11.974268752826935</v>
      </c>
      <c r="BG21" s="34">
        <f>VLOOKUP($AX21&amp;"_"&amp;$BC$14,データシート1!$A:$BT,MATCH($BC$12&amp;"_"&amp;BG$20,データシート1!$A$1:$BT$1,0),0)</f>
        <v>0.80245271657157646</v>
      </c>
      <c r="BH21" s="34">
        <f>VLOOKUP($AX21&amp;"_"&amp;$BC$14,データシート1!$A:$BT,MATCH($BC$12&amp;"_"&amp;BH$20,データシート1!$A$1:$BT$1,0),0)</f>
        <v>5.6220563585631398</v>
      </c>
      <c r="BI21" s="34">
        <f>VLOOKUP($AX21&amp;"_"&amp;$BC$14,データシート1!$A:$BT,MATCH($BC$12&amp;"_"&amp;BI$20,データシート1!$A$1:$BT$1,0),0)</f>
        <v>10.676196389268711</v>
      </c>
      <c r="BJ21" s="34">
        <f>VLOOKUP($AX21&amp;"_"&amp;$BC$14,データシート1!$A:$BT,MATCH($BC$12&amp;"_"&amp;BJ$20,データシート1!$A$1:$BT$1,0),0)</f>
        <v>11.445950425556179</v>
      </c>
      <c r="BK21" s="34">
        <f t="shared" ref="BK21:BK68" si="1">SUM(BL21,BO21:BP21)</f>
        <v>25.363613973278721</v>
      </c>
      <c r="BL21" s="34">
        <f t="shared" ref="BL21:BL67" si="2">SUM(BM21:BN21)</f>
        <v>24.727603212398449</v>
      </c>
      <c r="BM21" s="34">
        <f>VLOOKUP($AX21&amp;"_"&amp;$BC$14,データシート1!$A:$BT,MATCH($BC$12&amp;"_"&amp;BM$20,データシート1!$A$1:$BT$1,0),0)</f>
        <v>10.829592996629259</v>
      </c>
      <c r="BN21" s="34">
        <f>VLOOKUP($AX21&amp;"_"&amp;$BC$14,データシート1!$A:$BT,MATCH($BC$12&amp;"_"&amp;BN$20,データシート1!$A$1:$BT$1,0),0)</f>
        <v>13.898010215769188</v>
      </c>
      <c r="BO21" s="34">
        <f>VLOOKUP($AX21&amp;"_"&amp;$BC$14,データシート1!$A:$BT,MATCH($BC$12&amp;"_"&amp;BO$20,データシート1!$A$1:$BT$1,0),0)</f>
        <v>0.63601076088027098</v>
      </c>
      <c r="BP21" s="34">
        <f>VLOOKUP($AX21&amp;"_"&amp;$BC$14,データシート1!$A:$BT,MATCH($BC$12&amp;"_"&amp;BP$20,データシート1!$A$1:$BT$1,0),0)</f>
        <v>0</v>
      </c>
      <c r="BQ21" s="34">
        <f>VLOOKUP($AX21&amp;"_"&amp;$BC$14,データシート1!$A:$BT,MATCH($BC$12&amp;"_"&amp;BQ$20,データシート1!$A$1:$BT$1,0),0)</f>
        <v>1.746488090533542</v>
      </c>
      <c r="BR21" s="35">
        <f t="shared" ref="BR21:BR68" si="3">BD21</f>
        <v>67.631026706598803</v>
      </c>
      <c r="BT21" s="111" t="str">
        <f t="shared" ref="BT21:BT68" si="4">AY21</f>
        <v>小鹿野町</v>
      </c>
      <c r="BU21" s="34">
        <f>BD21</f>
        <v>67.631026706598803</v>
      </c>
      <c r="BV21" s="60">
        <f>BE21/$BR21</f>
        <v>0.27204640715836526</v>
      </c>
      <c r="BW21" s="60">
        <f t="shared" ref="BW21:CH42" si="5">BF21/$BR21</f>
        <v>0.17705289030690699</v>
      </c>
      <c r="BX21" s="60">
        <f t="shared" si="5"/>
        <v>1.1865156506536972E-2</v>
      </c>
      <c r="BY21" s="60">
        <f t="shared" si="5"/>
        <v>8.3128360344921284E-2</v>
      </c>
      <c r="BZ21" s="60">
        <f t="shared" si="5"/>
        <v>0.15785944571838101</v>
      </c>
      <c r="CA21" s="60">
        <f t="shared" si="5"/>
        <v>0.16924111584482851</v>
      </c>
      <c r="CB21" s="60">
        <f t="shared" si="5"/>
        <v>0.37502926110101442</v>
      </c>
      <c r="CC21" s="60">
        <f t="shared" si="5"/>
        <v>0.36562513415141989</v>
      </c>
      <c r="CD21" s="60">
        <f t="shared" si="5"/>
        <v>0.16012758528139584</v>
      </c>
      <c r="CE21" s="60">
        <f t="shared" si="5"/>
        <v>0.20549754887002403</v>
      </c>
      <c r="CF21" s="60">
        <f t="shared" si="5"/>
        <v>9.4041269495944973E-3</v>
      </c>
      <c r="CG21" s="60">
        <f t="shared" si="5"/>
        <v>0</v>
      </c>
      <c r="CH21" s="60">
        <f>BQ21/$BR21</f>
        <v>2.5823770177410839E-2</v>
      </c>
      <c r="CI21" s="112">
        <f t="shared" ref="CI21:CI68" si="6">BR21/$BR21</f>
        <v>1</v>
      </c>
      <c r="CK21" s="113" t="str">
        <f t="shared" ref="CK21:CK68" si="7">AY21</f>
        <v>小鹿野町</v>
      </c>
      <c r="CL21" s="114">
        <f>CN21+CP21+CR21</f>
        <v>18.398777827961652</v>
      </c>
      <c r="CM21" s="61">
        <f>IF(IF(CL21=0,0,CW21/CL21)&gt;1,1,IF(CL21=0,0,CW21/CL21))</f>
        <v>0.44437734269362583</v>
      </c>
      <c r="CN21" s="62">
        <f>BF21</f>
        <v>11.974268752826935</v>
      </c>
      <c r="CO21" s="61">
        <f>IF(IF(CN21=0,0,CX21/CN21)&gt;1,1,IF(CN21=0,0,CX21/CN21))</f>
        <v>0.68279743579914021</v>
      </c>
      <c r="CP21" s="62">
        <f t="shared" ref="CP21:CP68" si="8">BG21</f>
        <v>0.80245271657157646</v>
      </c>
      <c r="CQ21" s="61">
        <f>IF(IF(CP21=0,0,CY21/CP21)&gt;1,1,IF(CP21=0,0,CY21/CP21))</f>
        <v>0</v>
      </c>
      <c r="CR21" s="62">
        <f t="shared" ref="CR21:CR68" si="9">BH21</f>
        <v>5.6220563585631398</v>
      </c>
      <c r="CS21" s="61">
        <f>IF(IF(CR21=0,0,CZ21/CR21)&gt;1,1,IF(CR21=0,0,CZ21/CR21))</f>
        <v>0</v>
      </c>
      <c r="CT21" s="62">
        <f t="shared" ref="CT21:CT68" si="10">BI21</f>
        <v>10.676196389268711</v>
      </c>
      <c r="CU21" s="63">
        <f>IF(IF(CT21=0,0,DA21/CT21)&gt;1,1,IF(CT21=0,0,DA21/CT21))</f>
        <v>0</v>
      </c>
      <c r="CV21" s="16"/>
      <c r="CW21" s="956">
        <f>SUM(CX21:CZ21)</f>
        <v>8.1760000000000002</v>
      </c>
      <c r="CX21" s="957">
        <f>VLOOKUP($AX21&amp;"_"&amp;$CW$14,データシート1!$A:$BT,MATCH($CW$12&amp;"_"&amp;CX$20,データシート1!$A$1:$BT$1,0),0)</f>
        <v>8.1760000000000002</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8.1760000000000002</v>
      </c>
      <c r="DE21" s="16"/>
      <c r="DF21" s="115">
        <f>VLOOKUP($AX21&amp;"_"&amp;$DF$14,データシート1!$A:$BT,MATCH($DF$12&amp;"_"&amp;DF$20,データシート1!$A$1:$BT$1,0),0)</f>
        <v>2</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24562</v>
      </c>
      <c r="AY22" s="18" t="str">
        <f>IF(IFERROR(比較地域マスタ!$Z7,"")=0,"",IFERROR(比較地域マスタ!$Z7,""))</f>
        <v>紀宝町</v>
      </c>
      <c r="BB22" s="110" t="str">
        <f t="shared" si="0"/>
        <v>24562</v>
      </c>
      <c r="BC22" s="1031" t="str">
        <f t="shared" si="0"/>
        <v>紀宝町</v>
      </c>
      <c r="BD22" s="34">
        <f t="shared" ref="BD22:BD68" si="14">SUM(BE22,BI22:BK22,BQ22)</f>
        <v>94.71053269618784</v>
      </c>
      <c r="BE22" s="34">
        <f t="shared" ref="BE22:BE67" si="15">SUM(BF22:BH22)</f>
        <v>49.71800092382778</v>
      </c>
      <c r="BF22" s="34">
        <f>VLOOKUP($AX22&amp;"_"&amp;$BC$14,データシート1!$A:$BT,MATCH($BC$12&amp;"_"&amp;BF$20,データシート1!$A$1:$BT$1,0),0)</f>
        <v>45.769321277495273</v>
      </c>
      <c r="BG22" s="34">
        <f>VLOOKUP($AX22&amp;"_"&amp;$BC$14,データシート1!$A:$BT,MATCH($BC$12&amp;"_"&amp;BG$20,データシート1!$A$1:$BT$1,0),0)</f>
        <v>1.0444039632173974</v>
      </c>
      <c r="BH22" s="34">
        <f>VLOOKUP($AX22&amp;"_"&amp;$BC$14,データシート1!$A:$BT,MATCH($BC$12&amp;"_"&amp;BH$20,データシート1!$A$1:$BT$1,0),0)</f>
        <v>2.90427568311511</v>
      </c>
      <c r="BI22" s="34">
        <f>VLOOKUP($AX22&amp;"_"&amp;$BC$14,データシート1!$A:$BT,MATCH($BC$12&amp;"_"&amp;BI$20,データシート1!$A$1:$BT$1,0),0)</f>
        <v>7.6844732924254924</v>
      </c>
      <c r="BJ22" s="34">
        <f>VLOOKUP($AX22&amp;"_"&amp;$BC$14,データシート1!$A:$BT,MATCH($BC$12&amp;"_"&amp;BJ$20,データシート1!$A$1:$BT$1,0),0)</f>
        <v>15.392352427880068</v>
      </c>
      <c r="BK22" s="34">
        <f t="shared" si="1"/>
        <v>21.915706052054503</v>
      </c>
      <c r="BL22" s="34">
        <f t="shared" si="2"/>
        <v>19.770713141232882</v>
      </c>
      <c r="BM22" s="34">
        <f>VLOOKUP($AX22&amp;"_"&amp;$BC$14,データシート1!$A:$BT,MATCH($BC$12&amp;"_"&amp;BM$20,データシート1!$A$1:$BT$1,0),0)</f>
        <v>9.1578561259146518</v>
      </c>
      <c r="BN22" s="34">
        <f>VLOOKUP($AX22&amp;"_"&amp;$BC$14,データシート1!$A:$BT,MATCH($BC$12&amp;"_"&amp;BN$20,データシート1!$A$1:$BT$1,0),0)</f>
        <v>10.61285701531823</v>
      </c>
      <c r="BO22" s="34">
        <f>VLOOKUP($AX22&amp;"_"&amp;$BC$14,データシート1!$A:$BT,MATCH($BC$12&amp;"_"&amp;BO$20,データシート1!$A$1:$BT$1,0),0)</f>
        <v>0.61802753180185999</v>
      </c>
      <c r="BP22" s="34">
        <f>VLOOKUP($AX22&amp;"_"&amp;$BC$14,データシート1!$A:$BT,MATCH($BC$12&amp;"_"&amp;BP$20,データシート1!$A$1:$BT$1,0),0)</f>
        <v>1.5269653790197586</v>
      </c>
      <c r="BQ22" s="34">
        <f>VLOOKUP($AX22&amp;"_"&amp;$BC$14,データシート1!$A:$BT,MATCH($BC$12&amp;"_"&amp;BQ$20,データシート1!$A$1:$BT$1,0),0)</f>
        <v>0</v>
      </c>
      <c r="BR22" s="35">
        <f t="shared" si="3"/>
        <v>94.71053269618784</v>
      </c>
      <c r="BT22" s="121" t="str">
        <f t="shared" si="4"/>
        <v>紀宝町</v>
      </c>
      <c r="BU22" s="33">
        <f>BD22</f>
        <v>94.71053269618784</v>
      </c>
      <c r="BV22" s="59">
        <f t="shared" ref="BV22:BZ68" si="16">BE22/$BR22</f>
        <v>0.52494690409263178</v>
      </c>
      <c r="BW22" s="59">
        <f t="shared" si="5"/>
        <v>0.4832548183876651</v>
      </c>
      <c r="BX22" s="59">
        <f t="shared" si="5"/>
        <v>1.1027326459746913E-2</v>
      </c>
      <c r="BY22" s="59">
        <f t="shared" si="5"/>
        <v>3.0664759245219712E-2</v>
      </c>
      <c r="BZ22" s="59">
        <f t="shared" si="5"/>
        <v>8.1136417182613912E-2</v>
      </c>
      <c r="CA22" s="59">
        <f t="shared" si="5"/>
        <v>0.16251996467230956</v>
      </c>
      <c r="CB22" s="59">
        <f t="shared" si="5"/>
        <v>0.23139671405244483</v>
      </c>
      <c r="CC22" s="59">
        <f t="shared" si="5"/>
        <v>0.2087488326631349</v>
      </c>
      <c r="CD22" s="59">
        <f t="shared" si="5"/>
        <v>9.6693111792446509E-2</v>
      </c>
      <c r="CE22" s="59">
        <f t="shared" si="5"/>
        <v>0.11205572087068838</v>
      </c>
      <c r="CF22" s="59">
        <f t="shared" si="5"/>
        <v>6.5254361284648966E-3</v>
      </c>
      <c r="CG22" s="59">
        <f t="shared" si="5"/>
        <v>1.6122445260844994E-2</v>
      </c>
      <c r="CH22" s="59">
        <f t="shared" si="5"/>
        <v>0</v>
      </c>
      <c r="CI22" s="122">
        <f t="shared" si="6"/>
        <v>1</v>
      </c>
      <c r="CK22" s="123" t="str">
        <f t="shared" si="7"/>
        <v>紀宝町</v>
      </c>
      <c r="CL22" s="124">
        <f t="shared" ref="CL22:CL68" si="17">CN22+CP22+CR22</f>
        <v>49.71800092382778</v>
      </c>
      <c r="CM22" s="65">
        <f t="shared" ref="CM22:CM68" si="18">IF(IF(CL22=0,0,CW22/CL22)&gt;1,1,IF(CL22=0,0,CW22/CL22))</f>
        <v>1</v>
      </c>
      <c r="CN22" s="66">
        <f t="shared" ref="CN22:CN68" si="19">BF22</f>
        <v>45.769321277495273</v>
      </c>
      <c r="CO22" s="65">
        <f t="shared" ref="CO22:CO68" si="20">IF(IF(CN22=0,0,CX22/CN22)&gt;1,1,IF(CN22=0,0,CX22/CN22))</f>
        <v>1</v>
      </c>
      <c r="CP22" s="66">
        <f t="shared" si="8"/>
        <v>1.0444039632173974</v>
      </c>
      <c r="CQ22" s="65">
        <f t="shared" ref="CQ22:CQ68" si="21">IF(IF(CP22=0,0,CY22/CP22)&gt;1,1,IF(CP22=0,0,CY22/CP22))</f>
        <v>0</v>
      </c>
      <c r="CR22" s="66">
        <f t="shared" si="9"/>
        <v>2.90427568311511</v>
      </c>
      <c r="CS22" s="65">
        <f t="shared" ref="CS22:CS68" si="22">IF(IF(CR22=0,0,CZ22/CR22)&gt;1,1,IF(CR22=0,0,CZ22/CR22))</f>
        <v>0</v>
      </c>
      <c r="CT22" s="66">
        <f t="shared" si="10"/>
        <v>7.6844732924254924</v>
      </c>
      <c r="CU22" s="67">
        <f t="shared" ref="CU22:CU68" si="23">IF(IF(CT22=0,0,DA22/CT22)&gt;1,1,IF(CT22=0,0,DA22/CT22))</f>
        <v>0</v>
      </c>
      <c r="CV22" s="16"/>
      <c r="CW22" s="959">
        <f t="shared" ref="CW22:CW68" si="24">SUM(CX22:CZ22)</f>
        <v>110.26</v>
      </c>
      <c r="CX22" s="960">
        <f>VLOOKUP($AX22&amp;"_"&amp;$CW$14,データシート1!$A:$BT,MATCH($CW$12&amp;"_"&amp;CX$20,データシート1!$A$1:$BT$1,0),0)</f>
        <v>110.26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110.26</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20309</v>
      </c>
      <c r="AY23" s="18" t="str">
        <f>IF(IFERROR(比較地域マスタ!$Z8,"")=0,"",IFERROR(比較地域マスタ!$Z8,""))</f>
        <v>佐久穂町</v>
      </c>
      <c r="BB23" s="110" t="str">
        <f t="shared" si="0"/>
        <v>20309</v>
      </c>
      <c r="BC23" s="1031" t="str">
        <f t="shared" si="0"/>
        <v>佐久穂町</v>
      </c>
      <c r="BD23" s="34">
        <f t="shared" si="14"/>
        <v>57.369297105805487</v>
      </c>
      <c r="BE23" s="34">
        <f t="shared" si="15"/>
        <v>6.8948487899544624</v>
      </c>
      <c r="BF23" s="34">
        <f>VLOOKUP($AX23&amp;"_"&amp;$BC$14,データシート1!$A:$BT,MATCH($BC$12&amp;"_"&amp;BF$20,データシート1!$A$1:$BT$1,0),0)</f>
        <v>3.4136031857333453</v>
      </c>
      <c r="BG23" s="34">
        <f>VLOOKUP($AX23&amp;"_"&amp;$BC$14,データシート1!$A:$BT,MATCH($BC$12&amp;"_"&amp;BG$20,データシート1!$A$1:$BT$1,0),0)</f>
        <v>1.0011697176200542</v>
      </c>
      <c r="BH23" s="34">
        <f>VLOOKUP($AX23&amp;"_"&amp;$BC$14,データシート1!$A:$BT,MATCH($BC$12&amp;"_"&amp;BH$20,データシート1!$A$1:$BT$1,0),0)</f>
        <v>2.480075886601063</v>
      </c>
      <c r="BI23" s="34">
        <f>VLOOKUP($AX23&amp;"_"&amp;$BC$14,データシート1!$A:$BT,MATCH($BC$12&amp;"_"&amp;BI$20,データシート1!$A$1:$BT$1,0),0)</f>
        <v>6.8888789119735216</v>
      </c>
      <c r="BJ23" s="34">
        <f>VLOOKUP($AX23&amp;"_"&amp;$BC$14,データシート1!$A:$BT,MATCH($BC$12&amp;"_"&amp;BJ$20,データシート1!$A$1:$BT$1,0),0)</f>
        <v>16.418694636629315</v>
      </c>
      <c r="BK23" s="34">
        <f t="shared" si="1"/>
        <v>27.166874767248192</v>
      </c>
      <c r="BL23" s="34">
        <f t="shared" si="2"/>
        <v>26.547679493298382</v>
      </c>
      <c r="BM23" s="34">
        <f>VLOOKUP($AX23&amp;"_"&amp;$BC$14,データシート1!$A:$BT,MATCH($BC$12&amp;"_"&amp;BM$20,データシート1!$A$1:$BT$1,0),0)</f>
        <v>10.340304156420105</v>
      </c>
      <c r="BN23" s="34">
        <f>VLOOKUP($AX23&amp;"_"&amp;$BC$14,データシート1!$A:$BT,MATCH($BC$12&amp;"_"&amp;BN$20,データシート1!$A$1:$BT$1,0),0)</f>
        <v>16.207375336878275</v>
      </c>
      <c r="BO23" s="34">
        <f>VLOOKUP($AX23&amp;"_"&amp;$BC$14,データシート1!$A:$BT,MATCH($BC$12&amp;"_"&amp;BO$20,データシート1!$A$1:$BT$1,0),0)</f>
        <v>0.619195273949809</v>
      </c>
      <c r="BP23" s="34">
        <f>VLOOKUP($AX23&amp;"_"&amp;$BC$14,データシート1!$A:$BT,MATCH($BC$12&amp;"_"&amp;BP$20,データシート1!$A$1:$BT$1,0),0)</f>
        <v>0</v>
      </c>
      <c r="BQ23" s="34">
        <f>VLOOKUP($AX23&amp;"_"&amp;$BC$14,データシート1!$A:$BT,MATCH($BC$12&amp;"_"&amp;BQ$20,データシート1!$A$1:$BT$1,0),0)</f>
        <v>0</v>
      </c>
      <c r="BR23" s="35">
        <f t="shared" si="3"/>
        <v>57.369297105805487</v>
      </c>
      <c r="BT23" s="121" t="str">
        <f t="shared" si="4"/>
        <v>佐久穂町</v>
      </c>
      <c r="BU23" s="33">
        <f t="shared" ref="BU23:BU68" si="25">BD23</f>
        <v>57.369297105805487</v>
      </c>
      <c r="BV23" s="59">
        <f t="shared" si="16"/>
        <v>0.12018360234113341</v>
      </c>
      <c r="BW23" s="59">
        <f t="shared" si="5"/>
        <v>5.9502266158807542E-2</v>
      </c>
      <c r="BX23" s="59">
        <f t="shared" si="5"/>
        <v>1.745131574078046E-2</v>
      </c>
      <c r="BY23" s="59">
        <f t="shared" si="5"/>
        <v>4.3230020441545405E-2</v>
      </c>
      <c r="BZ23" s="59">
        <f t="shared" si="5"/>
        <v>0.12007954183695936</v>
      </c>
      <c r="CA23" s="59">
        <f t="shared" si="5"/>
        <v>0.28619305909132053</v>
      </c>
      <c r="CB23" s="59">
        <f t="shared" si="5"/>
        <v>0.47354379673058677</v>
      </c>
      <c r="CC23" s="59">
        <f t="shared" si="5"/>
        <v>0.46275064943425792</v>
      </c>
      <c r="CD23" s="59">
        <f t="shared" si="5"/>
        <v>0.18024108152047966</v>
      </c>
      <c r="CE23" s="59">
        <f t="shared" si="5"/>
        <v>0.28250956791377824</v>
      </c>
      <c r="CF23" s="59">
        <f t="shared" si="5"/>
        <v>1.0793147296328815E-2</v>
      </c>
      <c r="CG23" s="59">
        <f t="shared" si="5"/>
        <v>0</v>
      </c>
      <c r="CH23" s="59">
        <f t="shared" si="5"/>
        <v>0</v>
      </c>
      <c r="CI23" s="122">
        <f t="shared" si="6"/>
        <v>1</v>
      </c>
      <c r="CK23" s="123" t="str">
        <f t="shared" si="7"/>
        <v>佐久穂町</v>
      </c>
      <c r="CL23" s="124">
        <f t="shared" si="17"/>
        <v>6.8948487899544624</v>
      </c>
      <c r="CM23" s="65">
        <f t="shared" si="18"/>
        <v>0</v>
      </c>
      <c r="CN23" s="66">
        <f t="shared" si="19"/>
        <v>3.4136031857333453</v>
      </c>
      <c r="CO23" s="65">
        <f t="shared" si="20"/>
        <v>0</v>
      </c>
      <c r="CP23" s="66">
        <f t="shared" si="8"/>
        <v>1.0011697176200542</v>
      </c>
      <c r="CQ23" s="65">
        <f t="shared" si="21"/>
        <v>0</v>
      </c>
      <c r="CR23" s="66">
        <f t="shared" si="9"/>
        <v>2.480075886601063</v>
      </c>
      <c r="CS23" s="65">
        <f t="shared" si="22"/>
        <v>0</v>
      </c>
      <c r="CT23" s="66">
        <f t="shared" si="10"/>
        <v>6.8888789119735216</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31390</v>
      </c>
      <c r="AY24" s="18" t="str">
        <f>IF(IFERROR(比較地域マスタ!$Z9,"")=0,"",IFERROR(比較地域マスタ!$Z9,""))</f>
        <v>伯耆町</v>
      </c>
      <c r="BB24" s="110" t="str">
        <f t="shared" si="0"/>
        <v>31390</v>
      </c>
      <c r="BC24" s="1031" t="str">
        <f t="shared" si="0"/>
        <v>伯耆町</v>
      </c>
      <c r="BD24" s="34">
        <f t="shared" si="14"/>
        <v>61.020653178268461</v>
      </c>
      <c r="BE24" s="34">
        <f t="shared" si="15"/>
        <v>12.144183482048877</v>
      </c>
      <c r="BF24" s="34">
        <f>VLOOKUP($AX24&amp;"_"&amp;$BC$14,データシート1!$A:$BT,MATCH($BC$12&amp;"_"&amp;BF$20,データシート1!$A$1:$BT$1,0),0)</f>
        <v>6.3528520733385268</v>
      </c>
      <c r="BG24" s="34">
        <f>VLOOKUP($AX24&amp;"_"&amp;$BC$14,データシート1!$A:$BT,MATCH($BC$12&amp;"_"&amp;BG$20,データシート1!$A$1:$BT$1,0),0)</f>
        <v>0.43047299114985182</v>
      </c>
      <c r="BH24" s="34">
        <f>VLOOKUP($AX24&amp;"_"&amp;$BC$14,データシート1!$A:$BT,MATCH($BC$12&amp;"_"&amp;BH$20,データシート1!$A$1:$BT$1,0),0)</f>
        <v>5.3608584175604994</v>
      </c>
      <c r="BI24" s="34">
        <f>VLOOKUP($AX24&amp;"_"&amp;$BC$14,データシート1!$A:$BT,MATCH($BC$12&amp;"_"&amp;BI$20,データシート1!$A$1:$BT$1,0),0)</f>
        <v>12.510184548729441</v>
      </c>
      <c r="BJ24" s="34">
        <f>VLOOKUP($AX24&amp;"_"&amp;$BC$14,データシート1!$A:$BT,MATCH($BC$12&amp;"_"&amp;BJ$20,データシート1!$A$1:$BT$1,0),0)</f>
        <v>13.944718776011946</v>
      </c>
      <c r="BK24" s="34">
        <f t="shared" si="1"/>
        <v>21.540589241567712</v>
      </c>
      <c r="BL24" s="34">
        <f t="shared" si="2"/>
        <v>20.920284612577351</v>
      </c>
      <c r="BM24" s="34">
        <f>VLOOKUP($AX24&amp;"_"&amp;$BC$14,データシート1!$A:$BT,MATCH($BC$12&amp;"_"&amp;BM$20,データシート1!$A$1:$BT$1,0),0)</f>
        <v>9.2665869792944626</v>
      </c>
      <c r="BN24" s="34">
        <f>VLOOKUP($AX24&amp;"_"&amp;$BC$14,データシート1!$A:$BT,MATCH($BC$12&amp;"_"&amp;BN$20,データシート1!$A$1:$BT$1,0),0)</f>
        <v>11.653697633282889</v>
      </c>
      <c r="BO24" s="34">
        <f>VLOOKUP($AX24&amp;"_"&amp;$BC$14,データシート1!$A:$BT,MATCH($BC$12&amp;"_"&amp;BO$20,データシート1!$A$1:$BT$1,0),0)</f>
        <v>0.62030462899035999</v>
      </c>
      <c r="BP24" s="34">
        <f>VLOOKUP($AX24&amp;"_"&amp;$BC$14,データシート1!$A:$BT,MATCH($BC$12&amp;"_"&amp;BP$20,データシート1!$A$1:$BT$1,0),0)</f>
        <v>0</v>
      </c>
      <c r="BQ24" s="34">
        <f>VLOOKUP($AX24&amp;"_"&amp;$BC$14,データシート1!$A:$BT,MATCH($BC$12&amp;"_"&amp;BQ$20,データシート1!$A$1:$BT$1,0),0)</f>
        <v>0.88097712991047405</v>
      </c>
      <c r="BR24" s="35">
        <f t="shared" si="3"/>
        <v>61.020653178268461</v>
      </c>
      <c r="BT24" s="121" t="str">
        <f t="shared" si="4"/>
        <v>伯耆町</v>
      </c>
      <c r="BU24" s="33">
        <f t="shared" si="25"/>
        <v>61.020653178268461</v>
      </c>
      <c r="BV24" s="59">
        <f t="shared" si="16"/>
        <v>0.19901759239728747</v>
      </c>
      <c r="BW24" s="59">
        <f t="shared" si="5"/>
        <v>0.10410986678197333</v>
      </c>
      <c r="BX24" s="59">
        <f t="shared" si="5"/>
        <v>7.054545776366058E-3</v>
      </c>
      <c r="BY24" s="59">
        <f t="shared" si="5"/>
        <v>8.7853179838948109E-2</v>
      </c>
      <c r="BZ24" s="59">
        <f t="shared" si="5"/>
        <v>0.20501557910535029</v>
      </c>
      <c r="CA24" s="59">
        <f t="shared" si="5"/>
        <v>0.22852457405320167</v>
      </c>
      <c r="CB24" s="59">
        <f t="shared" si="5"/>
        <v>0.35300489456640316</v>
      </c>
      <c r="CC24" s="59">
        <f t="shared" si="5"/>
        <v>0.34283940801911605</v>
      </c>
      <c r="CD24" s="59">
        <f t="shared" si="5"/>
        <v>0.15185984575128428</v>
      </c>
      <c r="CE24" s="59">
        <f t="shared" si="5"/>
        <v>0.19097956226783178</v>
      </c>
      <c r="CF24" s="59">
        <f t="shared" si="5"/>
        <v>1.0165486547287102E-2</v>
      </c>
      <c r="CG24" s="59">
        <f t="shared" si="5"/>
        <v>0</v>
      </c>
      <c r="CH24" s="59">
        <f t="shared" si="5"/>
        <v>1.443735987775726E-2</v>
      </c>
      <c r="CI24" s="122">
        <f t="shared" si="6"/>
        <v>1</v>
      </c>
      <c r="CK24" s="123" t="str">
        <f t="shared" si="7"/>
        <v>伯耆町</v>
      </c>
      <c r="CL24" s="124">
        <f t="shared" si="17"/>
        <v>12.144183482048877</v>
      </c>
      <c r="CM24" s="65">
        <f t="shared" si="18"/>
        <v>0.54651677569023804</v>
      </c>
      <c r="CN24" s="66">
        <f t="shared" si="19"/>
        <v>6.3528520733385268</v>
      </c>
      <c r="CO24" s="65">
        <f t="shared" si="20"/>
        <v>1</v>
      </c>
      <c r="CP24" s="66">
        <f t="shared" si="8"/>
        <v>0.43047299114985182</v>
      </c>
      <c r="CQ24" s="65">
        <f t="shared" si="21"/>
        <v>0</v>
      </c>
      <c r="CR24" s="66">
        <f t="shared" si="9"/>
        <v>5.3608584175604994</v>
      </c>
      <c r="CS24" s="65">
        <f t="shared" si="22"/>
        <v>0</v>
      </c>
      <c r="CT24" s="66">
        <f t="shared" si="10"/>
        <v>12.510184548729441</v>
      </c>
      <c r="CU24" s="67">
        <f t="shared" si="23"/>
        <v>0</v>
      </c>
      <c r="CV24" s="16"/>
      <c r="CW24" s="959">
        <f t="shared" si="24"/>
        <v>6.6369999999999996</v>
      </c>
      <c r="CX24" s="962">
        <f>VLOOKUP($AX24&amp;"_"&amp;$CW$14,データシート1!$A:$BT,MATCH($CW$12&amp;"_"&amp;CX$20,データシート1!$A$1:$BT$1,0),0)</f>
        <v>6.6369999999999996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6.6369999999999996</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31389</v>
      </c>
      <c r="AY25" s="18" t="str">
        <f>IF(IFERROR(比較地域マスタ!$Z10,"")=0,"",IFERROR(比較地域マスタ!$Z10,""))</f>
        <v>南部町</v>
      </c>
      <c r="BB25" s="110" t="str">
        <f t="shared" si="0"/>
        <v>31389</v>
      </c>
      <c r="BC25" s="1031" t="str">
        <f t="shared" si="0"/>
        <v>南部町</v>
      </c>
      <c r="BD25" s="34">
        <f t="shared" si="14"/>
        <v>86.004991595678774</v>
      </c>
      <c r="BE25" s="34">
        <f t="shared" si="15"/>
        <v>40.951204327602092</v>
      </c>
      <c r="BF25" s="34">
        <f>VLOOKUP($AX25&amp;"_"&amp;$BC$14,データシート1!$A:$BT,MATCH($BC$12&amp;"_"&amp;BF$20,データシート1!$A$1:$BT$1,0),0)</f>
        <v>34.69068449123769</v>
      </c>
      <c r="BG25" s="34">
        <f>VLOOKUP($AX25&amp;"_"&amp;$BC$14,データシート1!$A:$BT,MATCH($BC$12&amp;"_"&amp;BG$20,データシート1!$A$1:$BT$1,0),0)</f>
        <v>0.5962166027155702</v>
      </c>
      <c r="BH25" s="34">
        <f>VLOOKUP($AX25&amp;"_"&amp;$BC$14,データシート1!$A:$BT,MATCH($BC$12&amp;"_"&amp;BH$20,データシート1!$A$1:$BT$1,0),0)</f>
        <v>5.6643032336488304</v>
      </c>
      <c r="BI25" s="34">
        <f>VLOOKUP($AX25&amp;"_"&amp;$BC$14,データシート1!$A:$BT,MATCH($BC$12&amp;"_"&amp;BI$20,データシート1!$A$1:$BT$1,0),0)</f>
        <v>9.6312527868802693</v>
      </c>
      <c r="BJ25" s="34">
        <f>VLOOKUP($AX25&amp;"_"&amp;$BC$14,データシート1!$A:$BT,MATCH($BC$12&amp;"_"&amp;BJ$20,データシート1!$A$1:$BT$1,0),0)</f>
        <v>14.052929216591448</v>
      </c>
      <c r="BK25" s="34">
        <f t="shared" si="1"/>
        <v>20.531947501015431</v>
      </c>
      <c r="BL25" s="34">
        <f t="shared" si="2"/>
        <v>19.918707712020158</v>
      </c>
      <c r="BM25" s="34">
        <f>VLOOKUP($AX25&amp;"_"&amp;$BC$14,データシート1!$A:$BT,MATCH($BC$12&amp;"_"&amp;BM$20,データシート1!$A$1:$BT$1,0),0)</f>
        <v>9.1850388392596045</v>
      </c>
      <c r="BN25" s="34">
        <f>VLOOKUP($AX25&amp;"_"&amp;$BC$14,データシート1!$A:$BT,MATCH($BC$12&amp;"_"&amp;BN$20,データシート1!$A$1:$BT$1,0),0)</f>
        <v>10.733668872760555</v>
      </c>
      <c r="BO25" s="34">
        <f>VLOOKUP($AX25&amp;"_"&amp;$BC$14,データシート1!$A:$BT,MATCH($BC$12&amp;"_"&amp;BO$20,データシート1!$A$1:$BT$1,0),0)</f>
        <v>0.61323978899527098</v>
      </c>
      <c r="BP25" s="34">
        <f>VLOOKUP($AX25&amp;"_"&amp;$BC$14,データシート1!$A:$BT,MATCH($BC$12&amp;"_"&amp;BP$20,データシート1!$A$1:$BT$1,0),0)</f>
        <v>0</v>
      </c>
      <c r="BQ25" s="34">
        <f>VLOOKUP($AX25&amp;"_"&amp;$BC$14,データシート1!$A:$BT,MATCH($BC$12&amp;"_"&amp;BQ$20,データシート1!$A$1:$BT$1,0),0)</f>
        <v>0.83765776358952637</v>
      </c>
      <c r="BR25" s="35">
        <f t="shared" si="3"/>
        <v>86.004991595678774</v>
      </c>
      <c r="BT25" s="121" t="str">
        <f t="shared" si="4"/>
        <v>南部町</v>
      </c>
      <c r="BU25" s="33">
        <f t="shared" si="25"/>
        <v>86.004991595678774</v>
      </c>
      <c r="BV25" s="59">
        <f t="shared" si="16"/>
        <v>0.47614915794793983</v>
      </c>
      <c r="BW25" s="59">
        <f t="shared" si="5"/>
        <v>0.40335664067410576</v>
      </c>
      <c r="BX25" s="59">
        <f t="shared" si="5"/>
        <v>6.9323488282920362E-3</v>
      </c>
      <c r="BY25" s="59">
        <f t="shared" si="5"/>
        <v>6.5860168445542031E-2</v>
      </c>
      <c r="BZ25" s="59">
        <f t="shared" si="5"/>
        <v>0.11198481167416545</v>
      </c>
      <c r="CA25" s="59">
        <f t="shared" si="5"/>
        <v>0.16339666984279458</v>
      </c>
      <c r="CB25" s="59">
        <f t="shared" si="5"/>
        <v>0.23872971928814229</v>
      </c>
      <c r="CC25" s="59">
        <f t="shared" si="5"/>
        <v>0.2315994379217049</v>
      </c>
      <c r="CD25" s="59">
        <f t="shared" si="5"/>
        <v>0.10679657853394985</v>
      </c>
      <c r="CE25" s="59">
        <f t="shared" si="5"/>
        <v>0.12480285938775508</v>
      </c>
      <c r="CF25" s="59">
        <f t="shared" si="5"/>
        <v>7.1302813664373705E-3</v>
      </c>
      <c r="CG25" s="59">
        <f t="shared" si="5"/>
        <v>0</v>
      </c>
      <c r="CH25" s="59">
        <f t="shared" si="5"/>
        <v>9.7396412469577358E-3</v>
      </c>
      <c r="CI25" s="122">
        <f t="shared" si="6"/>
        <v>1</v>
      </c>
      <c r="CK25" s="123" t="str">
        <f t="shared" si="7"/>
        <v>南部町</v>
      </c>
      <c r="CL25" s="124">
        <f t="shared" si="17"/>
        <v>40.951204327602092</v>
      </c>
      <c r="CM25" s="65">
        <f t="shared" si="18"/>
        <v>0.52152312369492071</v>
      </c>
      <c r="CN25" s="66">
        <f t="shared" si="19"/>
        <v>34.69068449123769</v>
      </c>
      <c r="CO25" s="65">
        <f t="shared" si="20"/>
        <v>0.61564077830157649</v>
      </c>
      <c r="CP25" s="66">
        <f t="shared" si="8"/>
        <v>0.5962166027155702</v>
      </c>
      <c r="CQ25" s="65">
        <f t="shared" si="21"/>
        <v>0</v>
      </c>
      <c r="CR25" s="66">
        <f t="shared" si="9"/>
        <v>5.6643032336488304</v>
      </c>
      <c r="CS25" s="65">
        <f t="shared" si="22"/>
        <v>0</v>
      </c>
      <c r="CT25" s="66">
        <f t="shared" si="10"/>
        <v>9.6312527868802693</v>
      </c>
      <c r="CU25" s="67">
        <f t="shared" si="23"/>
        <v>0</v>
      </c>
      <c r="CV25" s="16"/>
      <c r="CW25" s="959">
        <f t="shared" si="24"/>
        <v>21.356999999999999</v>
      </c>
      <c r="CX25" s="962">
        <f>VLOOKUP($AX25&amp;"_"&amp;$CW$14,データシート1!$A:$BT,MATCH($CW$12&amp;"_"&amp;CX$20,データシート1!$A$1:$BT$1,0),0)</f>
        <v>21.356999999999999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21.356999999999999</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43501</v>
      </c>
      <c r="AY26" s="18" t="str">
        <f>IF(IFERROR(比較地域マスタ!$Z11,"")=0,"",IFERROR(比較地域マスタ!$Z11,""))</f>
        <v>錦町</v>
      </c>
      <c r="BB26" s="110" t="str">
        <f t="shared" si="0"/>
        <v>43501</v>
      </c>
      <c r="BC26" s="1031" t="str">
        <f t="shared" si="0"/>
        <v>錦町</v>
      </c>
      <c r="BD26" s="34">
        <f t="shared" si="14"/>
        <v>63.737728540726728</v>
      </c>
      <c r="BE26" s="34">
        <f t="shared" si="15"/>
        <v>24.805678853392831</v>
      </c>
      <c r="BF26" s="34">
        <f>VLOOKUP($AX26&amp;"_"&amp;$BC$14,データシート1!$A:$BT,MATCH($BC$12&amp;"_"&amp;BF$20,データシート1!$A$1:$BT$1,0),0)</f>
        <v>18.099335662602247</v>
      </c>
      <c r="BG26" s="34">
        <f>VLOOKUP($AX26&amp;"_"&amp;$BC$14,データシート1!$A:$BT,MATCH($BC$12&amp;"_"&amp;BG$20,データシート1!$A$1:$BT$1,0),0)</f>
        <v>0.77254722517368268</v>
      </c>
      <c r="BH26" s="34">
        <f>VLOOKUP($AX26&amp;"_"&amp;$BC$14,データシート1!$A:$BT,MATCH($BC$12&amp;"_"&amp;BH$20,データシート1!$A$1:$BT$1,0),0)</f>
        <v>5.9337959656169028</v>
      </c>
      <c r="BI26" s="34">
        <f>VLOOKUP($AX26&amp;"_"&amp;$BC$14,データシート1!$A:$BT,MATCH($BC$12&amp;"_"&amp;BI$20,データシート1!$A$1:$BT$1,0),0)</f>
        <v>8.2963846490408617</v>
      </c>
      <c r="BJ26" s="34">
        <f>VLOOKUP($AX26&amp;"_"&amp;$BC$14,データシート1!$A:$BT,MATCH($BC$12&amp;"_"&amp;BJ$20,データシート1!$A$1:$BT$1,0),0)</f>
        <v>7.1720118201281808</v>
      </c>
      <c r="BK26" s="34">
        <f t="shared" si="1"/>
        <v>22.378626845653702</v>
      </c>
      <c r="BL26" s="34">
        <f t="shared" si="2"/>
        <v>21.771926412686945</v>
      </c>
      <c r="BM26" s="34">
        <f>VLOOKUP($AX26&amp;"_"&amp;$BC$14,データシート1!$A:$BT,MATCH($BC$12&amp;"_"&amp;BM$20,データシート1!$A$1:$BT$1,0),0)</f>
        <v>8.9798093535052086</v>
      </c>
      <c r="BN26" s="34">
        <f>VLOOKUP($AX26&amp;"_"&amp;$BC$14,データシート1!$A:$BT,MATCH($BC$12&amp;"_"&amp;BN$20,データシート1!$A$1:$BT$1,0),0)</f>
        <v>12.792117059181736</v>
      </c>
      <c r="BO26" s="34">
        <f>VLOOKUP($AX26&amp;"_"&amp;$BC$14,データシート1!$A:$BT,MATCH($BC$12&amp;"_"&amp;BO$20,データシート1!$A$1:$BT$1,0),0)</f>
        <v>0.60670043296675802</v>
      </c>
      <c r="BP26" s="34">
        <f>VLOOKUP($AX26&amp;"_"&amp;$BC$14,データシート1!$A:$BT,MATCH($BC$12&amp;"_"&amp;BP$20,データシート1!$A$1:$BT$1,0),0)</f>
        <v>0</v>
      </c>
      <c r="BQ26" s="34">
        <f>VLOOKUP($AX26&amp;"_"&amp;$BC$14,データシート1!$A:$BT,MATCH($BC$12&amp;"_"&amp;BQ$20,データシート1!$A$1:$BT$1,0),0)</f>
        <v>1.085026372511148</v>
      </c>
      <c r="BR26" s="35">
        <f t="shared" si="3"/>
        <v>63.737728540726728</v>
      </c>
      <c r="BT26" s="121" t="str">
        <f t="shared" si="4"/>
        <v>錦町</v>
      </c>
      <c r="BU26" s="33">
        <f t="shared" si="25"/>
        <v>63.737728540726728</v>
      </c>
      <c r="BV26" s="59">
        <f t="shared" si="16"/>
        <v>0.38918360320202899</v>
      </c>
      <c r="BW26" s="59">
        <f t="shared" si="5"/>
        <v>0.28396580921513775</v>
      </c>
      <c r="BX26" s="59">
        <f t="shared" si="5"/>
        <v>1.212072100561358E-2</v>
      </c>
      <c r="BY26" s="59">
        <f t="shared" si="5"/>
        <v>9.3097072981277701E-2</v>
      </c>
      <c r="BZ26" s="59">
        <f t="shared" si="5"/>
        <v>0.13016442284634744</v>
      </c>
      <c r="CA26" s="59">
        <f t="shared" si="5"/>
        <v>0.11252380629701064</v>
      </c>
      <c r="CB26" s="59">
        <f t="shared" si="5"/>
        <v>0.35110486925109591</v>
      </c>
      <c r="CC26" s="59">
        <f t="shared" si="5"/>
        <v>0.34158616742633457</v>
      </c>
      <c r="CD26" s="59">
        <f t="shared" si="5"/>
        <v>0.14088687436935168</v>
      </c>
      <c r="CE26" s="59">
        <f t="shared" si="5"/>
        <v>0.20069929305698289</v>
      </c>
      <c r="CF26" s="59">
        <f t="shared" si="5"/>
        <v>9.5187018247613331E-3</v>
      </c>
      <c r="CG26" s="59">
        <f t="shared" si="5"/>
        <v>0</v>
      </c>
      <c r="CH26" s="59">
        <f t="shared" si="5"/>
        <v>1.7023298403516917E-2</v>
      </c>
      <c r="CI26" s="122">
        <f t="shared" si="6"/>
        <v>1</v>
      </c>
      <c r="CK26" s="123" t="str">
        <f t="shared" si="7"/>
        <v>錦町</v>
      </c>
      <c r="CL26" s="124">
        <f t="shared" si="17"/>
        <v>24.805678853392831</v>
      </c>
      <c r="CM26" s="65">
        <f t="shared" si="18"/>
        <v>0.75599624226510664</v>
      </c>
      <c r="CN26" s="66">
        <f t="shared" si="19"/>
        <v>18.099335662602247</v>
      </c>
      <c r="CO26" s="65">
        <f t="shared" si="20"/>
        <v>1</v>
      </c>
      <c r="CP26" s="66">
        <f t="shared" si="8"/>
        <v>0.77254722517368268</v>
      </c>
      <c r="CQ26" s="65">
        <f t="shared" si="21"/>
        <v>0</v>
      </c>
      <c r="CR26" s="66">
        <f t="shared" si="9"/>
        <v>5.9337959656169028</v>
      </c>
      <c r="CS26" s="65">
        <f t="shared" si="22"/>
        <v>0</v>
      </c>
      <c r="CT26" s="66">
        <f t="shared" si="10"/>
        <v>8.2963846490408617</v>
      </c>
      <c r="CU26" s="67">
        <f t="shared" si="23"/>
        <v>0</v>
      </c>
      <c r="CV26" s="16"/>
      <c r="CW26" s="959">
        <f t="shared" si="24"/>
        <v>18.753</v>
      </c>
      <c r="CX26" s="962">
        <f>VLOOKUP($AX26&amp;"_"&amp;$CW$14,データシート1!$A:$BT,MATCH($CW$12&amp;"_"&amp;CX$20,データシート1!$A$1:$BT$1,0),0)</f>
        <v>18.753</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18.753</v>
      </c>
      <c r="DE26" s="16"/>
      <c r="DF26" s="125">
        <f>VLOOKUP($AX26&amp;"_"&amp;$DF$14,データシート1!$A:$BT,MATCH($DF$12&amp;"_"&amp;DF$20,データシート1!$A$1:$BT$1,0),0)</f>
        <v>2</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40601</v>
      </c>
      <c r="AY27" s="18" t="str">
        <f>IF(IFERROR(比較地域マスタ!$Z12,"")=0,"",IFERROR(比較地域マスタ!$Z12,""))</f>
        <v>香春町</v>
      </c>
      <c r="BB27" s="110" t="str">
        <f t="shared" si="0"/>
        <v>40601</v>
      </c>
      <c r="BC27" s="1031" t="str">
        <f t="shared" si="0"/>
        <v>香春町</v>
      </c>
      <c r="BD27" s="34">
        <f t="shared" si="14"/>
        <v>57.090425638053581</v>
      </c>
      <c r="BE27" s="34">
        <f t="shared" si="15"/>
        <v>16.803359808681012</v>
      </c>
      <c r="BF27" s="34">
        <f>VLOOKUP($AX27&amp;"_"&amp;$BC$14,データシート1!$A:$BT,MATCH($BC$12&amp;"_"&amp;BF$20,データシート1!$A$1:$BT$1,0),0)</f>
        <v>15.794971649169542</v>
      </c>
      <c r="BG27" s="34">
        <f>VLOOKUP($AX27&amp;"_"&amp;$BC$14,データシート1!$A:$BT,MATCH($BC$12&amp;"_"&amp;BG$20,データシート1!$A$1:$BT$1,0),0)</f>
        <v>0.64773173081323399</v>
      </c>
      <c r="BH27" s="34">
        <f>VLOOKUP($AX27&amp;"_"&amp;$BC$14,データシート1!$A:$BT,MATCH($BC$12&amp;"_"&amp;BH$20,データシート1!$A$1:$BT$1,0),0)</f>
        <v>0.36065642869823844</v>
      </c>
      <c r="BI27" s="34">
        <f>VLOOKUP($AX27&amp;"_"&amp;$BC$14,データシート1!$A:$BT,MATCH($BC$12&amp;"_"&amp;BI$20,データシート1!$A$1:$BT$1,0),0)</f>
        <v>6.8287546433386952</v>
      </c>
      <c r="BJ27" s="34">
        <f>VLOOKUP($AX27&amp;"_"&amp;$BC$14,データシート1!$A:$BT,MATCH($BC$12&amp;"_"&amp;BJ$20,データシート1!$A$1:$BT$1,0),0)</f>
        <v>9.8615290350297453</v>
      </c>
      <c r="BK27" s="34">
        <f t="shared" si="1"/>
        <v>22.309496602434429</v>
      </c>
      <c r="BL27" s="34">
        <f t="shared" si="2"/>
        <v>21.692052941706542</v>
      </c>
      <c r="BM27" s="34">
        <f>VLOOKUP($AX27&amp;"_"&amp;$BC$14,データシート1!$A:$BT,MATCH($BC$12&amp;"_"&amp;BM$20,データシート1!$A$1:$BT$1,0),0)</f>
        <v>10.029062088620394</v>
      </c>
      <c r="BN27" s="34">
        <f>VLOOKUP($AX27&amp;"_"&amp;$BC$14,データシート1!$A:$BT,MATCH($BC$12&amp;"_"&amp;BN$20,データシート1!$A$1:$BT$1,0),0)</f>
        <v>11.662990853086146</v>
      </c>
      <c r="BO27" s="34">
        <f>VLOOKUP($AX27&amp;"_"&amp;$BC$14,データシート1!$A:$BT,MATCH($BC$12&amp;"_"&amp;BO$20,データシート1!$A$1:$BT$1,0),0)</f>
        <v>0.61744366072788603</v>
      </c>
      <c r="BP27" s="34">
        <f>VLOOKUP($AX27&amp;"_"&amp;$BC$14,データシート1!$A:$BT,MATCH($BC$12&amp;"_"&amp;BP$20,データシート1!$A$1:$BT$1,0),0)</f>
        <v>0</v>
      </c>
      <c r="BQ27" s="34">
        <f>VLOOKUP($AX27&amp;"_"&amp;$BC$14,データシート1!$A:$BT,MATCH($BC$12&amp;"_"&amp;BQ$20,データシート1!$A$1:$BT$1,0),0)</f>
        <v>1.287285548569701</v>
      </c>
      <c r="BR27" s="35">
        <f t="shared" si="3"/>
        <v>57.090425638053581</v>
      </c>
      <c r="BT27" s="121" t="str">
        <f t="shared" si="4"/>
        <v>香春町</v>
      </c>
      <c r="BU27" s="33">
        <f t="shared" si="25"/>
        <v>57.090425638053581</v>
      </c>
      <c r="BV27" s="59">
        <f t="shared" si="16"/>
        <v>0.29432885848867707</v>
      </c>
      <c r="BW27" s="59">
        <f t="shared" si="5"/>
        <v>0.27666585898847135</v>
      </c>
      <c r="BX27" s="59">
        <f t="shared" si="5"/>
        <v>1.1345715565684781E-2</v>
      </c>
      <c r="BY27" s="59">
        <f t="shared" si="5"/>
        <v>6.3172839345209432E-3</v>
      </c>
      <c r="BZ27" s="59">
        <f t="shared" si="5"/>
        <v>0.11961295728695695</v>
      </c>
      <c r="CA27" s="59">
        <f t="shared" si="5"/>
        <v>0.17273525157354144</v>
      </c>
      <c r="CB27" s="59">
        <f t="shared" si="5"/>
        <v>0.39077474643250953</v>
      </c>
      <c r="CC27" s="59">
        <f t="shared" si="5"/>
        <v>0.3799595588800046</v>
      </c>
      <c r="CD27" s="59">
        <f t="shared" si="5"/>
        <v>0.17566977258504674</v>
      </c>
      <c r="CE27" s="59">
        <f t="shared" si="5"/>
        <v>0.20428978629495781</v>
      </c>
      <c r="CF27" s="59">
        <f t="shared" si="5"/>
        <v>1.0815187552504942E-2</v>
      </c>
      <c r="CG27" s="59">
        <f t="shared" si="5"/>
        <v>0</v>
      </c>
      <c r="CH27" s="59">
        <f t="shared" si="5"/>
        <v>2.2548186218315069E-2</v>
      </c>
      <c r="CI27" s="122">
        <f t="shared" si="6"/>
        <v>1</v>
      </c>
      <c r="CK27" s="123" t="str">
        <f t="shared" si="7"/>
        <v>香春町</v>
      </c>
      <c r="CL27" s="124">
        <f t="shared" si="17"/>
        <v>16.803359808681012</v>
      </c>
      <c r="CM27" s="65">
        <f t="shared" si="18"/>
        <v>0.55756706436529158</v>
      </c>
      <c r="CN27" s="66">
        <f t="shared" si="19"/>
        <v>15.794971649169542</v>
      </c>
      <c r="CO27" s="65">
        <f t="shared" si="20"/>
        <v>0.23456832226696647</v>
      </c>
      <c r="CP27" s="66">
        <f t="shared" si="8"/>
        <v>0.64773173081323399</v>
      </c>
      <c r="CQ27" s="65">
        <f t="shared" si="21"/>
        <v>1</v>
      </c>
      <c r="CR27" s="66">
        <f t="shared" si="9"/>
        <v>0.36065642869823844</v>
      </c>
      <c r="CS27" s="65">
        <f t="shared" si="22"/>
        <v>0</v>
      </c>
      <c r="CT27" s="66">
        <f t="shared" si="10"/>
        <v>6.8287546433386952</v>
      </c>
      <c r="CU27" s="67">
        <f t="shared" si="23"/>
        <v>0</v>
      </c>
      <c r="CV27" s="16"/>
      <c r="CW27" s="959">
        <f t="shared" si="24"/>
        <v>9.3689999999999998</v>
      </c>
      <c r="CX27" s="962">
        <f>VLOOKUP($AX27&amp;"_"&amp;$CW$14,データシート1!$A:$BT,MATCH($CW$12&amp;"_"&amp;CX$20,データシート1!$A$1:$BT$1,0),0)</f>
        <v>3.7050000000000001</v>
      </c>
      <c r="CY27" s="962">
        <f>VLOOKUP($AX27&amp;"_"&amp;$CW$14,データシート1!$A:$BT,MATCH($CW$12&amp;"_"&amp;CY$20,データシート1!$A$1:$BT$1,0),0)</f>
        <v>5.6639999999999997</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9.3689999999999998</v>
      </c>
      <c r="DE27" s="16"/>
      <c r="DF27" s="125">
        <f>VLOOKUP($AX27&amp;"_"&amp;$DF$14,データシート1!$A:$BT,MATCH($DF$12&amp;"_"&amp;DF$20,データシート1!$A$1:$BT$1,0),0)</f>
        <v>1</v>
      </c>
      <c r="DG27" s="64">
        <f>VLOOKUP($AX27&amp;"_"&amp;$DF$14,データシート1!$A:$BT,MATCH($DF$12&amp;"_"&amp;DG$20,データシート1!$A$1:$BT$1,0),0)</f>
        <v>1</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2</v>
      </c>
      <c r="DM27" s="16"/>
      <c r="DN27" s="126">
        <f t="shared" si="26"/>
        <v>0.4</v>
      </c>
      <c r="DO27" s="127">
        <f t="shared" si="27"/>
        <v>0.6</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43442</v>
      </c>
      <c r="AY28" s="18" t="str">
        <f>IF(IFERROR(比較地域マスタ!$Z13,"")=0,"",IFERROR(比較地域マスタ!$Z13,""))</f>
        <v>嘉島町</v>
      </c>
      <c r="BB28" s="110" t="str">
        <f t="shared" si="0"/>
        <v>43442</v>
      </c>
      <c r="BC28" s="1031" t="str">
        <f t="shared" si="0"/>
        <v>嘉島町</v>
      </c>
      <c r="BD28" s="34">
        <f t="shared" si="14"/>
        <v>74.355072384331763</v>
      </c>
      <c r="BE28" s="34">
        <f t="shared" si="15"/>
        <v>24.714721027868297</v>
      </c>
      <c r="BF28" s="34">
        <f>VLOOKUP($AX28&amp;"_"&amp;$BC$14,データシート1!$A:$BT,MATCH($BC$12&amp;"_"&amp;BF$20,データシート1!$A$1:$BT$1,0),0)</f>
        <v>21.406068934791985</v>
      </c>
      <c r="BG28" s="34">
        <f>VLOOKUP($AX28&amp;"_"&amp;$BC$14,データシート1!$A:$BT,MATCH($BC$12&amp;"_"&amp;BG$20,データシート1!$A$1:$BT$1,0),0)</f>
        <v>0.89631448088626231</v>
      </c>
      <c r="BH28" s="34">
        <f>VLOOKUP($AX28&amp;"_"&amp;$BC$14,データシート1!$A:$BT,MATCH($BC$12&amp;"_"&amp;BH$20,データシート1!$A$1:$BT$1,0),0)</f>
        <v>2.4123376121900497</v>
      </c>
      <c r="BI28" s="34">
        <f>VLOOKUP($AX28&amp;"_"&amp;$BC$14,データシート1!$A:$BT,MATCH($BC$12&amp;"_"&amp;BI$20,データシート1!$A$1:$BT$1,0),0)</f>
        <v>19.811683011247883</v>
      </c>
      <c r="BJ28" s="34">
        <f>VLOOKUP($AX28&amp;"_"&amp;$BC$14,データシート1!$A:$BT,MATCH($BC$12&amp;"_"&amp;BJ$20,データシート1!$A$1:$BT$1,0),0)</f>
        <v>7.1207831642701223</v>
      </c>
      <c r="BK28" s="34">
        <f t="shared" si="1"/>
        <v>21.492668665746425</v>
      </c>
      <c r="BL28" s="34">
        <f t="shared" si="2"/>
        <v>20.915161786478386</v>
      </c>
      <c r="BM28" s="34">
        <f>VLOOKUP($AX28&amp;"_"&amp;$BC$14,データシート1!$A:$BT,MATCH($BC$12&amp;"_"&amp;BM$20,データシート1!$A$1:$BT$1,0),0)</f>
        <v>9.3032836423101504</v>
      </c>
      <c r="BN28" s="34">
        <f>VLOOKUP($AX28&amp;"_"&amp;$BC$14,データシート1!$A:$BT,MATCH($BC$12&amp;"_"&amp;BN$20,データシート1!$A$1:$BT$1,0),0)</f>
        <v>11.611878144168237</v>
      </c>
      <c r="BO28" s="34">
        <f>VLOOKUP($AX28&amp;"_"&amp;$BC$14,データシート1!$A:$BT,MATCH($BC$12&amp;"_"&amp;BO$20,データシート1!$A$1:$BT$1,0),0)</f>
        <v>0.57750687926804001</v>
      </c>
      <c r="BP28" s="34">
        <f>VLOOKUP($AX28&amp;"_"&amp;$BC$14,データシート1!$A:$BT,MATCH($BC$12&amp;"_"&amp;BP$20,データシート1!$A$1:$BT$1,0),0)</f>
        <v>0</v>
      </c>
      <c r="BQ28" s="34">
        <f>VLOOKUP($AX28&amp;"_"&amp;$BC$14,データシート1!$A:$BT,MATCH($BC$12&amp;"_"&amp;BQ$20,データシート1!$A$1:$BT$1,0),0)</f>
        <v>1.2152165151990251</v>
      </c>
      <c r="BR28" s="35">
        <f t="shared" si="3"/>
        <v>74.355072384331763</v>
      </c>
      <c r="BT28" s="121" t="str">
        <f t="shared" si="4"/>
        <v>嘉島町</v>
      </c>
      <c r="BU28" s="33">
        <f t="shared" si="25"/>
        <v>74.355072384331763</v>
      </c>
      <c r="BV28" s="59">
        <f t="shared" si="16"/>
        <v>0.33238782823209556</v>
      </c>
      <c r="BW28" s="59">
        <f t="shared" si="5"/>
        <v>0.28788982712768779</v>
      </c>
      <c r="BX28" s="59">
        <f t="shared" si="5"/>
        <v>1.2054516956870522E-2</v>
      </c>
      <c r="BY28" s="59">
        <f t="shared" si="5"/>
        <v>3.2443484147537213E-2</v>
      </c>
      <c r="BZ28" s="59">
        <f t="shared" si="5"/>
        <v>0.26644696018643965</v>
      </c>
      <c r="CA28" s="59">
        <f t="shared" si="5"/>
        <v>9.5767281719042835E-2</v>
      </c>
      <c r="CB28" s="59">
        <f t="shared" si="5"/>
        <v>0.28905450531543564</v>
      </c>
      <c r="CC28" s="59">
        <f t="shared" si="5"/>
        <v>0.28128762592510997</v>
      </c>
      <c r="CD28" s="59">
        <f t="shared" si="5"/>
        <v>0.12511969047952343</v>
      </c>
      <c r="CE28" s="59">
        <f t="shared" si="5"/>
        <v>0.15616793544558655</v>
      </c>
      <c r="CF28" s="59">
        <f t="shared" si="5"/>
        <v>7.7668793903256737E-3</v>
      </c>
      <c r="CG28" s="59">
        <f t="shared" si="5"/>
        <v>0</v>
      </c>
      <c r="CH28" s="59">
        <f t="shared" si="5"/>
        <v>1.6343424546986222E-2</v>
      </c>
      <c r="CI28" s="122">
        <f t="shared" si="6"/>
        <v>1</v>
      </c>
      <c r="CK28" s="123" t="str">
        <f t="shared" si="7"/>
        <v>嘉島町</v>
      </c>
      <c r="CL28" s="124">
        <f t="shared" si="17"/>
        <v>24.714721027868297</v>
      </c>
      <c r="CM28" s="65">
        <f t="shared" si="18"/>
        <v>0.12263945834477546</v>
      </c>
      <c r="CN28" s="66">
        <f t="shared" si="19"/>
        <v>21.406068934791985</v>
      </c>
      <c r="CO28" s="65">
        <f t="shared" si="20"/>
        <v>0.14159535827120581</v>
      </c>
      <c r="CP28" s="66">
        <f t="shared" si="8"/>
        <v>0.89631448088626231</v>
      </c>
      <c r="CQ28" s="65">
        <f t="shared" si="21"/>
        <v>0</v>
      </c>
      <c r="CR28" s="66">
        <f t="shared" si="9"/>
        <v>2.4123376121900497</v>
      </c>
      <c r="CS28" s="65">
        <f t="shared" si="22"/>
        <v>0</v>
      </c>
      <c r="CT28" s="66">
        <f t="shared" si="10"/>
        <v>19.811683011247883</v>
      </c>
      <c r="CU28" s="67">
        <f t="shared" si="23"/>
        <v>0.21098661823060902</v>
      </c>
      <c r="CV28" s="16"/>
      <c r="CW28" s="959">
        <f t="shared" si="24"/>
        <v>3.0310000000000001</v>
      </c>
      <c r="CX28" s="962">
        <f>VLOOKUP($AX28&amp;"_"&amp;$CW$14,データシート1!$A:$BT,MATCH($CW$12&amp;"_"&amp;CX$20,データシート1!$A$1:$BT$1,0),0)</f>
        <v>3.0310000000000001</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4.18</v>
      </c>
      <c r="DB28" s="962">
        <f>VLOOKUP($AX28&amp;"_"&amp;$CW$14,データシート1!$A:$BT,MATCH($CW$12&amp;"_"&amp;DB$20,データシート1!$A$1:$BT$1,0),0)</f>
        <v>0</v>
      </c>
      <c r="DC28" s="962">
        <f>VLOOKUP($AX28&amp;"_"&amp;$CW$14,データシート1!$A:$BT,MATCH($CW$12&amp;"_"&amp;DC$20,データシート1!$A$1:$BT$1,0),0)</f>
        <v>0</v>
      </c>
      <c r="DD28" s="961">
        <f t="shared" si="11"/>
        <v>7.2110000000000003</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0.42</v>
      </c>
      <c r="DO28" s="127">
        <f t="shared" si="27"/>
        <v>0</v>
      </c>
      <c r="DP28" s="127">
        <f t="shared" si="13"/>
        <v>0</v>
      </c>
      <c r="DQ28" s="127">
        <f t="shared" si="13"/>
        <v>0.57999999999999996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45406</v>
      </c>
      <c r="AY29" s="18" t="str">
        <f>IF(IFERROR(比較地域マスタ!$Z14,"")=0,"",IFERROR(比較地域マスタ!$Z14,""))</f>
        <v>都農町</v>
      </c>
      <c r="BB29" s="110" t="str">
        <f t="shared" si="0"/>
        <v>45406</v>
      </c>
      <c r="BC29" s="1031" t="str">
        <f t="shared" si="0"/>
        <v>都農町</v>
      </c>
      <c r="BD29" s="34">
        <f t="shared" si="14"/>
        <v>69.023617742306001</v>
      </c>
      <c r="BE29" s="34">
        <f t="shared" si="15"/>
        <v>29.618405192650354</v>
      </c>
      <c r="BF29" s="34">
        <f>VLOOKUP($AX29&amp;"_"&amp;$BC$14,データシート1!$A:$BT,MATCH($BC$12&amp;"_"&amp;BF$20,データシート1!$A$1:$BT$1,0),0)</f>
        <v>20.682275469386688</v>
      </c>
      <c r="BG29" s="34">
        <f>VLOOKUP($AX29&amp;"_"&amp;$BC$14,データシート1!$A:$BT,MATCH($BC$12&amp;"_"&amp;BG$20,データシート1!$A$1:$BT$1,0),0)</f>
        <v>0.37312425445667874</v>
      </c>
      <c r="BH29" s="34">
        <f>VLOOKUP($AX29&amp;"_"&amp;$BC$14,データシート1!$A:$BT,MATCH($BC$12&amp;"_"&amp;BH$20,データシート1!$A$1:$BT$1,0),0)</f>
        <v>8.5630054688069848</v>
      </c>
      <c r="BI29" s="34">
        <f>VLOOKUP($AX29&amp;"_"&amp;$BC$14,データシート1!$A:$BT,MATCH($BC$12&amp;"_"&amp;BI$20,データシート1!$A$1:$BT$1,0),0)</f>
        <v>7.0851528748514427</v>
      </c>
      <c r="BJ29" s="34">
        <f>VLOOKUP($AX29&amp;"_"&amp;$BC$14,データシート1!$A:$BT,MATCH($BC$12&amp;"_"&amp;BJ$20,データシート1!$A$1:$BT$1,0),0)</f>
        <v>8.5244313392203921</v>
      </c>
      <c r="BK29" s="34">
        <f t="shared" si="1"/>
        <v>23.79562833558381</v>
      </c>
      <c r="BL29" s="34">
        <f t="shared" si="2"/>
        <v>23.192314354846104</v>
      </c>
      <c r="BM29" s="34">
        <f>VLOOKUP($AX29&amp;"_"&amp;$BC$14,データシート1!$A:$BT,MATCH($BC$12&amp;"_"&amp;BM$20,データシート1!$A$1:$BT$1,0),0)</f>
        <v>9.3454168479948265</v>
      </c>
      <c r="BN29" s="34">
        <f>VLOOKUP($AX29&amp;"_"&amp;$BC$14,データシート1!$A:$BT,MATCH($BC$12&amp;"_"&amp;BN$20,データシート1!$A$1:$BT$1,0),0)</f>
        <v>13.846897506851279</v>
      </c>
      <c r="BO29" s="34">
        <f>VLOOKUP($AX29&amp;"_"&amp;$BC$14,データシート1!$A:$BT,MATCH($BC$12&amp;"_"&amp;BO$20,データシート1!$A$1:$BT$1,0),0)</f>
        <v>0.60331398073770603</v>
      </c>
      <c r="BP29" s="34">
        <f>VLOOKUP($AX29&amp;"_"&amp;$BC$14,データシート1!$A:$BT,MATCH($BC$12&amp;"_"&amp;BP$20,データシート1!$A$1:$BT$1,0),0)</f>
        <v>0</v>
      </c>
      <c r="BQ29" s="34">
        <f>VLOOKUP($AX29&amp;"_"&amp;$BC$14,データシート1!$A:$BT,MATCH($BC$12&amp;"_"&amp;BQ$20,データシート1!$A$1:$BT$1,0),0)</f>
        <v>0</v>
      </c>
      <c r="BR29" s="35">
        <f t="shared" si="3"/>
        <v>69.023617742306001</v>
      </c>
      <c r="BT29" s="121" t="str">
        <f t="shared" si="4"/>
        <v>都農町</v>
      </c>
      <c r="BU29" s="33">
        <f t="shared" si="25"/>
        <v>69.023617742306001</v>
      </c>
      <c r="BV29" s="59">
        <f t="shared" si="16"/>
        <v>0.42910537235570922</v>
      </c>
      <c r="BW29" s="59">
        <f t="shared" si="5"/>
        <v>0.29964055993996525</v>
      </c>
      <c r="BX29" s="59">
        <f t="shared" si="5"/>
        <v>5.4057475783101869E-3</v>
      </c>
      <c r="BY29" s="59">
        <f t="shared" si="5"/>
        <v>0.12405906483743379</v>
      </c>
      <c r="BZ29" s="59">
        <f t="shared" si="5"/>
        <v>0.10264823993003783</v>
      </c>
      <c r="CA29" s="59">
        <f t="shared" si="5"/>
        <v>0.12350021076909726</v>
      </c>
      <c r="CB29" s="59">
        <f t="shared" si="5"/>
        <v>0.34474617694515564</v>
      </c>
      <c r="CC29" s="59">
        <f t="shared" si="5"/>
        <v>0.33600548788144807</v>
      </c>
      <c r="CD29" s="59">
        <f t="shared" si="5"/>
        <v>0.13539448023262374</v>
      </c>
      <c r="CE29" s="59">
        <f t="shared" si="5"/>
        <v>0.20061100764882439</v>
      </c>
      <c r="CF29" s="59">
        <f t="shared" si="5"/>
        <v>8.7406890637075733E-3</v>
      </c>
      <c r="CG29" s="59">
        <f t="shared" si="5"/>
        <v>0</v>
      </c>
      <c r="CH29" s="59">
        <f t="shared" si="5"/>
        <v>0</v>
      </c>
      <c r="CI29" s="122">
        <f t="shared" si="6"/>
        <v>1</v>
      </c>
      <c r="CK29" s="123" t="str">
        <f t="shared" si="7"/>
        <v>都農町</v>
      </c>
      <c r="CL29" s="124">
        <f t="shared" si="17"/>
        <v>29.618405192650354</v>
      </c>
      <c r="CM29" s="65">
        <f t="shared" si="18"/>
        <v>0.14514623498589904</v>
      </c>
      <c r="CN29" s="66">
        <f t="shared" si="19"/>
        <v>20.682275469386688</v>
      </c>
      <c r="CO29" s="65">
        <f t="shared" si="20"/>
        <v>0.20785914037182499</v>
      </c>
      <c r="CP29" s="66">
        <f t="shared" si="8"/>
        <v>0.37312425445667874</v>
      </c>
      <c r="CQ29" s="65">
        <f t="shared" si="21"/>
        <v>0</v>
      </c>
      <c r="CR29" s="66">
        <f t="shared" si="9"/>
        <v>8.5630054688069848</v>
      </c>
      <c r="CS29" s="65">
        <f t="shared" si="22"/>
        <v>0</v>
      </c>
      <c r="CT29" s="66">
        <f t="shared" si="10"/>
        <v>7.0851528748514427</v>
      </c>
      <c r="CU29" s="67">
        <f t="shared" si="23"/>
        <v>0</v>
      </c>
      <c r="CV29" s="16"/>
      <c r="CW29" s="959">
        <f t="shared" si="24"/>
        <v>4.2990000000000004</v>
      </c>
      <c r="CX29" s="962">
        <f>VLOOKUP($AX29&amp;"_"&amp;$CW$14,データシート1!$A:$BT,MATCH($CW$12&amp;"_"&amp;CX$20,データシート1!$A$1:$BT$1,0),0)</f>
        <v>4.2990000000000004</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4.2990000000000004</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43444</v>
      </c>
      <c r="AY30" s="18" t="str">
        <f>IF(IFERROR(比較地域マスタ!$Z15,"")=0,"",IFERROR(比較地域マスタ!$Z15,""))</f>
        <v>甲佐町</v>
      </c>
      <c r="BB30" s="110" t="str">
        <f t="shared" si="0"/>
        <v>43444</v>
      </c>
      <c r="BC30" s="1031" t="str">
        <f t="shared" si="0"/>
        <v>甲佐町</v>
      </c>
      <c r="BD30" s="34">
        <f t="shared" si="14"/>
        <v>56.8152869930923</v>
      </c>
      <c r="BE30" s="34">
        <f t="shared" si="15"/>
        <v>14.297278688110648</v>
      </c>
      <c r="BF30" s="34">
        <f>VLOOKUP($AX30&amp;"_"&amp;$BC$14,データシート1!$A:$BT,MATCH($BC$12&amp;"_"&amp;BF$20,データシート1!$A$1:$BT$1,0),0)</f>
        <v>7.6320003686411733</v>
      </c>
      <c r="BG30" s="34">
        <f>VLOOKUP($AX30&amp;"_"&amp;$BC$14,データシート1!$A:$BT,MATCH($BC$12&amp;"_"&amp;BG$20,データシート1!$A$1:$BT$1,0),0)</f>
        <v>1.0919465947545335</v>
      </c>
      <c r="BH30" s="34">
        <f>VLOOKUP($AX30&amp;"_"&amp;$BC$14,データシート1!$A:$BT,MATCH($BC$12&amp;"_"&amp;BH$20,データシート1!$A$1:$BT$1,0),0)</f>
        <v>5.5733317247149419</v>
      </c>
      <c r="BI30" s="34">
        <f>VLOOKUP($AX30&amp;"_"&amp;$BC$14,データシート1!$A:$BT,MATCH($BC$12&amp;"_"&amp;BI$20,データシート1!$A$1:$BT$1,0),0)</f>
        <v>7.6937705896714785</v>
      </c>
      <c r="BJ30" s="34">
        <f>VLOOKUP($AX30&amp;"_"&amp;$BC$14,データシート1!$A:$BT,MATCH($BC$12&amp;"_"&amp;BJ$20,データシート1!$A$1:$BT$1,0),0)</f>
        <v>8.0099662623778514</v>
      </c>
      <c r="BK30" s="34">
        <f t="shared" si="1"/>
        <v>25.53816327245525</v>
      </c>
      <c r="BL30" s="34">
        <f t="shared" si="2"/>
        <v>24.935258001469325</v>
      </c>
      <c r="BM30" s="34">
        <f>VLOOKUP($AX30&amp;"_"&amp;$BC$14,データシート1!$A:$BT,MATCH($BC$12&amp;"_"&amp;BM$20,データシート1!$A$1:$BT$1,0),0)</f>
        <v>9.5085131280645445</v>
      </c>
      <c r="BN30" s="34">
        <f>VLOOKUP($AX30&amp;"_"&amp;$BC$14,データシート1!$A:$BT,MATCH($BC$12&amp;"_"&amp;BN$20,データシート1!$A$1:$BT$1,0),0)</f>
        <v>15.426744873404781</v>
      </c>
      <c r="BO30" s="34">
        <f>VLOOKUP($AX30&amp;"_"&amp;$BC$14,データシート1!$A:$BT,MATCH($BC$12&amp;"_"&amp;BO$20,データシート1!$A$1:$BT$1,0),0)</f>
        <v>0.60290527098592395</v>
      </c>
      <c r="BP30" s="34">
        <f>VLOOKUP($AX30&amp;"_"&amp;$BC$14,データシート1!$A:$BT,MATCH($BC$12&amp;"_"&amp;BP$20,データシート1!$A$1:$BT$1,0),0)</f>
        <v>0</v>
      </c>
      <c r="BQ30" s="34">
        <f>VLOOKUP($AX30&amp;"_"&amp;$BC$14,データシート1!$A:$BT,MATCH($BC$12&amp;"_"&amp;BQ$20,データシート1!$A$1:$BT$1,0),0)</f>
        <v>1.2761081804770731</v>
      </c>
      <c r="BR30" s="35">
        <f t="shared" si="3"/>
        <v>56.8152869930923</v>
      </c>
      <c r="BT30" s="121" t="str">
        <f t="shared" si="4"/>
        <v>甲佐町</v>
      </c>
      <c r="BU30" s="33">
        <f t="shared" si="25"/>
        <v>56.8152869930923</v>
      </c>
      <c r="BV30" s="59">
        <f t="shared" si="16"/>
        <v>0.25164492594834442</v>
      </c>
      <c r="BW30" s="59">
        <f t="shared" si="5"/>
        <v>0.13433005045929072</v>
      </c>
      <c r="BX30" s="59">
        <f t="shared" si="5"/>
        <v>1.9219239267193954E-2</v>
      </c>
      <c r="BY30" s="59">
        <f t="shared" si="5"/>
        <v>9.8095636221859739E-2</v>
      </c>
      <c r="BZ30" s="59">
        <f t="shared" si="5"/>
        <v>0.13541726174166646</v>
      </c>
      <c r="CA30" s="59">
        <f t="shared" si="5"/>
        <v>0.14098258912872721</v>
      </c>
      <c r="CB30" s="59">
        <f t="shared" si="5"/>
        <v>0.44949457485905553</v>
      </c>
      <c r="CC30" s="59">
        <f t="shared" si="5"/>
        <v>0.43888290143638625</v>
      </c>
      <c r="CD30" s="59">
        <f t="shared" si="5"/>
        <v>0.16735835778178162</v>
      </c>
      <c r="CE30" s="59">
        <f t="shared" si="5"/>
        <v>0.2715245436546046</v>
      </c>
      <c r="CF30" s="59">
        <f t="shared" si="5"/>
        <v>1.0611673422669258E-2</v>
      </c>
      <c r="CG30" s="59">
        <f t="shared" si="5"/>
        <v>0</v>
      </c>
      <c r="CH30" s="59">
        <f t="shared" si="5"/>
        <v>2.246064832220639E-2</v>
      </c>
      <c r="CI30" s="122">
        <f t="shared" si="6"/>
        <v>1</v>
      </c>
      <c r="CK30" s="123" t="str">
        <f t="shared" si="7"/>
        <v>甲佐町</v>
      </c>
      <c r="CL30" s="124">
        <f t="shared" si="17"/>
        <v>14.297278688110648</v>
      </c>
      <c r="CM30" s="65">
        <f t="shared" si="18"/>
        <v>0</v>
      </c>
      <c r="CN30" s="66">
        <f t="shared" si="19"/>
        <v>7.6320003686411733</v>
      </c>
      <c r="CO30" s="65">
        <f t="shared" si="20"/>
        <v>0</v>
      </c>
      <c r="CP30" s="66">
        <f t="shared" si="8"/>
        <v>1.0919465947545335</v>
      </c>
      <c r="CQ30" s="65">
        <f t="shared" si="21"/>
        <v>0</v>
      </c>
      <c r="CR30" s="66">
        <f t="shared" si="9"/>
        <v>5.5733317247149419</v>
      </c>
      <c r="CS30" s="65">
        <f t="shared" si="22"/>
        <v>0</v>
      </c>
      <c r="CT30" s="66">
        <f t="shared" si="10"/>
        <v>7.6937705896714785</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43433</v>
      </c>
      <c r="AY31" s="18" t="str">
        <f>IF(IFERROR(比較地域マスタ!$Z16,"")=0,"",IFERROR(比較地域マスタ!$Z16,""))</f>
        <v>南阿蘇村</v>
      </c>
      <c r="BB31" s="110" t="str">
        <f t="shared" si="0"/>
        <v>43433</v>
      </c>
      <c r="BC31" s="1031" t="str">
        <f t="shared" si="0"/>
        <v>南阿蘇村</v>
      </c>
      <c r="BD31" s="34">
        <f t="shared" si="14"/>
        <v>53.970564942753839</v>
      </c>
      <c r="BE31" s="34">
        <f t="shared" si="15"/>
        <v>10.69478188265362</v>
      </c>
      <c r="BF31" s="34">
        <f>VLOOKUP($AX31&amp;"_"&amp;$BC$14,データシート1!$A:$BT,MATCH($BC$12&amp;"_"&amp;BF$20,データシート1!$A$1:$BT$1,0),0)</f>
        <v>4.4953085833517141</v>
      </c>
      <c r="BG31" s="34">
        <f>VLOOKUP($AX31&amp;"_"&amp;$BC$14,データシート1!$A:$BT,MATCH($BC$12&amp;"_"&amp;BG$20,データシート1!$A$1:$BT$1,0),0)</f>
        <v>0.79250968577248571</v>
      </c>
      <c r="BH31" s="34">
        <f>VLOOKUP($AX31&amp;"_"&amp;$BC$14,データシート1!$A:$BT,MATCH($BC$12&amp;"_"&amp;BH$20,データシート1!$A$1:$BT$1,0),0)</f>
        <v>5.4069636135294203</v>
      </c>
      <c r="BI31" s="34">
        <f>VLOOKUP($AX31&amp;"_"&amp;$BC$14,データシート1!$A:$BT,MATCH($BC$12&amp;"_"&amp;BI$20,データシート1!$A$1:$BT$1,0),0)</f>
        <v>8.4544962586773842</v>
      </c>
      <c r="BJ31" s="34">
        <f>VLOOKUP($AX31&amp;"_"&amp;$BC$14,データシート1!$A:$BT,MATCH($BC$12&amp;"_"&amp;BJ$20,データシート1!$A$1:$BT$1,0),0)</f>
        <v>8.5295712003667283</v>
      </c>
      <c r="BK31" s="34">
        <f t="shared" si="1"/>
        <v>26.291715601056104</v>
      </c>
      <c r="BL31" s="34">
        <f t="shared" si="2"/>
        <v>25.691204201473475</v>
      </c>
      <c r="BM31" s="34">
        <f>VLOOKUP($AX31&amp;"_"&amp;$BC$14,データシート1!$A:$BT,MATCH($BC$12&amp;"_"&amp;BM$20,データシート1!$A$1:$BT$1,0),0)</f>
        <v>10.018189003282412</v>
      </c>
      <c r="BN31" s="34">
        <f>VLOOKUP($AX31&amp;"_"&amp;$BC$14,データシート1!$A:$BT,MATCH($BC$12&amp;"_"&amp;BN$20,データシート1!$A$1:$BT$1,0),0)</f>
        <v>15.673015198191061</v>
      </c>
      <c r="BO31" s="34">
        <f>VLOOKUP($AX31&amp;"_"&amp;$BC$14,データシート1!$A:$BT,MATCH($BC$12&amp;"_"&amp;BO$20,データシート1!$A$1:$BT$1,0),0)</f>
        <v>0.60051139958263</v>
      </c>
      <c r="BP31" s="34">
        <f>VLOOKUP($AX31&amp;"_"&amp;$BC$14,データシート1!$A:$BT,MATCH($BC$12&amp;"_"&amp;BP$20,データシート1!$A$1:$BT$1,0),0)</f>
        <v>0</v>
      </c>
      <c r="BQ31" s="34">
        <f>VLOOKUP($AX31&amp;"_"&amp;$BC$14,データシート1!$A:$BT,MATCH($BC$12&amp;"_"&amp;BQ$20,データシート1!$A$1:$BT$1,0),0)</f>
        <v>0</v>
      </c>
      <c r="BR31" s="35">
        <f t="shared" si="3"/>
        <v>53.970564942753839</v>
      </c>
      <c r="BT31" s="121" t="str">
        <f t="shared" si="4"/>
        <v>南阿蘇村</v>
      </c>
      <c r="BU31" s="33">
        <f t="shared" si="25"/>
        <v>53.970564942753839</v>
      </c>
      <c r="BV31" s="59">
        <f t="shared" si="16"/>
        <v>0.19815953184847135</v>
      </c>
      <c r="BW31" s="59">
        <f t="shared" si="5"/>
        <v>8.3291857109886722E-2</v>
      </c>
      <c r="BX31" s="59">
        <f t="shared" si="5"/>
        <v>1.4684109506970968E-2</v>
      </c>
      <c r="BY31" s="59">
        <f t="shared" si="5"/>
        <v>0.10018356523161366</v>
      </c>
      <c r="BZ31" s="59">
        <f t="shared" si="5"/>
        <v>0.15665013452508794</v>
      </c>
      <c r="CA31" s="59">
        <f t="shared" si="5"/>
        <v>0.1580411694673565</v>
      </c>
      <c r="CB31" s="59">
        <f t="shared" si="5"/>
        <v>0.48714916415908421</v>
      </c>
      <c r="CC31" s="59">
        <f t="shared" si="5"/>
        <v>0.47602251762092795</v>
      </c>
      <c r="CD31" s="59">
        <f t="shared" si="5"/>
        <v>0.18562320060775031</v>
      </c>
      <c r="CE31" s="59">
        <f t="shared" si="5"/>
        <v>0.29039931701317762</v>
      </c>
      <c r="CF31" s="59">
        <f t="shared" si="5"/>
        <v>1.1126646538156267E-2</v>
      </c>
      <c r="CG31" s="59">
        <f t="shared" si="5"/>
        <v>0</v>
      </c>
      <c r="CH31" s="59">
        <f t="shared" si="5"/>
        <v>0</v>
      </c>
      <c r="CI31" s="122">
        <f t="shared" si="6"/>
        <v>1</v>
      </c>
      <c r="CK31" s="123" t="str">
        <f t="shared" si="7"/>
        <v>南阿蘇村</v>
      </c>
      <c r="CL31" s="124">
        <f t="shared" si="17"/>
        <v>10.69478188265362</v>
      </c>
      <c r="CM31" s="65">
        <f t="shared" si="18"/>
        <v>0</v>
      </c>
      <c r="CN31" s="66">
        <f t="shared" si="19"/>
        <v>4.4953085833517141</v>
      </c>
      <c r="CO31" s="65">
        <f t="shared" si="20"/>
        <v>0</v>
      </c>
      <c r="CP31" s="66">
        <f t="shared" si="8"/>
        <v>0.79250968577248571</v>
      </c>
      <c r="CQ31" s="65">
        <f t="shared" si="21"/>
        <v>0</v>
      </c>
      <c r="CR31" s="66">
        <f t="shared" si="9"/>
        <v>5.4069636135294203</v>
      </c>
      <c r="CS31" s="65">
        <f t="shared" si="22"/>
        <v>0</v>
      </c>
      <c r="CT31" s="66">
        <f t="shared" si="10"/>
        <v>8.4544962586773842</v>
      </c>
      <c r="CU31" s="67">
        <f t="shared" si="23"/>
        <v>0.41350778249051018</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3.496</v>
      </c>
      <c r="DB31" s="962">
        <f>VLOOKUP($AX31&amp;"_"&amp;$CW$14,データシート1!$A:$BT,MATCH($CW$12&amp;"_"&amp;DB$20,データシート1!$A$1:$BT$1,0),0)</f>
        <v>0</v>
      </c>
      <c r="DC31" s="962">
        <f>VLOOKUP($AX31&amp;"_"&amp;$CW$14,データシート1!$A:$BT,MATCH($CW$12&amp;"_"&amp;DC$20,データシート1!$A$1:$BT$1,0),0)</f>
        <v>0</v>
      </c>
      <c r="DD31" s="961">
        <f t="shared" si="11"/>
        <v>3.496</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39428</v>
      </c>
      <c r="AY32" s="18" t="str">
        <f>IF(IFERROR(比較地域マスタ!$Z17,"")=0,"",IFERROR(比較地域マスタ!$Z17,""))</f>
        <v>黒潮町</v>
      </c>
      <c r="AZ32" s="16"/>
      <c r="BA32" s="16"/>
      <c r="BB32" s="110" t="str">
        <f t="shared" si="0"/>
        <v>39428</v>
      </c>
      <c r="BC32" s="1031" t="str">
        <f t="shared" si="0"/>
        <v>黒潮町</v>
      </c>
      <c r="BD32" s="34">
        <f t="shared" si="14"/>
        <v>74.695540456835985</v>
      </c>
      <c r="BE32" s="34">
        <f t="shared" si="15"/>
        <v>27.991397899111085</v>
      </c>
      <c r="BF32" s="34">
        <f>VLOOKUP($AX32&amp;"_"&amp;$BC$14,データシート1!$A:$BT,MATCH($BC$12&amp;"_"&amp;BF$20,データシート1!$A$1:$BT$1,0),0)</f>
        <v>12.467386493051974</v>
      </c>
      <c r="BG32" s="34">
        <f>VLOOKUP($AX32&amp;"_"&amp;$BC$14,データシート1!$A:$BT,MATCH($BC$12&amp;"_"&amp;BG$20,データシート1!$A$1:$BT$1,0),0)</f>
        <v>1.4517445536257521</v>
      </c>
      <c r="BH32" s="34">
        <f>VLOOKUP($AX32&amp;"_"&amp;$BC$14,データシート1!$A:$BT,MATCH($BC$12&amp;"_"&amp;BH$20,データシート1!$A$1:$BT$1,0),0)</f>
        <v>14.072266852433359</v>
      </c>
      <c r="BI32" s="34">
        <f>VLOOKUP($AX32&amp;"_"&amp;$BC$14,データシート1!$A:$BT,MATCH($BC$12&amp;"_"&amp;BI$20,データシート1!$A$1:$BT$1,0),0)</f>
        <v>9.5495383076140854</v>
      </c>
      <c r="BJ32" s="34">
        <f>VLOOKUP($AX32&amp;"_"&amp;$BC$14,データシート1!$A:$BT,MATCH($BC$12&amp;"_"&amp;BJ$20,データシート1!$A$1:$BT$1,0),0)</f>
        <v>13.137591098422551</v>
      </c>
      <c r="BK32" s="34">
        <f t="shared" si="1"/>
        <v>22.663840842626158</v>
      </c>
      <c r="BL32" s="34">
        <f t="shared" si="2"/>
        <v>21.94683601939613</v>
      </c>
      <c r="BM32" s="34">
        <f>VLOOKUP($AX32&amp;"_"&amp;$BC$14,データシート1!$A:$BT,MATCH($BC$12&amp;"_"&amp;BM$20,データシート1!$A$1:$BT$1,0),0)</f>
        <v>8.7365240690678814</v>
      </c>
      <c r="BN32" s="34">
        <f>VLOOKUP($AX32&amp;"_"&amp;$BC$14,データシート1!$A:$BT,MATCH($BC$12&amp;"_"&amp;BN$20,データシート1!$A$1:$BT$1,0),0)</f>
        <v>13.210311950328251</v>
      </c>
      <c r="BO32" s="34">
        <f>VLOOKUP($AX32&amp;"_"&amp;$BC$14,データシート1!$A:$BT,MATCH($BC$12&amp;"_"&amp;BO$20,データシート1!$A$1:$BT$1,0),0)</f>
        <v>0.61855301576843702</v>
      </c>
      <c r="BP32" s="34">
        <f>VLOOKUP($AX32&amp;"_"&amp;$BC$14,データシート1!$A:$BT,MATCH($BC$12&amp;"_"&amp;BP$20,データシート1!$A$1:$BT$1,0),0)</f>
        <v>9.8451807461589394E-2</v>
      </c>
      <c r="BQ32" s="34">
        <f>VLOOKUP($AX32&amp;"_"&amp;$BC$14,データシート1!$A:$BT,MATCH($BC$12&amp;"_"&amp;BQ$20,データシート1!$A$1:$BT$1,0),0)</f>
        <v>1.3531723090621091</v>
      </c>
      <c r="BR32" s="35">
        <f t="shared" si="3"/>
        <v>74.695540456835985</v>
      </c>
      <c r="BS32" s="21"/>
      <c r="BT32" s="121" t="str">
        <f t="shared" si="4"/>
        <v>黒潮町</v>
      </c>
      <c r="BU32" s="33">
        <f t="shared" si="25"/>
        <v>74.695540456835985</v>
      </c>
      <c r="BV32" s="59">
        <f t="shared" si="16"/>
        <v>0.37473988042547685</v>
      </c>
      <c r="BW32" s="59">
        <f t="shared" si="5"/>
        <v>0.16690938196312338</v>
      </c>
      <c r="BX32" s="59">
        <f t="shared" si="5"/>
        <v>1.9435491660505032E-2</v>
      </c>
      <c r="BY32" s="59">
        <f t="shared" si="5"/>
        <v>0.1883950068018484</v>
      </c>
      <c r="BZ32" s="59">
        <f t="shared" si="5"/>
        <v>0.12784616389692555</v>
      </c>
      <c r="CA32" s="59">
        <f t="shared" si="5"/>
        <v>0.17588186681659151</v>
      </c>
      <c r="CB32" s="59">
        <f t="shared" si="5"/>
        <v>0.30341625087675511</v>
      </c>
      <c r="CC32" s="59">
        <f t="shared" si="5"/>
        <v>0.29381721967830809</v>
      </c>
      <c r="CD32" s="59">
        <f t="shared" si="5"/>
        <v>0.11696178936032228</v>
      </c>
      <c r="CE32" s="59">
        <f t="shared" si="5"/>
        <v>0.17685543031798587</v>
      </c>
      <c r="CF32" s="59">
        <f t="shared" si="5"/>
        <v>8.2809898955865744E-3</v>
      </c>
      <c r="CG32" s="59">
        <f t="shared" si="5"/>
        <v>1.3180413028603944E-3</v>
      </c>
      <c r="CH32" s="59">
        <f t="shared" si="5"/>
        <v>1.8115837984251034E-2</v>
      </c>
      <c r="CI32" s="122">
        <f t="shared" si="6"/>
        <v>1</v>
      </c>
      <c r="CJ32" s="16"/>
      <c r="CK32" s="123" t="str">
        <f t="shared" si="7"/>
        <v>黒潮町</v>
      </c>
      <c r="CL32" s="124">
        <f t="shared" si="17"/>
        <v>27.991397899111085</v>
      </c>
      <c r="CM32" s="65">
        <f t="shared" si="18"/>
        <v>0</v>
      </c>
      <c r="CN32" s="66">
        <f t="shared" si="19"/>
        <v>12.467386493051974</v>
      </c>
      <c r="CO32" s="65">
        <f t="shared" si="20"/>
        <v>0</v>
      </c>
      <c r="CP32" s="66">
        <f t="shared" si="8"/>
        <v>1.4517445536257521</v>
      </c>
      <c r="CQ32" s="65">
        <f t="shared" si="21"/>
        <v>0</v>
      </c>
      <c r="CR32" s="66">
        <f t="shared" si="9"/>
        <v>14.072266852433359</v>
      </c>
      <c r="CS32" s="65">
        <f t="shared" si="22"/>
        <v>0</v>
      </c>
      <c r="CT32" s="66">
        <f t="shared" si="10"/>
        <v>9.5495383076140854</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21505</v>
      </c>
      <c r="AY33" s="18" t="str">
        <f>IF(IFERROR(比較地域マスタ!$Z18,"")=0,"",IFERROR(比較地域マスタ!$Z18,""))</f>
        <v>八百津町</v>
      </c>
      <c r="BB33" s="110" t="str">
        <f t="shared" si="0"/>
        <v>21505</v>
      </c>
      <c r="BC33" s="1031" t="str">
        <f t="shared" si="0"/>
        <v>八百津町</v>
      </c>
      <c r="BD33" s="34">
        <f t="shared" si="14"/>
        <v>92.755224363250903</v>
      </c>
      <c r="BE33" s="34">
        <f t="shared" si="15"/>
        <v>46.309801462211944</v>
      </c>
      <c r="BF33" s="34">
        <f>VLOOKUP($AX33&amp;"_"&amp;$BC$14,データシート1!$A:$BT,MATCH($BC$12&amp;"_"&amp;BF$20,データシート1!$A$1:$BT$1,0),0)</f>
        <v>41.639865879983688</v>
      </c>
      <c r="BG33" s="34">
        <f>VLOOKUP($AX33&amp;"_"&amp;$BC$14,データシート1!$A:$BT,MATCH($BC$12&amp;"_"&amp;BG$20,データシート1!$A$1:$BT$1,0),0)</f>
        <v>0.59708854099954356</v>
      </c>
      <c r="BH33" s="34">
        <f>VLOOKUP($AX33&amp;"_"&amp;$BC$14,データシート1!$A:$BT,MATCH($BC$12&amp;"_"&amp;BH$20,データシート1!$A$1:$BT$1,0),0)</f>
        <v>4.0728470412287114</v>
      </c>
      <c r="BI33" s="34">
        <f>VLOOKUP($AX33&amp;"_"&amp;$BC$14,データシート1!$A:$BT,MATCH($BC$12&amp;"_"&amp;BI$20,データシート1!$A$1:$BT$1,0),0)</f>
        <v>9.352684503303669</v>
      </c>
      <c r="BJ33" s="34">
        <f>VLOOKUP($AX33&amp;"_"&amp;$BC$14,データシート1!$A:$BT,MATCH($BC$12&amp;"_"&amp;BJ$20,データシート1!$A$1:$BT$1,0),0)</f>
        <v>13.329902006010348</v>
      </c>
      <c r="BK33" s="34">
        <f t="shared" si="1"/>
        <v>22.635614185249672</v>
      </c>
      <c r="BL33" s="34">
        <f t="shared" si="2"/>
        <v>22.025702461376056</v>
      </c>
      <c r="BM33" s="34">
        <f>VLOOKUP($AX33&amp;"_"&amp;$BC$14,データシート1!$A:$BT,MATCH($BC$12&amp;"_"&amp;BM$20,データシート1!$A$1:$BT$1,0),0)</f>
        <v>9.8469379092092097</v>
      </c>
      <c r="BN33" s="34">
        <f>VLOOKUP($AX33&amp;"_"&amp;$BC$14,データシート1!$A:$BT,MATCH($BC$12&amp;"_"&amp;BN$20,データシート1!$A$1:$BT$1,0),0)</f>
        <v>12.178764552166847</v>
      </c>
      <c r="BO33" s="34">
        <f>VLOOKUP($AX33&amp;"_"&amp;$BC$14,データシート1!$A:$BT,MATCH($BC$12&amp;"_"&amp;BO$20,データシート1!$A$1:$BT$1,0),0)</f>
        <v>0.60991172387361703</v>
      </c>
      <c r="BP33" s="34">
        <f>VLOOKUP($AX33&amp;"_"&amp;$BC$14,データシート1!$A:$BT,MATCH($BC$12&amp;"_"&amp;BP$20,データシート1!$A$1:$BT$1,0),0)</f>
        <v>0</v>
      </c>
      <c r="BQ33" s="34">
        <f>VLOOKUP($AX33&amp;"_"&amp;$BC$14,データシート1!$A:$BT,MATCH($BC$12&amp;"_"&amp;BQ$20,データシート1!$A$1:$BT$1,0),0)</f>
        <v>1.127222206475273</v>
      </c>
      <c r="BR33" s="35">
        <f t="shared" si="3"/>
        <v>92.755224363250903</v>
      </c>
      <c r="BT33" s="121" t="str">
        <f t="shared" si="4"/>
        <v>八百津町</v>
      </c>
      <c r="BU33" s="33">
        <f t="shared" si="25"/>
        <v>92.755224363250903</v>
      </c>
      <c r="BV33" s="59">
        <f t="shared" si="16"/>
        <v>0.49926892830156988</v>
      </c>
      <c r="BW33" s="59">
        <f t="shared" si="5"/>
        <v>0.44892205442695438</v>
      </c>
      <c r="BX33" s="59">
        <f t="shared" si="5"/>
        <v>6.437249708557728E-3</v>
      </c>
      <c r="BY33" s="59">
        <f t="shared" si="5"/>
        <v>4.3909624166057759E-2</v>
      </c>
      <c r="BZ33" s="59">
        <f t="shared" si="5"/>
        <v>0.1008318891739876</v>
      </c>
      <c r="CA33" s="59">
        <f t="shared" si="5"/>
        <v>0.14371052517545935</v>
      </c>
      <c r="CB33" s="59">
        <f t="shared" si="5"/>
        <v>0.24403600272264314</v>
      </c>
      <c r="CC33" s="59">
        <f t="shared" si="5"/>
        <v>0.23746050546024569</v>
      </c>
      <c r="CD33" s="59">
        <f t="shared" si="5"/>
        <v>0.10616046672095067</v>
      </c>
      <c r="CE33" s="59">
        <f t="shared" si="5"/>
        <v>0.13130003873929505</v>
      </c>
      <c r="CF33" s="59">
        <f t="shared" si="5"/>
        <v>6.5754972623974445E-3</v>
      </c>
      <c r="CG33" s="59">
        <f t="shared" si="5"/>
        <v>0</v>
      </c>
      <c r="CH33" s="59">
        <f t="shared" si="5"/>
        <v>1.2152654626340078E-2</v>
      </c>
      <c r="CI33" s="122">
        <f t="shared" si="6"/>
        <v>1</v>
      </c>
      <c r="CK33" s="123" t="str">
        <f t="shared" si="7"/>
        <v>八百津町</v>
      </c>
      <c r="CL33" s="124">
        <f t="shared" si="17"/>
        <v>46.309801462211944</v>
      </c>
      <c r="CM33" s="65">
        <f t="shared" si="18"/>
        <v>0.20224660232332253</v>
      </c>
      <c r="CN33" s="66">
        <f t="shared" si="19"/>
        <v>41.639865879983688</v>
      </c>
      <c r="CO33" s="65">
        <f t="shared" si="20"/>
        <v>0.2249286783726708</v>
      </c>
      <c r="CP33" s="66">
        <f t="shared" si="8"/>
        <v>0.59708854099954356</v>
      </c>
      <c r="CQ33" s="65">
        <f t="shared" si="21"/>
        <v>0</v>
      </c>
      <c r="CR33" s="66">
        <f t="shared" si="9"/>
        <v>4.0728470412287114</v>
      </c>
      <c r="CS33" s="65">
        <f t="shared" si="22"/>
        <v>0</v>
      </c>
      <c r="CT33" s="66">
        <f t="shared" si="10"/>
        <v>9.352684503303669</v>
      </c>
      <c r="CU33" s="67">
        <f t="shared" si="23"/>
        <v>0</v>
      </c>
      <c r="CV33" s="16"/>
      <c r="CW33" s="959">
        <f t="shared" si="24"/>
        <v>9.3659999999999997</v>
      </c>
      <c r="CX33" s="962">
        <f>VLOOKUP($AX33&amp;"_"&amp;$CW$14,データシート1!$A:$BT,MATCH($CW$12&amp;"_"&amp;CX$20,データシート1!$A$1:$BT$1,0),0)</f>
        <v>9.3659999999999997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9.3659999999999997</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09384</v>
      </c>
      <c r="AY34" s="18" t="str">
        <f>IF(IFERROR(比較地域マスタ!$Z19,"")=0,"",IFERROR(比較地域マスタ!$Z19,""))</f>
        <v>塩谷町</v>
      </c>
      <c r="BB34" s="110" t="str">
        <f t="shared" si="0"/>
        <v>09384</v>
      </c>
      <c r="BC34" s="1031" t="str">
        <f t="shared" si="0"/>
        <v>塩谷町</v>
      </c>
      <c r="BD34" s="34">
        <f t="shared" si="14"/>
        <v>69.237377819198272</v>
      </c>
      <c r="BE34" s="34">
        <f t="shared" si="15"/>
        <v>23.364322680168197</v>
      </c>
      <c r="BF34" s="34">
        <f>VLOOKUP($AX34&amp;"_"&amp;$BC$14,データシート1!$A:$BT,MATCH($BC$12&amp;"_"&amp;BF$20,データシート1!$A$1:$BT$1,0),0)</f>
        <v>19.787718259071902</v>
      </c>
      <c r="BG34" s="34">
        <f>VLOOKUP($AX34&amp;"_"&amp;$BC$14,データシート1!$A:$BT,MATCH($BC$12&amp;"_"&amp;BG$20,データシート1!$A$1:$BT$1,0),0)</f>
        <v>1.1110787168445149</v>
      </c>
      <c r="BH34" s="34">
        <f>VLOOKUP($AX34&amp;"_"&amp;$BC$14,データシート1!$A:$BT,MATCH($BC$12&amp;"_"&amp;BH$20,データシート1!$A$1:$BT$1,0),0)</f>
        <v>2.4655257042517813</v>
      </c>
      <c r="BI34" s="34">
        <f>VLOOKUP($AX34&amp;"_"&amp;$BC$14,データシート1!$A:$BT,MATCH($BC$12&amp;"_"&amp;BI$20,データシート1!$A$1:$BT$1,0),0)</f>
        <v>8.0194761226865854</v>
      </c>
      <c r="BJ34" s="34">
        <f>VLOOKUP($AX34&amp;"_"&amp;$BC$14,データシート1!$A:$BT,MATCH($BC$12&amp;"_"&amp;BJ$20,データシート1!$A$1:$BT$1,0),0)</f>
        <v>11.48111598028478</v>
      </c>
      <c r="BK34" s="34">
        <f t="shared" si="1"/>
        <v>25.173872842643739</v>
      </c>
      <c r="BL34" s="34">
        <f t="shared" si="2"/>
        <v>24.557480149849006</v>
      </c>
      <c r="BM34" s="34">
        <f>VLOOKUP($AX34&amp;"_"&amp;$BC$14,データシート1!$A:$BT,MATCH($BC$12&amp;"_"&amp;BM$20,データシート1!$A$1:$BT$1,0),0)</f>
        <v>11.393634298537032</v>
      </c>
      <c r="BN34" s="34">
        <f>VLOOKUP($AX34&amp;"_"&amp;$BC$14,データシート1!$A:$BT,MATCH($BC$12&amp;"_"&amp;BN$20,データシート1!$A$1:$BT$1,0),0)</f>
        <v>13.163845851311972</v>
      </c>
      <c r="BO34" s="34">
        <f>VLOOKUP($AX34&amp;"_"&amp;$BC$14,データシート1!$A:$BT,MATCH($BC$12&amp;"_"&amp;BO$20,データシート1!$A$1:$BT$1,0),0)</f>
        <v>0.61639269279473197</v>
      </c>
      <c r="BP34" s="34">
        <f>VLOOKUP($AX34&amp;"_"&amp;$BC$14,データシート1!$A:$BT,MATCH($BC$12&amp;"_"&amp;BP$20,データシート1!$A$1:$BT$1,0),0)</f>
        <v>0</v>
      </c>
      <c r="BQ34" s="34">
        <f>VLOOKUP($AX34&amp;"_"&amp;$BC$14,データシート1!$A:$BT,MATCH($BC$12&amp;"_"&amp;BQ$20,データシート1!$A$1:$BT$1,0),0)</f>
        <v>1.198590193414971</v>
      </c>
      <c r="BR34" s="35">
        <f t="shared" si="3"/>
        <v>69.237377819198272</v>
      </c>
      <c r="BT34" s="121" t="str">
        <f t="shared" si="4"/>
        <v>塩谷町</v>
      </c>
      <c r="BU34" s="33">
        <f t="shared" si="25"/>
        <v>69.237377819198272</v>
      </c>
      <c r="BV34" s="59">
        <f t="shared" si="16"/>
        <v>0.33745244860630313</v>
      </c>
      <c r="BW34" s="59">
        <f t="shared" si="5"/>
        <v>0.28579531580101414</v>
      </c>
      <c r="BX34" s="59">
        <f t="shared" si="5"/>
        <v>1.6047382957597115E-2</v>
      </c>
      <c r="BY34" s="59">
        <f t="shared" si="5"/>
        <v>3.5609749847691885E-2</v>
      </c>
      <c r="BZ34" s="59">
        <f t="shared" si="5"/>
        <v>0.11582582089732071</v>
      </c>
      <c r="CA34" s="59">
        <f t="shared" si="5"/>
        <v>0.16582251295341913</v>
      </c>
      <c r="CB34" s="59">
        <f t="shared" si="5"/>
        <v>0.36358790057562634</v>
      </c>
      <c r="CC34" s="59">
        <f t="shared" si="5"/>
        <v>0.35468530038755541</v>
      </c>
      <c r="CD34" s="59">
        <f t="shared" si="5"/>
        <v>0.16455900927226888</v>
      </c>
      <c r="CE34" s="59">
        <f t="shared" si="5"/>
        <v>0.19012629111528651</v>
      </c>
      <c r="CF34" s="59">
        <f t="shared" si="5"/>
        <v>8.9026001880709218E-3</v>
      </c>
      <c r="CG34" s="59">
        <f t="shared" si="5"/>
        <v>0</v>
      </c>
      <c r="CH34" s="59">
        <f t="shared" si="5"/>
        <v>1.7311316967330667E-2</v>
      </c>
      <c r="CI34" s="122">
        <f t="shared" si="6"/>
        <v>1</v>
      </c>
      <c r="CK34" s="123" t="str">
        <f t="shared" si="7"/>
        <v>塩谷町</v>
      </c>
      <c r="CL34" s="124">
        <f t="shared" si="17"/>
        <v>23.364322680168197</v>
      </c>
      <c r="CM34" s="65">
        <f t="shared" si="18"/>
        <v>0.38126506477164746</v>
      </c>
      <c r="CN34" s="66">
        <f t="shared" si="19"/>
        <v>19.787718259071902</v>
      </c>
      <c r="CO34" s="65">
        <f t="shared" si="20"/>
        <v>0.45017823092948206</v>
      </c>
      <c r="CP34" s="66">
        <f t="shared" si="8"/>
        <v>1.1110787168445149</v>
      </c>
      <c r="CQ34" s="65">
        <f t="shared" si="21"/>
        <v>0</v>
      </c>
      <c r="CR34" s="66">
        <f t="shared" si="9"/>
        <v>2.4655257042517813</v>
      </c>
      <c r="CS34" s="65">
        <f t="shared" si="22"/>
        <v>0</v>
      </c>
      <c r="CT34" s="66">
        <f t="shared" si="10"/>
        <v>8.0194761226865854</v>
      </c>
      <c r="CU34" s="67">
        <f t="shared" si="23"/>
        <v>0</v>
      </c>
      <c r="CV34" s="16"/>
      <c r="CW34" s="959">
        <f t="shared" si="24"/>
        <v>8.9079999999999995</v>
      </c>
      <c r="CX34" s="962">
        <f>VLOOKUP($AX34&amp;"_"&amp;$CW$14,データシート1!$A:$BT,MATCH($CW$12&amp;"_"&amp;CX$20,データシート1!$A$1:$BT$1,0),0)</f>
        <v>8.9079999999999995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8.9079999999999995</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46530</v>
      </c>
      <c r="AY35" s="18" t="str">
        <f>IF(IFERROR(比較地域マスタ!$Z20,"")=0,"",IFERROR(比較地域マスタ!$Z20,""))</f>
        <v>徳之島町</v>
      </c>
      <c r="BB35" s="110" t="str">
        <f t="shared" si="0"/>
        <v>46530</v>
      </c>
      <c r="BC35" s="1031" t="str">
        <f t="shared" si="0"/>
        <v>徳之島町</v>
      </c>
      <c r="BD35" s="34">
        <f t="shared" si="14"/>
        <v>107.37151061996019</v>
      </c>
      <c r="BE35" s="34">
        <f t="shared" si="15"/>
        <v>5.3445493947507643</v>
      </c>
      <c r="BF35" s="34">
        <f>VLOOKUP($AX35&amp;"_"&amp;$BC$14,データシート1!$A:$BT,MATCH($BC$12&amp;"_"&amp;BF$20,データシート1!$A$1:$BT$1,0),0)</f>
        <v>1.653802377630587</v>
      </c>
      <c r="BG35" s="34">
        <f>VLOOKUP($AX35&amp;"_"&amp;$BC$14,データシート1!$A:$BT,MATCH($BC$12&amp;"_"&amp;BG$20,データシート1!$A$1:$BT$1,0),0)</f>
        <v>0.9680139412571217</v>
      </c>
      <c r="BH35" s="34">
        <f>VLOOKUP($AX35&amp;"_"&amp;$BC$14,データシート1!$A:$BT,MATCH($BC$12&amp;"_"&amp;BH$20,データシート1!$A$1:$BT$1,0),0)</f>
        <v>2.7227330758630552</v>
      </c>
      <c r="BI35" s="34">
        <f>VLOOKUP($AX35&amp;"_"&amp;$BC$14,データシート1!$A:$BT,MATCH($BC$12&amp;"_"&amp;BI$20,データシート1!$A$1:$BT$1,0),0)</f>
        <v>14.145155968924366</v>
      </c>
      <c r="BJ35" s="34">
        <f>VLOOKUP($AX35&amp;"_"&amp;$BC$14,データシート1!$A:$BT,MATCH($BC$12&amp;"_"&amp;BJ$20,データシート1!$A$1:$BT$1,0),0)</f>
        <v>10.629148217370787</v>
      </c>
      <c r="BK35" s="34">
        <f t="shared" si="1"/>
        <v>76.348375387322591</v>
      </c>
      <c r="BL35" s="34">
        <f t="shared" si="2"/>
        <v>25.504312409637386</v>
      </c>
      <c r="BM35" s="34">
        <f>VLOOKUP($AX35&amp;"_"&amp;$BC$14,データシート1!$A:$BT,MATCH($BC$12&amp;"_"&amp;BM$20,データシート1!$A$1:$BT$1,0),0)</f>
        <v>6.9411058526337381</v>
      </c>
      <c r="BN35" s="34">
        <f>VLOOKUP($AX35&amp;"_"&amp;$BC$14,データシート1!$A:$BT,MATCH($BC$12&amp;"_"&amp;BN$20,データシート1!$A$1:$BT$1,0),0)</f>
        <v>18.563206557003646</v>
      </c>
      <c r="BO35" s="34">
        <f>VLOOKUP($AX35&amp;"_"&amp;$BC$14,データシート1!$A:$BT,MATCH($BC$12&amp;"_"&amp;BO$20,データシート1!$A$1:$BT$1,0),0)</f>
        <v>0.60821849775909098</v>
      </c>
      <c r="BP35" s="34">
        <f>VLOOKUP($AX35&amp;"_"&amp;$BC$14,データシート1!$A:$BT,MATCH($BC$12&amp;"_"&amp;BP$20,データシート1!$A$1:$BT$1,0),0)</f>
        <v>50.235844479926115</v>
      </c>
      <c r="BQ35" s="34">
        <f>VLOOKUP($AX35&amp;"_"&amp;$BC$14,データシート1!$A:$BT,MATCH($BC$12&amp;"_"&amp;BQ$20,データシート1!$A$1:$BT$1,0),0)</f>
        <v>0.90428165159169316</v>
      </c>
      <c r="BR35" s="35">
        <f t="shared" si="3"/>
        <v>107.37151061996019</v>
      </c>
      <c r="BT35" s="121" t="str">
        <f t="shared" si="4"/>
        <v>徳之島町</v>
      </c>
      <c r="BU35" s="33">
        <f t="shared" si="25"/>
        <v>107.37151061996019</v>
      </c>
      <c r="BV35" s="59">
        <f t="shared" si="16"/>
        <v>4.9776233601366703E-2</v>
      </c>
      <c r="BW35" s="59">
        <f t="shared" si="5"/>
        <v>1.5402618144064259E-2</v>
      </c>
      <c r="BX35" s="59">
        <f t="shared" si="5"/>
        <v>9.0155566934639868E-3</v>
      </c>
      <c r="BY35" s="59">
        <f t="shared" si="5"/>
        <v>2.5358058763838454E-2</v>
      </c>
      <c r="BZ35" s="59">
        <f t="shared" si="5"/>
        <v>0.13174030883286095</v>
      </c>
      <c r="CA35" s="59">
        <f t="shared" si="5"/>
        <v>9.8994120097578714E-2</v>
      </c>
      <c r="CB35" s="59">
        <f t="shared" si="5"/>
        <v>0.71106734874539013</v>
      </c>
      <c r="CC35" s="59">
        <f t="shared" si="5"/>
        <v>0.2375333294872744</v>
      </c>
      <c r="CD35" s="59">
        <f t="shared" si="5"/>
        <v>6.4645694305276891E-2</v>
      </c>
      <c r="CE35" s="59">
        <f t="shared" si="5"/>
        <v>0.17288763518199748</v>
      </c>
      <c r="CF35" s="59">
        <f t="shared" si="5"/>
        <v>5.6646171246660668E-3</v>
      </c>
      <c r="CG35" s="59">
        <f t="shared" si="5"/>
        <v>0.46786940213344969</v>
      </c>
      <c r="CH35" s="59">
        <f t="shared" si="5"/>
        <v>8.4219887228036139E-3</v>
      </c>
      <c r="CI35" s="122">
        <f t="shared" si="6"/>
        <v>1</v>
      </c>
      <c r="CK35" s="123" t="str">
        <f t="shared" si="7"/>
        <v>徳之島町</v>
      </c>
      <c r="CL35" s="124">
        <f t="shared" si="17"/>
        <v>5.3445493947507643</v>
      </c>
      <c r="CM35" s="65">
        <f t="shared" si="18"/>
        <v>0</v>
      </c>
      <c r="CN35" s="66">
        <f t="shared" si="19"/>
        <v>1.653802377630587</v>
      </c>
      <c r="CO35" s="65">
        <f t="shared" si="20"/>
        <v>0</v>
      </c>
      <c r="CP35" s="66">
        <f t="shared" si="8"/>
        <v>0.9680139412571217</v>
      </c>
      <c r="CQ35" s="65">
        <f t="shared" si="21"/>
        <v>0</v>
      </c>
      <c r="CR35" s="66">
        <f t="shared" si="9"/>
        <v>2.7227330758630552</v>
      </c>
      <c r="CS35" s="65">
        <f t="shared" si="22"/>
        <v>0</v>
      </c>
      <c r="CT35" s="66">
        <f t="shared" si="10"/>
        <v>14.145155968924366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04322</v>
      </c>
      <c r="AY36" s="18" t="str">
        <f>IF(IFERROR(比較地域マスタ!$Z21,"")=0,"",IFERROR(比較地域マスタ!$Z21,""))</f>
        <v>村田町</v>
      </c>
      <c r="BB36" s="110" t="str">
        <f t="shared" si="0"/>
        <v>04322</v>
      </c>
      <c r="BC36" s="1031" t="str">
        <f t="shared" si="0"/>
        <v>村田町</v>
      </c>
      <c r="BD36" s="34">
        <f t="shared" si="14"/>
        <v>92.151164811696049</v>
      </c>
      <c r="BE36" s="34">
        <f t="shared" si="15"/>
        <v>47.07801870033046</v>
      </c>
      <c r="BF36" s="34">
        <f>VLOOKUP($AX36&amp;"_"&amp;$BC$14,データシート1!$A:$BT,MATCH($BC$12&amp;"_"&amp;BF$20,データシート1!$A$1:$BT$1,0),0)</f>
        <v>44.67266363632514</v>
      </c>
      <c r="BG36" s="34">
        <f>VLOOKUP($AX36&amp;"_"&amp;$BC$14,データシート1!$A:$BT,MATCH($BC$12&amp;"_"&amp;BG$20,データシート1!$A$1:$BT$1,0),0)</f>
        <v>1.1075958117393994</v>
      </c>
      <c r="BH36" s="34">
        <f>VLOOKUP($AX36&amp;"_"&amp;$BC$14,データシート1!$A:$BT,MATCH($BC$12&amp;"_"&amp;BH$20,データシート1!$A$1:$BT$1,0),0)</f>
        <v>1.2977592522659189</v>
      </c>
      <c r="BI36" s="34">
        <f>VLOOKUP($AX36&amp;"_"&amp;$BC$14,データシート1!$A:$BT,MATCH($BC$12&amp;"_"&amp;BI$20,データシート1!$A$1:$BT$1,0),0)</f>
        <v>9.9760356618740946</v>
      </c>
      <c r="BJ36" s="34">
        <f>VLOOKUP($AX36&amp;"_"&amp;$BC$14,データシート1!$A:$BT,MATCH($BC$12&amp;"_"&amp;BJ$20,データシート1!$A$1:$BT$1,0),0)</f>
        <v>11.714684693512469</v>
      </c>
      <c r="BK36" s="34">
        <f t="shared" si="1"/>
        <v>22.210227438988291</v>
      </c>
      <c r="BL36" s="34">
        <f t="shared" si="2"/>
        <v>21.602767973625365</v>
      </c>
      <c r="BM36" s="34">
        <f>VLOOKUP($AX36&amp;"_"&amp;$BC$14,データシート1!$A:$BT,MATCH($BC$12&amp;"_"&amp;BM$20,データシート1!$A$1:$BT$1,0),0)</f>
        <v>9.8143186531952651</v>
      </c>
      <c r="BN36" s="34">
        <f>VLOOKUP($AX36&amp;"_"&amp;$BC$14,データシート1!$A:$BT,MATCH($BC$12&amp;"_"&amp;BN$20,データシート1!$A$1:$BT$1,0),0)</f>
        <v>11.7884493204301</v>
      </c>
      <c r="BO36" s="34">
        <f>VLOOKUP($AX36&amp;"_"&amp;$BC$14,データシート1!$A:$BT,MATCH($BC$12&amp;"_"&amp;BO$20,データシート1!$A$1:$BT$1,0),0)</f>
        <v>0.60745946536292394</v>
      </c>
      <c r="BP36" s="34">
        <f>VLOOKUP($AX36&amp;"_"&amp;$BC$14,データシート1!$A:$BT,MATCH($BC$12&amp;"_"&amp;BP$20,データシート1!$A$1:$BT$1,0),0)</f>
        <v>0</v>
      </c>
      <c r="BQ36" s="34">
        <f>VLOOKUP($AX36&amp;"_"&amp;$BC$14,データシート1!$A:$BT,MATCH($BC$12&amp;"_"&amp;BQ$20,データシート1!$A$1:$BT$1,0),0)</f>
        <v>1.172198316990742</v>
      </c>
      <c r="BR36" s="35">
        <f t="shared" si="3"/>
        <v>92.151164811696049</v>
      </c>
      <c r="BT36" s="121" t="str">
        <f t="shared" si="4"/>
        <v>村田町</v>
      </c>
      <c r="BU36" s="33">
        <f t="shared" si="25"/>
        <v>92.151164811696049</v>
      </c>
      <c r="BV36" s="59">
        <f t="shared" si="16"/>
        <v>0.51087817279934378</v>
      </c>
      <c r="BW36" s="59">
        <f t="shared" si="5"/>
        <v>0.48477589759836848</v>
      </c>
      <c r="BX36" s="59">
        <f t="shared" si="5"/>
        <v>1.2019335989975686E-2</v>
      </c>
      <c r="BY36" s="59">
        <f t="shared" si="5"/>
        <v>1.408293921099958E-2</v>
      </c>
      <c r="BZ36" s="59">
        <f t="shared" si="5"/>
        <v>0.10825729313633062</v>
      </c>
      <c r="CA36" s="59">
        <f t="shared" si="5"/>
        <v>0.12712465129931394</v>
      </c>
      <c r="CB36" s="59">
        <f t="shared" si="5"/>
        <v>0.24101949752206839</v>
      </c>
      <c r="CC36" s="59">
        <f t="shared" si="5"/>
        <v>0.23442750851569799</v>
      </c>
      <c r="CD36" s="59">
        <f t="shared" si="5"/>
        <v>0.10650238304909206</v>
      </c>
      <c r="CE36" s="59">
        <f t="shared" si="5"/>
        <v>0.12792512546660595</v>
      </c>
      <c r="CF36" s="59">
        <f t="shared" si="5"/>
        <v>6.5919890063703647E-3</v>
      </c>
      <c r="CG36" s="59">
        <f t="shared" si="5"/>
        <v>0</v>
      </c>
      <c r="CH36" s="59">
        <f t="shared" si="5"/>
        <v>1.2720385242943383E-2</v>
      </c>
      <c r="CI36" s="122">
        <f t="shared" si="6"/>
        <v>1</v>
      </c>
      <c r="CK36" s="123" t="str">
        <f t="shared" si="7"/>
        <v>村田町</v>
      </c>
      <c r="CL36" s="124">
        <f t="shared" si="17"/>
        <v>47.07801870033046</v>
      </c>
      <c r="CM36" s="65">
        <f t="shared" si="18"/>
        <v>0.39901849140197865</v>
      </c>
      <c r="CN36" s="66">
        <f t="shared" si="19"/>
        <v>44.67266363632514</v>
      </c>
      <c r="CO36" s="65">
        <f t="shared" si="20"/>
        <v>0.42050324451047866</v>
      </c>
      <c r="CP36" s="66">
        <f t="shared" si="8"/>
        <v>1.1075958117393994</v>
      </c>
      <c r="CQ36" s="65">
        <f t="shared" si="21"/>
        <v>0</v>
      </c>
      <c r="CR36" s="66">
        <f t="shared" si="9"/>
        <v>1.2977592522659189</v>
      </c>
      <c r="CS36" s="65">
        <f t="shared" si="22"/>
        <v>0</v>
      </c>
      <c r="CT36" s="66">
        <f t="shared" si="10"/>
        <v>9.9760356618740946</v>
      </c>
      <c r="CU36" s="67">
        <f t="shared" si="23"/>
        <v>0</v>
      </c>
      <c r="CV36" s="16"/>
      <c r="CW36" s="959">
        <f t="shared" si="24"/>
        <v>18.785</v>
      </c>
      <c r="CX36" s="962">
        <f>VLOOKUP($AX36&amp;"_"&amp;$CW$14,データシート1!$A:$BT,MATCH($CW$12&amp;"_"&amp;CX$20,データシート1!$A$1:$BT$1,0),0)</f>
        <v>18.785</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18.785</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01428</v>
      </c>
      <c r="AY37" s="18" t="str">
        <f>IF(IFERROR(比較地域マスタ!$Z22,"")=0,"",IFERROR(比較地域マスタ!$Z22,""))</f>
        <v>長沼町</v>
      </c>
      <c r="BB37" s="110" t="str">
        <f t="shared" si="0"/>
        <v>01428</v>
      </c>
      <c r="BC37" s="1031" t="str">
        <f t="shared" si="0"/>
        <v>長沼町</v>
      </c>
      <c r="BD37" s="34">
        <f t="shared" si="14"/>
        <v>88.899356315658039</v>
      </c>
      <c r="BE37" s="34">
        <f t="shared" si="15"/>
        <v>24.392597670626991</v>
      </c>
      <c r="BF37" s="34">
        <f>VLOOKUP($AX37&amp;"_"&amp;$BC$14,データシート1!$A:$BT,MATCH($BC$12&amp;"_"&amp;BF$20,データシート1!$A$1:$BT$1,0),0)</f>
        <v>7.1012833422804604</v>
      </c>
      <c r="BG37" s="34">
        <f>VLOOKUP($AX37&amp;"_"&amp;$BC$14,データシート1!$A:$BT,MATCH($BC$12&amp;"_"&amp;BG$20,データシート1!$A$1:$BT$1,0),0)</f>
        <v>0.8409148441178913</v>
      </c>
      <c r="BH37" s="34">
        <f>VLOOKUP($AX37&amp;"_"&amp;$BC$14,データシート1!$A:$BT,MATCH($BC$12&amp;"_"&amp;BH$20,データシート1!$A$1:$BT$1,0),0)</f>
        <v>16.450399484228637</v>
      </c>
      <c r="BI37" s="34">
        <f>VLOOKUP($AX37&amp;"_"&amp;$BC$14,データシート1!$A:$BT,MATCH($BC$12&amp;"_"&amp;BI$20,データシート1!$A$1:$BT$1,0),0)</f>
        <v>16.874148669581505</v>
      </c>
      <c r="BJ37" s="34">
        <f>VLOOKUP($AX37&amp;"_"&amp;$BC$14,データシート1!$A:$BT,MATCH($BC$12&amp;"_"&amp;BJ$20,データシート1!$A$1:$BT$1,0),0)</f>
        <v>21.625693637655655</v>
      </c>
      <c r="BK37" s="34">
        <f t="shared" si="1"/>
        <v>26.006916337793879</v>
      </c>
      <c r="BL37" s="34">
        <f t="shared" si="2"/>
        <v>25.403427195733979</v>
      </c>
      <c r="BM37" s="34">
        <f>VLOOKUP($AX37&amp;"_"&amp;$BC$14,データシート1!$A:$BT,MATCH($BC$12&amp;"_"&amp;BM$20,データシート1!$A$1:$BT$1,0),0)</f>
        <v>9.5166679420680307</v>
      </c>
      <c r="BN37" s="34">
        <f>VLOOKUP($AX37&amp;"_"&amp;$BC$14,データシート1!$A:$BT,MATCH($BC$12&amp;"_"&amp;BN$20,データシート1!$A$1:$BT$1,0),0)</f>
        <v>15.886759253665948</v>
      </c>
      <c r="BO37" s="34">
        <f>VLOOKUP($AX37&amp;"_"&amp;$BC$14,データシート1!$A:$BT,MATCH($BC$12&amp;"_"&amp;BO$20,データシート1!$A$1:$BT$1,0),0)</f>
        <v>0.60348914205989901</v>
      </c>
      <c r="BP37" s="34">
        <f>VLOOKUP($AX37&amp;"_"&amp;$BC$14,データシート1!$A:$BT,MATCH($BC$12&amp;"_"&amp;BP$20,データシート1!$A$1:$BT$1,0),0)</f>
        <v>0</v>
      </c>
      <c r="BQ37" s="34">
        <f>VLOOKUP($AX37&amp;"_"&amp;$BC$14,データシート1!$A:$BT,MATCH($BC$12&amp;"_"&amp;BQ$20,データシート1!$A$1:$BT$1,0),0)</f>
        <v>0</v>
      </c>
      <c r="BR37" s="35">
        <f t="shared" si="3"/>
        <v>88.899356315658039</v>
      </c>
      <c r="BT37" s="121" t="str">
        <f t="shared" si="4"/>
        <v>長沼町</v>
      </c>
      <c r="BU37" s="33">
        <f t="shared" si="25"/>
        <v>88.899356315658039</v>
      </c>
      <c r="BV37" s="59">
        <f t="shared" si="16"/>
        <v>0.27438441268365704</v>
      </c>
      <c r="BW37" s="59">
        <f t="shared" si="5"/>
        <v>7.9880031043933389E-2</v>
      </c>
      <c r="BX37" s="59">
        <f t="shared" si="5"/>
        <v>9.4591780972184507E-3</v>
      </c>
      <c r="BY37" s="59">
        <f t="shared" si="5"/>
        <v>0.1850452035425052</v>
      </c>
      <c r="BZ37" s="59">
        <f t="shared" si="5"/>
        <v>0.18981182056781015</v>
      </c>
      <c r="CA37" s="59">
        <f t="shared" si="5"/>
        <v>0.24326040743049424</v>
      </c>
      <c r="CB37" s="59">
        <f t="shared" si="5"/>
        <v>0.29254335931803843</v>
      </c>
      <c r="CC37" s="59">
        <f t="shared" si="5"/>
        <v>0.28575490586830737</v>
      </c>
      <c r="CD37" s="59">
        <f t="shared" si="5"/>
        <v>0.10704990830616215</v>
      </c>
      <c r="CE37" s="59">
        <f t="shared" si="5"/>
        <v>0.17870499756214522</v>
      </c>
      <c r="CF37" s="59">
        <f t="shared" si="5"/>
        <v>6.7884534497310543E-3</v>
      </c>
      <c r="CG37" s="59">
        <f t="shared" si="5"/>
        <v>0</v>
      </c>
      <c r="CH37" s="59">
        <f t="shared" si="5"/>
        <v>0</v>
      </c>
      <c r="CI37" s="122">
        <f t="shared" si="6"/>
        <v>1</v>
      </c>
      <c r="CK37" s="123" t="str">
        <f t="shared" si="7"/>
        <v>長沼町</v>
      </c>
      <c r="CL37" s="124">
        <f t="shared" si="17"/>
        <v>24.392597670626991</v>
      </c>
      <c r="CM37" s="65">
        <f t="shared" si="18"/>
        <v>0</v>
      </c>
      <c r="CN37" s="66">
        <f t="shared" si="19"/>
        <v>7.1012833422804604</v>
      </c>
      <c r="CO37" s="65">
        <f t="shared" si="20"/>
        <v>0</v>
      </c>
      <c r="CP37" s="66">
        <f t="shared" si="8"/>
        <v>0.8409148441178913</v>
      </c>
      <c r="CQ37" s="65">
        <f t="shared" si="21"/>
        <v>0</v>
      </c>
      <c r="CR37" s="66">
        <f t="shared" si="9"/>
        <v>16.450399484228637</v>
      </c>
      <c r="CS37" s="65">
        <f t="shared" si="22"/>
        <v>0</v>
      </c>
      <c r="CT37" s="66">
        <f t="shared" si="10"/>
        <v>16.874148669581505</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19365</v>
      </c>
      <c r="AY38" s="18" t="str">
        <f>IF(IFERROR(比較地域マスタ!$Z23,"")=0,"",IFERROR(比較地域マスタ!$Z23,""))</f>
        <v>身延町</v>
      </c>
      <c r="BB38" s="110" t="str">
        <f t="shared" si="0"/>
        <v>19365</v>
      </c>
      <c r="BC38" s="1031" t="str">
        <f t="shared" si="0"/>
        <v>身延町</v>
      </c>
      <c r="BD38" s="34">
        <f t="shared" si="14"/>
        <v>71.463482033841416</v>
      </c>
      <c r="BE38" s="34">
        <f t="shared" si="15"/>
        <v>14.261951161375512</v>
      </c>
      <c r="BF38" s="34">
        <f>VLOOKUP($AX38&amp;"_"&amp;$BC$14,データシート1!$A:$BT,MATCH($BC$12&amp;"_"&amp;BF$20,データシート1!$A$1:$BT$1,0),0)</f>
        <v>11.042045571301744</v>
      </c>
      <c r="BG38" s="34">
        <f>VLOOKUP($AX38&amp;"_"&amp;$BC$14,データシート1!$A:$BT,MATCH($BC$12&amp;"_"&amp;BG$20,データシート1!$A$1:$BT$1,0),0)</f>
        <v>1.3695899636214857</v>
      </c>
      <c r="BH38" s="34">
        <f>VLOOKUP($AX38&amp;"_"&amp;$BC$14,データシート1!$A:$BT,MATCH($BC$12&amp;"_"&amp;BH$20,データシート1!$A$1:$BT$1,0),0)</f>
        <v>1.8503156264522824</v>
      </c>
      <c r="BI38" s="34">
        <f>VLOOKUP($AX38&amp;"_"&amp;$BC$14,データシート1!$A:$BT,MATCH($BC$12&amp;"_"&amp;BI$20,データシート1!$A$1:$BT$1,0),0)</f>
        <v>14.987225404520652</v>
      </c>
      <c r="BJ38" s="34">
        <f>VLOOKUP($AX38&amp;"_"&amp;$BC$14,データシート1!$A:$BT,MATCH($BC$12&amp;"_"&amp;BJ$20,データシート1!$A$1:$BT$1,0),0)</f>
        <v>14.634961897583969</v>
      </c>
      <c r="BK38" s="34">
        <f t="shared" si="1"/>
        <v>26.322795647496832</v>
      </c>
      <c r="BL38" s="34">
        <f t="shared" si="2"/>
        <v>25.696885856196317</v>
      </c>
      <c r="BM38" s="34">
        <f>VLOOKUP($AX38&amp;"_"&amp;$BC$14,データシート1!$A:$BT,MATCH($BC$12&amp;"_"&amp;BM$20,データシート1!$A$1:$BT$1,0),0)</f>
        <v>10.720862143249448</v>
      </c>
      <c r="BN38" s="34">
        <f>VLOOKUP($AX38&amp;"_"&amp;$BC$14,データシート1!$A:$BT,MATCH($BC$12&amp;"_"&amp;BN$20,データシート1!$A$1:$BT$1,0),0)</f>
        <v>14.976023712946871</v>
      </c>
      <c r="BO38" s="34">
        <f>VLOOKUP($AX38&amp;"_"&amp;$BC$14,データシート1!$A:$BT,MATCH($BC$12&amp;"_"&amp;BO$20,データシート1!$A$1:$BT$1,0),0)</f>
        <v>0.62590979130051405</v>
      </c>
      <c r="BP38" s="34">
        <f>VLOOKUP($AX38&amp;"_"&amp;$BC$14,データシート1!$A:$BT,MATCH($BC$12&amp;"_"&amp;BP$20,データシート1!$A$1:$BT$1,0),0)</f>
        <v>0</v>
      </c>
      <c r="BQ38" s="34">
        <f>VLOOKUP($AX38&amp;"_"&amp;$BC$14,データシート1!$A:$BT,MATCH($BC$12&amp;"_"&amp;BQ$20,データシート1!$A$1:$BT$1,0),0)</f>
        <v>1.256547922864452</v>
      </c>
      <c r="BR38" s="35">
        <f t="shared" si="3"/>
        <v>71.463482033841416</v>
      </c>
      <c r="BT38" s="121" t="str">
        <f t="shared" si="4"/>
        <v>身延町</v>
      </c>
      <c r="BU38" s="33">
        <f t="shared" si="25"/>
        <v>71.463482033841416</v>
      </c>
      <c r="BV38" s="59">
        <f t="shared" si="16"/>
        <v>0.19956977683541627</v>
      </c>
      <c r="BW38" s="59">
        <f t="shared" si="5"/>
        <v>0.15451311994667152</v>
      </c>
      <c r="BX38" s="59">
        <f t="shared" si="5"/>
        <v>1.9164892678653952E-2</v>
      </c>
      <c r="BY38" s="59">
        <f t="shared" si="5"/>
        <v>2.5891764210090804E-2</v>
      </c>
      <c r="BZ38" s="59">
        <f t="shared" si="5"/>
        <v>0.20971865599025075</v>
      </c>
      <c r="CA38" s="59">
        <f t="shared" si="5"/>
        <v>0.20478937607117445</v>
      </c>
      <c r="CB38" s="59">
        <f t="shared" si="5"/>
        <v>0.36833911388521084</v>
      </c>
      <c r="CC38" s="59">
        <f t="shared" si="5"/>
        <v>0.35958065748919987</v>
      </c>
      <c r="CD38" s="59">
        <f t="shared" si="5"/>
        <v>0.15001874857108979</v>
      </c>
      <c r="CE38" s="59">
        <f t="shared" si="5"/>
        <v>0.20956190891811008</v>
      </c>
      <c r="CF38" s="59">
        <f t="shared" si="5"/>
        <v>8.7584563960109788E-3</v>
      </c>
      <c r="CG38" s="59">
        <f t="shared" si="5"/>
        <v>0</v>
      </c>
      <c r="CH38" s="59">
        <f t="shared" si="5"/>
        <v>1.7583077217947704E-2</v>
      </c>
      <c r="CI38" s="122">
        <f t="shared" si="6"/>
        <v>1</v>
      </c>
      <c r="CK38" s="123" t="str">
        <f t="shared" si="7"/>
        <v>身延町</v>
      </c>
      <c r="CL38" s="124">
        <f t="shared" si="17"/>
        <v>14.261951161375512</v>
      </c>
      <c r="CM38" s="65">
        <f t="shared" si="18"/>
        <v>1</v>
      </c>
      <c r="CN38" s="66">
        <f t="shared" si="19"/>
        <v>11.042045571301744</v>
      </c>
      <c r="CO38" s="65">
        <f t="shared" si="20"/>
        <v>1</v>
      </c>
      <c r="CP38" s="66">
        <f t="shared" si="8"/>
        <v>1.3695899636214857</v>
      </c>
      <c r="CQ38" s="65">
        <f t="shared" si="21"/>
        <v>0</v>
      </c>
      <c r="CR38" s="66">
        <f t="shared" si="9"/>
        <v>1.8503156264522824</v>
      </c>
      <c r="CS38" s="65">
        <f t="shared" si="22"/>
        <v>0</v>
      </c>
      <c r="CT38" s="66">
        <f t="shared" si="10"/>
        <v>14.987225404520652</v>
      </c>
      <c r="CU38" s="67">
        <f t="shared" si="23"/>
        <v>0</v>
      </c>
      <c r="CV38" s="16"/>
      <c r="CW38" s="959">
        <f t="shared" si="24"/>
        <v>29.053999999999998</v>
      </c>
      <c r="CX38" s="962">
        <f>VLOOKUP($AX38&amp;"_"&amp;$CW$14,データシート1!$A:$BT,MATCH($CW$12&amp;"_"&amp;CX$20,データシート1!$A$1:$BT$1,0),0)</f>
        <v>29.053999999999998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29.053999999999998</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20432</v>
      </c>
      <c r="AY39" s="18" t="str">
        <f>IF(IFERROR(比較地域マスタ!$Z24,"")=0,"",IFERROR(比較地域マスタ!$Z24,""))</f>
        <v>木曽町</v>
      </c>
      <c r="BB39" s="110" t="str">
        <f t="shared" si="0"/>
        <v>20432</v>
      </c>
      <c r="BC39" s="1031" t="str">
        <f t="shared" si="0"/>
        <v>木曽町</v>
      </c>
      <c r="BD39" s="34">
        <f t="shared" si="14"/>
        <v>75.181160523807961</v>
      </c>
      <c r="BE39" s="34">
        <f t="shared" si="15"/>
        <v>10.123040204175092</v>
      </c>
      <c r="BF39" s="34">
        <f>VLOOKUP($AX39&amp;"_"&amp;$BC$14,データシート1!$A:$BT,MATCH($BC$12&amp;"_"&amp;BF$20,データシート1!$A$1:$BT$1,0),0)</f>
        <v>2.6603708377548436</v>
      </c>
      <c r="BG39" s="34">
        <f>VLOOKUP($AX39&amp;"_"&amp;$BC$14,データシート1!$A:$BT,MATCH($BC$12&amp;"_"&amp;BG$20,データシート1!$A$1:$BT$1,0),0)</f>
        <v>1.2187136048599256</v>
      </c>
      <c r="BH39" s="34">
        <f>VLOOKUP($AX39&amp;"_"&amp;$BC$14,データシート1!$A:$BT,MATCH($BC$12&amp;"_"&amp;BH$20,データシート1!$A$1:$BT$1,0),0)</f>
        <v>6.2439557615603229</v>
      </c>
      <c r="BI39" s="34">
        <f>VLOOKUP($AX39&amp;"_"&amp;$BC$14,データシート1!$A:$BT,MATCH($BC$12&amp;"_"&amp;BI$20,データシート1!$A$1:$BT$1,0),0)</f>
        <v>19.676029559775081</v>
      </c>
      <c r="BJ39" s="34">
        <f>VLOOKUP($AX39&amp;"_"&amp;$BC$14,データシート1!$A:$BT,MATCH($BC$12&amp;"_"&amp;BJ$20,データシート1!$A$1:$BT$1,0),0)</f>
        <v>18.44999166646393</v>
      </c>
      <c r="BK39" s="34">
        <f t="shared" si="1"/>
        <v>25.623296628540864</v>
      </c>
      <c r="BL39" s="34">
        <f t="shared" si="2"/>
        <v>25.014611033922591</v>
      </c>
      <c r="BM39" s="34">
        <f>VLOOKUP($AX39&amp;"_"&amp;$BC$14,データシート1!$A:$BT,MATCH($BC$12&amp;"_"&amp;BM$20,データシート1!$A$1:$BT$1,0),0)</f>
        <v>9.8387830952057218</v>
      </c>
      <c r="BN39" s="34">
        <f>VLOOKUP($AX39&amp;"_"&amp;$BC$14,データシート1!$A:$BT,MATCH($BC$12&amp;"_"&amp;BN$20,データシート1!$A$1:$BT$1,0),0)</f>
        <v>15.175827938716871</v>
      </c>
      <c r="BO39" s="34">
        <f>VLOOKUP($AX39&amp;"_"&amp;$BC$14,データシート1!$A:$BT,MATCH($BC$12&amp;"_"&amp;BO$20,データシート1!$A$1:$BT$1,0),0)</f>
        <v>0.60868559461827099</v>
      </c>
      <c r="BP39" s="34">
        <f>VLOOKUP($AX39&amp;"_"&amp;$BC$14,データシート1!$A:$BT,MATCH($BC$12&amp;"_"&amp;BP$20,データシート1!$A$1:$BT$1,0),0)</f>
        <v>0</v>
      </c>
      <c r="BQ39" s="34">
        <f>VLOOKUP($AX39&amp;"_"&amp;$BC$14,データシート1!$A:$BT,MATCH($BC$12&amp;"_"&amp;BQ$20,データシート1!$A$1:$BT$1,0),0)</f>
        <v>1.3088024648529919</v>
      </c>
      <c r="BR39" s="35">
        <f t="shared" si="3"/>
        <v>75.181160523807961</v>
      </c>
      <c r="BT39" s="121" t="str">
        <f t="shared" si="4"/>
        <v>木曽町</v>
      </c>
      <c r="BU39" s="33">
        <f t="shared" si="25"/>
        <v>75.181160523807961</v>
      </c>
      <c r="BV39" s="59">
        <f t="shared" si="16"/>
        <v>0.13464862917312087</v>
      </c>
      <c r="BW39" s="59">
        <f t="shared" si="5"/>
        <v>3.5386136888807027E-2</v>
      </c>
      <c r="BX39" s="59">
        <f t="shared" si="5"/>
        <v>1.6210359036343821E-2</v>
      </c>
      <c r="BY39" s="59">
        <f t="shared" si="5"/>
        <v>8.3052133247970034E-2</v>
      </c>
      <c r="BZ39" s="59">
        <f t="shared" si="5"/>
        <v>0.26171489536323644</v>
      </c>
      <c r="CA39" s="59">
        <f t="shared" si="5"/>
        <v>0.24540711446747734</v>
      </c>
      <c r="CB39" s="59">
        <f t="shared" si="5"/>
        <v>0.34082071159870719</v>
      </c>
      <c r="CC39" s="59">
        <f t="shared" si="5"/>
        <v>0.33272445995298383</v>
      </c>
      <c r="CD39" s="59">
        <f t="shared" si="5"/>
        <v>0.13086766720088111</v>
      </c>
      <c r="CE39" s="59">
        <f t="shared" si="5"/>
        <v>0.20185679275210275</v>
      </c>
      <c r="CF39" s="59">
        <f t="shared" si="5"/>
        <v>8.0962516457233416E-3</v>
      </c>
      <c r="CG39" s="59">
        <f t="shared" si="5"/>
        <v>0</v>
      </c>
      <c r="CH39" s="59">
        <f t="shared" si="5"/>
        <v>1.7408649397458124E-2</v>
      </c>
      <c r="CI39" s="122">
        <f t="shared" si="6"/>
        <v>1</v>
      </c>
      <c r="CK39" s="123" t="str">
        <f t="shared" si="7"/>
        <v>木曽町</v>
      </c>
      <c r="CL39" s="124">
        <f t="shared" si="17"/>
        <v>10.123040204175092</v>
      </c>
      <c r="CM39" s="65">
        <f t="shared" si="18"/>
        <v>0</v>
      </c>
      <c r="CN39" s="66">
        <f t="shared" si="19"/>
        <v>2.6603708377548436</v>
      </c>
      <c r="CO39" s="65">
        <f t="shared" si="20"/>
        <v>0</v>
      </c>
      <c r="CP39" s="66">
        <f t="shared" si="8"/>
        <v>1.2187136048599256</v>
      </c>
      <c r="CQ39" s="65">
        <f t="shared" si="21"/>
        <v>0</v>
      </c>
      <c r="CR39" s="66">
        <f t="shared" si="9"/>
        <v>6.2439557615603229</v>
      </c>
      <c r="CS39" s="65">
        <f t="shared" si="22"/>
        <v>0</v>
      </c>
      <c r="CT39" s="66">
        <f t="shared" si="10"/>
        <v>19.676029559775081</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01460</v>
      </c>
      <c r="AY40" s="18" t="str">
        <f>IF(IFERROR(比較地域マスタ!$Z25,"")=0,"",IFERROR(比較地域マスタ!$Z25,""))</f>
        <v>上富良野町</v>
      </c>
      <c r="BB40" s="110" t="str">
        <f t="shared" si="0"/>
        <v>01460</v>
      </c>
      <c r="BC40" s="1031" t="str">
        <f t="shared" si="0"/>
        <v>上富良野町</v>
      </c>
      <c r="BD40" s="34">
        <f t="shared" si="14"/>
        <v>86.481728319604315</v>
      </c>
      <c r="BE40" s="34">
        <f t="shared" si="15"/>
        <v>26.078744661303478</v>
      </c>
      <c r="BF40" s="34">
        <f>VLOOKUP($AX40&amp;"_"&amp;$BC$14,データシート1!$A:$BT,MATCH($BC$12&amp;"_"&amp;BF$20,データシート1!$A$1:$BT$1,0),0)</f>
        <v>13.660317354556591</v>
      </c>
      <c r="BG40" s="34">
        <f>VLOOKUP($AX40&amp;"_"&amp;$BC$14,データシート1!$A:$BT,MATCH($BC$12&amp;"_"&amp;BG$20,データシート1!$A$1:$BT$1,0),0)</f>
        <v>0.75682335970610215</v>
      </c>
      <c r="BH40" s="34">
        <f>VLOOKUP($AX40&amp;"_"&amp;$BC$14,データシート1!$A:$BT,MATCH($BC$12&amp;"_"&amp;BH$20,データシート1!$A$1:$BT$1,0),0)</f>
        <v>11.661603947040785</v>
      </c>
      <c r="BI40" s="34">
        <f>VLOOKUP($AX40&amp;"_"&amp;$BC$14,データシート1!$A:$BT,MATCH($BC$12&amp;"_"&amp;BI$20,データシート1!$A$1:$BT$1,0),0)</f>
        <v>18.537541783128752</v>
      </c>
      <c r="BJ40" s="34">
        <f>VLOOKUP($AX40&amp;"_"&amp;$BC$14,データシート1!$A:$BT,MATCH($BC$12&amp;"_"&amp;BJ$20,データシート1!$A$1:$BT$1,0),0)</f>
        <v>23.3824518535497</v>
      </c>
      <c r="BK40" s="34">
        <f t="shared" si="1"/>
        <v>17.388616882646385</v>
      </c>
      <c r="BL40" s="34">
        <f t="shared" si="2"/>
        <v>16.784777417942102</v>
      </c>
      <c r="BM40" s="34">
        <f>VLOOKUP($AX40&amp;"_"&amp;$BC$14,データシート1!$A:$BT,MATCH($BC$12&amp;"_"&amp;BM$20,データシート1!$A$1:$BT$1,0),0)</f>
        <v>8.5788643316671518</v>
      </c>
      <c r="BN40" s="34">
        <f>VLOOKUP($AX40&amp;"_"&amp;$BC$14,データシート1!$A:$BT,MATCH($BC$12&amp;"_"&amp;BN$20,データシート1!$A$1:$BT$1,0),0)</f>
        <v>8.2059130862749523</v>
      </c>
      <c r="BO40" s="34">
        <f>VLOOKUP($AX40&amp;"_"&amp;$BC$14,データシート1!$A:$BT,MATCH($BC$12&amp;"_"&amp;BO$20,データシート1!$A$1:$BT$1,0),0)</f>
        <v>0.60383946470428296</v>
      </c>
      <c r="BP40" s="34">
        <f>VLOOKUP($AX40&amp;"_"&amp;$BC$14,データシート1!$A:$BT,MATCH($BC$12&amp;"_"&amp;BP$20,データシート1!$A$1:$BT$1,0),0)</f>
        <v>0</v>
      </c>
      <c r="BQ40" s="34">
        <f>VLOOKUP($AX40&amp;"_"&amp;$BC$14,データシート1!$A:$BT,MATCH($BC$12&amp;"_"&amp;BQ$20,データシート1!$A$1:$BT$1,0),0)</f>
        <v>1.0943731389760001</v>
      </c>
      <c r="BR40" s="35">
        <f t="shared" si="3"/>
        <v>86.481728319604315</v>
      </c>
      <c r="BT40" s="121" t="str">
        <f t="shared" si="4"/>
        <v>上富良野町</v>
      </c>
      <c r="BU40" s="33">
        <f t="shared" si="25"/>
        <v>86.481728319604315</v>
      </c>
      <c r="BV40" s="59">
        <f t="shared" si="16"/>
        <v>0.3015520754271484</v>
      </c>
      <c r="BW40" s="59">
        <f t="shared" si="5"/>
        <v>0.15795610957349437</v>
      </c>
      <c r="BX40" s="59">
        <f t="shared" si="5"/>
        <v>8.7512515581229418E-3</v>
      </c>
      <c r="BY40" s="59">
        <f t="shared" si="5"/>
        <v>0.1348447142955311</v>
      </c>
      <c r="BZ40" s="59">
        <f t="shared" si="5"/>
        <v>0.21435211972893153</v>
      </c>
      <c r="CA40" s="59">
        <f t="shared" si="5"/>
        <v>0.27037447456111019</v>
      </c>
      <c r="CB40" s="59">
        <f t="shared" si="5"/>
        <v>0.20106694466586655</v>
      </c>
      <c r="CC40" s="59">
        <f t="shared" si="5"/>
        <v>0.19408466671609298</v>
      </c>
      <c r="CD40" s="59">
        <f t="shared" si="5"/>
        <v>9.9198576373992653E-2</v>
      </c>
      <c r="CE40" s="59">
        <f t="shared" si="5"/>
        <v>9.488609034210034E-2</v>
      </c>
      <c r="CF40" s="59">
        <f t="shared" si="5"/>
        <v>6.9822779497735847E-3</v>
      </c>
      <c r="CG40" s="59">
        <f t="shared" si="5"/>
        <v>0</v>
      </c>
      <c r="CH40" s="59">
        <f t="shared" si="5"/>
        <v>1.2654385616943313E-2</v>
      </c>
      <c r="CI40" s="122">
        <f t="shared" si="6"/>
        <v>1</v>
      </c>
      <c r="CK40" s="123" t="str">
        <f t="shared" si="7"/>
        <v>上富良野町</v>
      </c>
      <c r="CL40" s="124">
        <f t="shared" si="17"/>
        <v>26.078744661303478</v>
      </c>
      <c r="CM40" s="65">
        <f t="shared" si="18"/>
        <v>0</v>
      </c>
      <c r="CN40" s="66">
        <f t="shared" si="19"/>
        <v>13.660317354556591</v>
      </c>
      <c r="CO40" s="65">
        <f t="shared" si="20"/>
        <v>0</v>
      </c>
      <c r="CP40" s="66">
        <f t="shared" si="8"/>
        <v>0.75682335970610215</v>
      </c>
      <c r="CQ40" s="65">
        <f t="shared" si="21"/>
        <v>0</v>
      </c>
      <c r="CR40" s="66">
        <f t="shared" si="9"/>
        <v>11.661603947040785</v>
      </c>
      <c r="CS40" s="65">
        <f t="shared" si="22"/>
        <v>0</v>
      </c>
      <c r="CT40" s="66">
        <f t="shared" si="10"/>
        <v>18.537541783128752</v>
      </c>
      <c r="CU40" s="67">
        <f t="shared" si="23"/>
        <v>0.32242678505732308</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5.9770000000000003</v>
      </c>
      <c r="DB40" s="962">
        <f>VLOOKUP($AX40&amp;"_"&amp;$CW$14,データシート1!$A:$BT,MATCH($CW$12&amp;"_"&amp;DB$20,データシート1!$A$1:$BT$1,0),0)</f>
        <v>0</v>
      </c>
      <c r="DC40" s="962">
        <f>VLOOKUP($AX40&amp;"_"&amp;$CW$14,データシート1!$A:$BT,MATCH($CW$12&amp;"_"&amp;DC$20,データシート1!$A$1:$BT$1,0),0)</f>
        <v>0</v>
      </c>
      <c r="DD40" s="961">
        <f t="shared" si="11"/>
        <v>5.9770000000000003</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07545</v>
      </c>
      <c r="AY41" s="18" t="str">
        <f>IF(IFERROR(比較地域マスタ!$Z26,"")=0,"",IFERROR(比較地域マスタ!$Z26,""))</f>
        <v>大熊町</v>
      </c>
      <c r="BB41" s="110" t="str">
        <f t="shared" si="0"/>
        <v>07545</v>
      </c>
      <c r="BC41" s="1031" t="str">
        <f t="shared" si="0"/>
        <v>大熊町</v>
      </c>
      <c r="BD41" s="34">
        <f t="shared" si="14"/>
        <v>25.957895573577591</v>
      </c>
      <c r="BE41" s="34">
        <f t="shared" si="15"/>
        <v>1.1241629068986594</v>
      </c>
      <c r="BF41" s="34">
        <f>VLOOKUP($AX41&amp;"_"&amp;$BC$14,データシート1!$A:$BT,MATCH($BC$12&amp;"_"&amp;BF$20,データシート1!$A$1:$BT$1,0),0)</f>
        <v>0</v>
      </c>
      <c r="BG41" s="34">
        <f>VLOOKUP($AX41&amp;"_"&amp;$BC$14,データシート1!$A:$BT,MATCH($BC$12&amp;"_"&amp;BG$20,データシート1!$A$1:$BT$1,0),0)</f>
        <v>0.30673568572618953</v>
      </c>
      <c r="BH41" s="34">
        <f>VLOOKUP($AX41&amp;"_"&amp;$BC$14,データシート1!$A:$BT,MATCH($BC$12&amp;"_"&amp;BH$20,データシート1!$A$1:$BT$1,0),0)</f>
        <v>0.8174272211724698</v>
      </c>
      <c r="BI41" s="34">
        <f>VLOOKUP($AX41&amp;"_"&amp;$BC$14,データシート1!$A:$BT,MATCH($BC$12&amp;"_"&amp;BI$20,データシート1!$A$1:$BT$1,0),0)</f>
        <v>1.3144546660492915</v>
      </c>
      <c r="BJ41" s="34">
        <f>VLOOKUP($AX41&amp;"_"&amp;$BC$14,データシート1!$A:$BT,MATCH($BC$12&amp;"_"&amp;BJ$20,データシート1!$A$1:$BT$1,0),0)</f>
        <v>14.794853444111753</v>
      </c>
      <c r="BK41" s="34">
        <f t="shared" si="1"/>
        <v>8.2298283940281749</v>
      </c>
      <c r="BL41" s="34">
        <f t="shared" si="2"/>
        <v>7.6366153828702243</v>
      </c>
      <c r="BM41" s="34">
        <f>VLOOKUP($AX41&amp;"_"&amp;$BC$14,データシート1!$A:$BT,MATCH($BC$12&amp;"_"&amp;BM$20,データシート1!$A$1:$BT$1,0),0)</f>
        <v>2.9574792119308819</v>
      </c>
      <c r="BN41" s="34">
        <f>VLOOKUP($AX41&amp;"_"&amp;$BC$14,データシート1!$A:$BT,MATCH($BC$12&amp;"_"&amp;BN$20,データシート1!$A$1:$BT$1,0),0)</f>
        <v>4.6791361709393424</v>
      </c>
      <c r="BO41" s="34">
        <f>VLOOKUP($AX41&amp;"_"&amp;$BC$14,データシート1!$A:$BT,MATCH($BC$12&amp;"_"&amp;BO$20,データシート1!$A$1:$BT$1,0),0)</f>
        <v>0.59321301115795</v>
      </c>
      <c r="BP41" s="34">
        <f>VLOOKUP($AX41&amp;"_"&amp;$BC$14,データシート1!$A:$BT,MATCH($BC$12&amp;"_"&amp;BP$20,データシート1!$A$1:$BT$1,0),0)</f>
        <v>0</v>
      </c>
      <c r="BQ41" s="34">
        <f>VLOOKUP($AX41&amp;"_"&amp;$BC$14,データシート1!$A:$BT,MATCH($BC$12&amp;"_"&amp;BQ$20,データシート1!$A$1:$BT$1,0),0)</f>
        <v>0.49459616248970872</v>
      </c>
      <c r="BR41" s="35">
        <f t="shared" si="3"/>
        <v>25.957895573577591</v>
      </c>
      <c r="BT41" s="121" t="str">
        <f t="shared" si="4"/>
        <v>大熊町</v>
      </c>
      <c r="BU41" s="33">
        <f t="shared" si="25"/>
        <v>25.957895573577591</v>
      </c>
      <c r="BV41" s="59">
        <f t="shared" si="16"/>
        <v>4.3307166550239883E-2</v>
      </c>
      <c r="BW41" s="59">
        <f t="shared" si="5"/>
        <v>0</v>
      </c>
      <c r="BX41" s="59">
        <f t="shared" si="5"/>
        <v>1.1816662289003667E-2</v>
      </c>
      <c r="BY41" s="59">
        <f t="shared" si="5"/>
        <v>3.1490504261236216E-2</v>
      </c>
      <c r="BZ41" s="59">
        <f t="shared" si="5"/>
        <v>5.0637951844881762E-2</v>
      </c>
      <c r="CA41" s="59">
        <f t="shared" si="5"/>
        <v>0.56995581179436439</v>
      </c>
      <c r="CB41" s="59">
        <f t="shared" si="5"/>
        <v>0.31704528476512073</v>
      </c>
      <c r="CC41" s="59">
        <f t="shared" si="5"/>
        <v>0.29419239172236661</v>
      </c>
      <c r="CD41" s="59">
        <f t="shared" si="5"/>
        <v>0.11393370481624422</v>
      </c>
      <c r="CE41" s="59">
        <f t="shared" si="5"/>
        <v>0.18025868690612235</v>
      </c>
      <c r="CF41" s="59">
        <f t="shared" si="5"/>
        <v>2.2852893042754147E-2</v>
      </c>
      <c r="CG41" s="59">
        <f t="shared" si="5"/>
        <v>0</v>
      </c>
      <c r="CH41" s="59">
        <f t="shared" si="5"/>
        <v>1.905378504539311E-2</v>
      </c>
      <c r="CI41" s="122">
        <f t="shared" si="6"/>
        <v>1</v>
      </c>
      <c r="CK41" s="123" t="str">
        <f t="shared" si="7"/>
        <v>大熊町</v>
      </c>
      <c r="CL41" s="124">
        <f t="shared" si="17"/>
        <v>1.1241629068986594</v>
      </c>
      <c r="CM41" s="65">
        <f t="shared" si="18"/>
        <v>0</v>
      </c>
      <c r="CN41" s="66">
        <f t="shared" si="19"/>
        <v>0</v>
      </c>
      <c r="CO41" s="65">
        <f t="shared" si="20"/>
        <v>0</v>
      </c>
      <c r="CP41" s="66">
        <f t="shared" si="8"/>
        <v>0.30673568572618953</v>
      </c>
      <c r="CQ41" s="65">
        <f t="shared" si="21"/>
        <v>0</v>
      </c>
      <c r="CR41" s="66">
        <f t="shared" si="9"/>
        <v>0.8174272211724698</v>
      </c>
      <c r="CS41" s="65">
        <f t="shared" si="22"/>
        <v>0</v>
      </c>
      <c r="CT41" s="66">
        <f t="shared" si="10"/>
        <v>1.3144546660492915</v>
      </c>
      <c r="CU41" s="67">
        <f t="shared" si="23"/>
        <v>1</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74.847999999999999</v>
      </c>
      <c r="DB41" s="962">
        <f>VLOOKUP($AX41&amp;"_"&amp;$CW$14,データシート1!$A:$BT,MATCH($CW$12&amp;"_"&amp;DB$20,データシート1!$A$1:$BT$1,0),0)</f>
        <v>0</v>
      </c>
      <c r="DC41" s="962">
        <f>VLOOKUP($AX41&amp;"_"&amp;$CW$14,データシート1!$A:$BT,MATCH($CW$12&amp;"_"&amp;DC$20,データシート1!$A$1:$BT$1,0),0)</f>
        <v>0</v>
      </c>
      <c r="DD41" s="961">
        <f t="shared" si="11"/>
        <v>74.847999999999999</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2</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02301</v>
      </c>
      <c r="AY42" s="18" t="str">
        <f>IF(IFERROR(比較地域マスタ!$Z27,"")=0,"",IFERROR(比較地域マスタ!$Z27,""))</f>
        <v>平内町</v>
      </c>
      <c r="BB42" s="110" t="str">
        <f t="shared" si="0"/>
        <v>02301</v>
      </c>
      <c r="BC42" s="1031" t="str">
        <f t="shared" si="0"/>
        <v>平内町</v>
      </c>
      <c r="BD42" s="34">
        <f t="shared" si="14"/>
        <v>76.341253899664395</v>
      </c>
      <c r="BE42" s="34">
        <f t="shared" si="15"/>
        <v>25.944320867400343</v>
      </c>
      <c r="BF42" s="34">
        <f>VLOOKUP($AX42&amp;"_"&amp;$BC$14,データシート1!$A:$BT,MATCH($BC$12&amp;"_"&amp;BF$20,データシート1!$A$1:$BT$1,0),0)</f>
        <v>22.845609188192871</v>
      </c>
      <c r="BG42" s="34">
        <f>VLOOKUP($AX42&amp;"_"&amp;$BC$14,データシート1!$A:$BT,MATCH($BC$12&amp;"_"&amp;BG$20,データシート1!$A$1:$BT$1,0),0)</f>
        <v>0.95992149394131243</v>
      </c>
      <c r="BH42" s="34">
        <f>VLOOKUP($AX42&amp;"_"&amp;$BC$14,データシート1!$A:$BT,MATCH($BC$12&amp;"_"&amp;BH$20,データシート1!$A$1:$BT$1,0),0)</f>
        <v>2.1387901852661582</v>
      </c>
      <c r="BI42" s="34">
        <f>VLOOKUP($AX42&amp;"_"&amp;$BC$14,データシート1!$A:$BT,MATCH($BC$12&amp;"_"&amp;BI$20,データシート1!$A$1:$BT$1,0),0)</f>
        <v>9.4202023437208968</v>
      </c>
      <c r="BJ42" s="34">
        <f>VLOOKUP($AX42&amp;"_"&amp;$BC$14,データシート1!$A:$BT,MATCH($BC$12&amp;"_"&amp;BJ$20,データシート1!$A$1:$BT$1,0),0)</f>
        <v>22.294567872431394</v>
      </c>
      <c r="BK42" s="34">
        <f t="shared" si="1"/>
        <v>18.68216281611177</v>
      </c>
      <c r="BL42" s="34">
        <f t="shared" si="2"/>
        <v>18.073652382815691</v>
      </c>
      <c r="BM42" s="34">
        <f>VLOOKUP($AX42&amp;"_"&amp;$BC$14,データシート1!$A:$BT,MATCH($BC$12&amp;"_"&amp;BM$20,データシート1!$A$1:$BT$1,0),0)</f>
        <v>7.5676673952349036</v>
      </c>
      <c r="BN42" s="34">
        <f>VLOOKUP($AX42&amp;"_"&amp;$BC$14,データシート1!$A:$BT,MATCH($BC$12&amp;"_"&amp;BN$20,データシート1!$A$1:$BT$1,0),0)</f>
        <v>10.505984987580787</v>
      </c>
      <c r="BO42" s="34">
        <f>VLOOKUP($AX42&amp;"_"&amp;$BC$14,データシート1!$A:$BT,MATCH($BC$12&amp;"_"&amp;BO$20,データシート1!$A$1:$BT$1,0),0)</f>
        <v>0.60851043329607801</v>
      </c>
      <c r="BP42" s="34">
        <f>VLOOKUP($AX42&amp;"_"&amp;$BC$14,データシート1!$A:$BT,MATCH($BC$12&amp;"_"&amp;BP$20,データシート1!$A$1:$BT$1,0),0)</f>
        <v>0</v>
      </c>
      <c r="BQ42" s="34">
        <f>VLOOKUP($AX42&amp;"_"&amp;$BC$14,データシート1!$A:$BT,MATCH($BC$12&amp;"_"&amp;BQ$20,データシート1!$A$1:$BT$1,0),0)</f>
        <v>0</v>
      </c>
      <c r="BR42" s="35">
        <f t="shared" si="3"/>
        <v>76.341253899664395</v>
      </c>
      <c r="BT42" s="121" t="str">
        <f t="shared" si="4"/>
        <v>平内町</v>
      </c>
      <c r="BU42" s="33">
        <f t="shared" si="25"/>
        <v>76.341253899664395</v>
      </c>
      <c r="BV42" s="59">
        <f t="shared" si="16"/>
        <v>0.33984666929232082</v>
      </c>
      <c r="BW42" s="59">
        <f t="shared" si="5"/>
        <v>0.29925640490813715</v>
      </c>
      <c r="BX42" s="59">
        <f t="shared" si="5"/>
        <v>1.257408602697227E-2</v>
      </c>
      <c r="BY42" s="59">
        <f t="shared" si="5"/>
        <v>2.8016178357211402E-2</v>
      </c>
      <c r="BZ42" s="59">
        <f t="shared" si="5"/>
        <v>0.1233959604082729</v>
      </c>
      <c r="CA42" s="59">
        <f t="shared" ref="CA42:CH68" si="32">BJ42/$BR42</f>
        <v>0.29203827201650673</v>
      </c>
      <c r="CB42" s="59">
        <f t="shared" si="32"/>
        <v>0.2447190982828997</v>
      </c>
      <c r="CC42" s="59">
        <f t="shared" si="32"/>
        <v>0.23674817296778963</v>
      </c>
      <c r="CD42" s="59">
        <f t="shared" si="32"/>
        <v>9.9129461577630335E-2</v>
      </c>
      <c r="CE42" s="59">
        <f t="shared" si="32"/>
        <v>0.1376187113901593</v>
      </c>
      <c r="CF42" s="59">
        <f t="shared" si="32"/>
        <v>7.9709253151100407E-3</v>
      </c>
      <c r="CG42" s="59">
        <f t="shared" si="32"/>
        <v>0</v>
      </c>
      <c r="CH42" s="59">
        <f t="shared" si="32"/>
        <v>0</v>
      </c>
      <c r="CI42" s="122">
        <f t="shared" si="6"/>
        <v>1</v>
      </c>
      <c r="CK42" s="123" t="str">
        <f t="shared" si="7"/>
        <v>平内町</v>
      </c>
      <c r="CL42" s="124">
        <f t="shared" si="17"/>
        <v>25.944320867400343</v>
      </c>
      <c r="CM42" s="65">
        <f t="shared" si="18"/>
        <v>0</v>
      </c>
      <c r="CN42" s="66">
        <f t="shared" si="19"/>
        <v>22.845609188192871</v>
      </c>
      <c r="CO42" s="65">
        <f t="shared" si="20"/>
        <v>0</v>
      </c>
      <c r="CP42" s="66">
        <f t="shared" si="8"/>
        <v>0.95992149394131243</v>
      </c>
      <c r="CQ42" s="65">
        <f t="shared" si="21"/>
        <v>0</v>
      </c>
      <c r="CR42" s="66">
        <f t="shared" si="9"/>
        <v>2.1387901852661582</v>
      </c>
      <c r="CS42" s="65">
        <f t="shared" si="22"/>
        <v>0</v>
      </c>
      <c r="CT42" s="66">
        <f t="shared" si="10"/>
        <v>9.4202023437208968</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01453</v>
      </c>
      <c r="AY43" s="18" t="str">
        <f>IF(IFERROR(比較地域マスタ!$Z28,"")=0,"",IFERROR(比較地域マスタ!$Z28,""))</f>
        <v>東神楽町</v>
      </c>
      <c r="AZ43" s="23"/>
      <c r="BB43" s="110" t="str">
        <f t="shared" si="0"/>
        <v>01453</v>
      </c>
      <c r="BC43" s="1031" t="str">
        <f t="shared" si="0"/>
        <v>東神楽町</v>
      </c>
      <c r="BD43" s="34">
        <f t="shared" si="14"/>
        <v>70.361428130051962</v>
      </c>
      <c r="BE43" s="34">
        <f t="shared" si="15"/>
        <v>19.249680818527015</v>
      </c>
      <c r="BF43" s="34">
        <f>VLOOKUP($AX43&amp;"_"&amp;$BC$14,データシート1!$A:$BT,MATCH($BC$12&amp;"_"&amp;BF$20,データシート1!$A$1:$BT$1,0),0)</f>
        <v>8.6576313363759532</v>
      </c>
      <c r="BG43" s="34">
        <f>VLOOKUP($AX43&amp;"_"&amp;$BC$14,データシート1!$A:$BT,MATCH($BC$12&amp;"_"&amp;BG$20,データシート1!$A$1:$BT$1,0),0)</f>
        <v>0.74841421126492313</v>
      </c>
      <c r="BH43" s="34">
        <f>VLOOKUP($AX43&amp;"_"&amp;$BC$14,データシート1!$A:$BT,MATCH($BC$12&amp;"_"&amp;BH$20,データシート1!$A$1:$BT$1,0),0)</f>
        <v>9.8436352708861392</v>
      </c>
      <c r="BI43" s="34">
        <f>VLOOKUP($AX43&amp;"_"&amp;$BC$14,データシート1!$A:$BT,MATCH($BC$12&amp;"_"&amp;BI$20,データシート1!$A$1:$BT$1,0),0)</f>
        <v>12.609154337570706</v>
      </c>
      <c r="BJ43" s="34">
        <f>VLOOKUP($AX43&amp;"_"&amp;$BC$14,データシート1!$A:$BT,MATCH($BC$12&amp;"_"&amp;BJ$20,データシート1!$A$1:$BT$1,0),0)</f>
        <v>19.297989001596047</v>
      </c>
      <c r="BK43" s="34">
        <f t="shared" si="1"/>
        <v>17.975171231237585</v>
      </c>
      <c r="BL43" s="34">
        <f t="shared" si="2"/>
        <v>17.384877575449508</v>
      </c>
      <c r="BM43" s="34">
        <f>VLOOKUP($AX43&amp;"_"&amp;$BC$14,データシート1!$A:$BT,MATCH($BC$12&amp;"_"&amp;BM$20,データシート1!$A$1:$BT$1,0),0)</f>
        <v>9.8387830952057218</v>
      </c>
      <c r="BN43" s="34">
        <f>VLOOKUP($AX43&amp;"_"&amp;$BC$14,データシート1!$A:$BT,MATCH($BC$12&amp;"_"&amp;BN$20,データシート1!$A$1:$BT$1,0),0)</f>
        <v>7.5460944802437853</v>
      </c>
      <c r="BO43" s="34">
        <f>VLOOKUP($AX43&amp;"_"&amp;$BC$14,データシート1!$A:$BT,MATCH($BC$12&amp;"_"&amp;BO$20,データシート1!$A$1:$BT$1,0),0)</f>
        <v>0.59029365578807802</v>
      </c>
      <c r="BP43" s="34">
        <f>VLOOKUP($AX43&amp;"_"&amp;$BC$14,データシート1!$A:$BT,MATCH($BC$12&amp;"_"&amp;BP$20,データシート1!$A$1:$BT$1,0),0)</f>
        <v>0</v>
      </c>
      <c r="BQ43" s="34">
        <f>VLOOKUP($AX43&amp;"_"&amp;$BC$14,データシート1!$A:$BT,MATCH($BC$12&amp;"_"&amp;BQ$20,データシート1!$A$1:$BT$1,0),0)</f>
        <v>1.2294327411206161</v>
      </c>
      <c r="BR43" s="35">
        <f t="shared" si="3"/>
        <v>70.361428130051962</v>
      </c>
      <c r="BT43" s="121" t="str">
        <f t="shared" si="4"/>
        <v>東神楽町</v>
      </c>
      <c r="BU43" s="33">
        <f t="shared" si="25"/>
        <v>70.361428130051962</v>
      </c>
      <c r="BV43" s="59">
        <f t="shared" si="16"/>
        <v>0.27358286109467572</v>
      </c>
      <c r="BW43" s="59">
        <f t="shared" si="16"/>
        <v>0.123045133768088</v>
      </c>
      <c r="BX43" s="59">
        <f t="shared" si="16"/>
        <v>1.0636711493143628E-2</v>
      </c>
      <c r="BY43" s="59">
        <f t="shared" si="16"/>
        <v>0.13990101583344411</v>
      </c>
      <c r="BZ43" s="59">
        <f t="shared" si="16"/>
        <v>0.17920549188206755</v>
      </c>
      <c r="CA43" s="59">
        <f t="shared" si="32"/>
        <v>0.2742694330468502</v>
      </c>
      <c r="CB43" s="59">
        <f t="shared" si="32"/>
        <v>0.25546910727868294</v>
      </c>
      <c r="CC43" s="59">
        <f t="shared" si="32"/>
        <v>0.24707965766863507</v>
      </c>
      <c r="CD43" s="59">
        <f t="shared" si="32"/>
        <v>0.13983205510013652</v>
      </c>
      <c r="CE43" s="59">
        <f t="shared" si="32"/>
        <v>0.10724760256849852</v>
      </c>
      <c r="CF43" s="59">
        <f t="shared" si="32"/>
        <v>8.389449610047903E-3</v>
      </c>
      <c r="CG43" s="59">
        <f t="shared" si="32"/>
        <v>0</v>
      </c>
      <c r="CH43" s="59">
        <f t="shared" si="32"/>
        <v>1.7473106697723704E-2</v>
      </c>
      <c r="CI43" s="122">
        <f t="shared" si="6"/>
        <v>1</v>
      </c>
      <c r="CJ43" s="23"/>
      <c r="CK43" s="123" t="str">
        <f t="shared" si="7"/>
        <v>東神楽町</v>
      </c>
      <c r="CL43" s="124">
        <f t="shared" si="17"/>
        <v>19.249680818527015</v>
      </c>
      <c r="CM43" s="65">
        <f t="shared" si="18"/>
        <v>0</v>
      </c>
      <c r="CN43" s="66">
        <f t="shared" si="19"/>
        <v>8.6576313363759532</v>
      </c>
      <c r="CO43" s="65">
        <f t="shared" si="20"/>
        <v>0</v>
      </c>
      <c r="CP43" s="66">
        <f t="shared" si="8"/>
        <v>0.74841421126492313</v>
      </c>
      <c r="CQ43" s="65">
        <f t="shared" si="21"/>
        <v>0</v>
      </c>
      <c r="CR43" s="66">
        <f t="shared" si="9"/>
        <v>9.8436352708861392</v>
      </c>
      <c r="CS43" s="65">
        <f t="shared" si="22"/>
        <v>0</v>
      </c>
      <c r="CT43" s="66">
        <f t="shared" si="10"/>
        <v>12.609154337570706</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21503</v>
      </c>
      <c r="AY44" s="18" t="str">
        <f>IF(IFERROR(比較地域マスタ!$Z29,"")=0,"",IFERROR(比較地域マスタ!$Z29,""))</f>
        <v>川辺町</v>
      </c>
      <c r="BB44" s="110" t="str">
        <f t="shared" si="0"/>
        <v>21503</v>
      </c>
      <c r="BC44" s="1031" t="str">
        <f t="shared" si="0"/>
        <v>川辺町</v>
      </c>
      <c r="BD44" s="34">
        <f t="shared" si="14"/>
        <v>70.9399360317137</v>
      </c>
      <c r="BE44" s="34">
        <f t="shared" si="15"/>
        <v>30.415398189864277</v>
      </c>
      <c r="BF44" s="34">
        <f>VLOOKUP($AX44&amp;"_"&amp;$BC$14,データシート1!$A:$BT,MATCH($BC$12&amp;"_"&amp;BF$20,データシート1!$A$1:$BT$1,0),0)</f>
        <v>28.161297953772205</v>
      </c>
      <c r="BG44" s="34">
        <f>VLOOKUP($AX44&amp;"_"&amp;$BC$14,データシート1!$A:$BT,MATCH($BC$12&amp;"_"&amp;BG$20,データシート1!$A$1:$BT$1,0),0)</f>
        <v>0.72396985596194663</v>
      </c>
      <c r="BH44" s="34">
        <f>VLOOKUP($AX44&amp;"_"&amp;$BC$14,データシート1!$A:$BT,MATCH($BC$12&amp;"_"&amp;BH$20,データシート1!$A$1:$BT$1,0),0)</f>
        <v>1.5301303801301234</v>
      </c>
      <c r="BI44" s="34">
        <f>VLOOKUP($AX44&amp;"_"&amp;$BC$14,データシート1!$A:$BT,MATCH($BC$12&amp;"_"&amp;BI$20,データシート1!$A$1:$BT$1,0),0)</f>
        <v>8.0914643513695488</v>
      </c>
      <c r="BJ44" s="34">
        <f>VLOOKUP($AX44&amp;"_"&amp;$BC$14,データシート1!$A:$BT,MATCH($BC$12&amp;"_"&amp;BJ$20,データシート1!$A$1:$BT$1,0),0)</f>
        <v>12.235656318949797</v>
      </c>
      <c r="BK44" s="34">
        <f t="shared" si="1"/>
        <v>19.022696072861663</v>
      </c>
      <c r="BL44" s="34">
        <f t="shared" si="2"/>
        <v>18.438065966491138</v>
      </c>
      <c r="BM44" s="34">
        <f>VLOOKUP($AX44&amp;"_"&amp;$BC$14,データシート1!$A:$BT,MATCH($BC$12&amp;"_"&amp;BM$20,データシート1!$A$1:$BT$1,0),0)</f>
        <v>9.484048686054086</v>
      </c>
      <c r="BN44" s="34">
        <f>VLOOKUP($AX44&amp;"_"&amp;$BC$14,データシート1!$A:$BT,MATCH($BC$12&amp;"_"&amp;BN$20,データシート1!$A$1:$BT$1,0),0)</f>
        <v>8.9540172804370517</v>
      </c>
      <c r="BO44" s="34">
        <f>VLOOKUP($AX44&amp;"_"&amp;$BC$14,データシート1!$A:$BT,MATCH($BC$12&amp;"_"&amp;BO$20,データシート1!$A$1:$BT$1,0),0)</f>
        <v>0.58463010637052704</v>
      </c>
      <c r="BP44" s="34">
        <f>VLOOKUP($AX44&amp;"_"&amp;$BC$14,データシート1!$A:$BT,MATCH($BC$12&amp;"_"&amp;BP$20,データシート1!$A$1:$BT$1,0),0)</f>
        <v>0</v>
      </c>
      <c r="BQ44" s="34">
        <f>VLOOKUP($AX44&amp;"_"&amp;$BC$14,データシート1!$A:$BT,MATCH($BC$12&amp;"_"&amp;BQ$20,データシート1!$A$1:$BT$1,0),0)</f>
        <v>1.1747210986684129</v>
      </c>
      <c r="BR44" s="35">
        <f t="shared" si="3"/>
        <v>70.9399360317137</v>
      </c>
      <c r="BT44" s="121" t="str">
        <f t="shared" si="4"/>
        <v>川辺町</v>
      </c>
      <c r="BU44" s="33">
        <f t="shared" si="25"/>
        <v>70.9399360317137</v>
      </c>
      <c r="BV44" s="59">
        <f t="shared" si="16"/>
        <v>0.42874859904394436</v>
      </c>
      <c r="BW44" s="59">
        <f t="shared" si="16"/>
        <v>0.396973827847585</v>
      </c>
      <c r="BX44" s="59">
        <f t="shared" si="16"/>
        <v>1.020539200427663E-2</v>
      </c>
      <c r="BY44" s="59">
        <f t="shared" si="16"/>
        <v>2.15693791920827E-2</v>
      </c>
      <c r="BZ44" s="59">
        <f t="shared" si="16"/>
        <v>0.11406077879393998</v>
      </c>
      <c r="CA44" s="59">
        <f t="shared" si="32"/>
        <v>0.17247909997381231</v>
      </c>
      <c r="CB44" s="59">
        <f t="shared" si="32"/>
        <v>0.26815214584289399</v>
      </c>
      <c r="CC44" s="59">
        <f t="shared" si="32"/>
        <v>0.25991094717435886</v>
      </c>
      <c r="CD44" s="59">
        <f t="shared" si="32"/>
        <v>0.13369124947919661</v>
      </c>
      <c r="CE44" s="59">
        <f t="shared" si="32"/>
        <v>0.12621969769516225</v>
      </c>
      <c r="CF44" s="59">
        <f t="shared" si="32"/>
        <v>8.2411986685351421E-3</v>
      </c>
      <c r="CG44" s="59">
        <f t="shared" si="32"/>
        <v>0</v>
      </c>
      <c r="CH44" s="59">
        <f t="shared" si="32"/>
        <v>1.6559376345409358E-2</v>
      </c>
      <c r="CI44" s="122">
        <f t="shared" si="6"/>
        <v>1</v>
      </c>
      <c r="CK44" s="123" t="str">
        <f t="shared" si="7"/>
        <v>川辺町</v>
      </c>
      <c r="CL44" s="124">
        <f t="shared" si="17"/>
        <v>30.415398189864277</v>
      </c>
      <c r="CM44" s="65">
        <f t="shared" si="18"/>
        <v>0.41350765561212344</v>
      </c>
      <c r="CN44" s="66">
        <f t="shared" si="19"/>
        <v>28.161297953772205</v>
      </c>
      <c r="CO44" s="65">
        <f t="shared" si="20"/>
        <v>0.44660583544997118</v>
      </c>
      <c r="CP44" s="66">
        <f t="shared" si="8"/>
        <v>0.72396985596194663</v>
      </c>
      <c r="CQ44" s="65">
        <f t="shared" si="21"/>
        <v>0</v>
      </c>
      <c r="CR44" s="66">
        <f t="shared" si="9"/>
        <v>1.5301303801301234</v>
      </c>
      <c r="CS44" s="65">
        <f t="shared" si="22"/>
        <v>0</v>
      </c>
      <c r="CT44" s="66">
        <f t="shared" si="10"/>
        <v>8.0914643513695488</v>
      </c>
      <c r="CU44" s="67">
        <f t="shared" si="23"/>
        <v>0</v>
      </c>
      <c r="CV44" s="16"/>
      <c r="CW44" s="959">
        <f t="shared" si="24"/>
        <v>12.577</v>
      </c>
      <c r="CX44" s="962">
        <f>VLOOKUP($AX44&amp;"_"&amp;$CW$14,データシート1!$A:$BT,MATCH($CW$12&amp;"_"&amp;CX$20,データシート1!$A$1:$BT$1,0),0)</f>
        <v>12.577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12.577</v>
      </c>
      <c r="DE44" s="16"/>
      <c r="DF44" s="125">
        <f>VLOOKUP($AX44&amp;"_"&amp;$DF$14,データシート1!$A:$BT,MATCH($DF$12&amp;"_"&amp;DF$20,データシート1!$A$1:$BT$1,0),0)</f>
        <v>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2</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41345</v>
      </c>
      <c r="AY45" s="18" t="str">
        <f>IF(IFERROR(比較地域マスタ!$Z30,"")=0,"",IFERROR(比較地域マスタ!$Z30,""))</f>
        <v>上峰町</v>
      </c>
      <c r="BB45" s="110" t="str">
        <f t="shared" si="0"/>
        <v>41345</v>
      </c>
      <c r="BC45" s="1031" t="str">
        <f t="shared" si="0"/>
        <v>上峰町</v>
      </c>
      <c r="BD45" s="34">
        <f t="shared" si="14"/>
        <v>74.183984614507708</v>
      </c>
      <c r="BE45" s="34">
        <f t="shared" si="15"/>
        <v>39.545470187801826</v>
      </c>
      <c r="BF45" s="34">
        <f>VLOOKUP($AX45&amp;"_"&amp;$BC$14,データシート1!$A:$BT,MATCH($BC$12&amp;"_"&amp;BF$20,データシート1!$A$1:$BT$1,0),0)</f>
        <v>38.98918978010439</v>
      </c>
      <c r="BG45" s="34">
        <f>VLOOKUP($AX45&amp;"_"&amp;$BC$14,データシート1!$A:$BT,MATCH($BC$12&amp;"_"&amp;BG$20,データシート1!$A$1:$BT$1,0),0)</f>
        <v>0.25548204486330761</v>
      </c>
      <c r="BH45" s="34">
        <f>VLOOKUP($AX45&amp;"_"&amp;$BC$14,データシート1!$A:$BT,MATCH($BC$12&amp;"_"&amp;BH$20,データシート1!$A$1:$BT$1,0),0)</f>
        <v>0.30079836283413131</v>
      </c>
      <c r="BI45" s="34">
        <f>VLOOKUP($AX45&amp;"_"&amp;$BC$14,データシート1!$A:$BT,MATCH($BC$12&amp;"_"&amp;BI$20,データシート1!$A$1:$BT$1,0),0)</f>
        <v>7.2072786259551087</v>
      </c>
      <c r="BJ45" s="34">
        <f>VLOOKUP($AX45&amp;"_"&amp;$BC$14,データシート1!$A:$BT,MATCH($BC$12&amp;"_"&amp;BJ$20,データシート1!$A$1:$BT$1,0),0)</f>
        <v>8.7308736237181783</v>
      </c>
      <c r="BK45" s="34">
        <f t="shared" si="1"/>
        <v>17.003663326894355</v>
      </c>
      <c r="BL45" s="34">
        <f t="shared" si="2"/>
        <v>16.436549352743057</v>
      </c>
      <c r="BM45" s="34">
        <f>VLOOKUP($AX45&amp;"_"&amp;$BC$14,データシート1!$A:$BT,MATCH($BC$12&amp;"_"&amp;BM$20,データシート1!$A$1:$BT$1,0),0)</f>
        <v>8.876515042794388</v>
      </c>
      <c r="BN45" s="34">
        <f>VLOOKUP($AX45&amp;"_"&amp;$BC$14,データシート1!$A:$BT,MATCH($BC$12&amp;"_"&amp;BN$20,データシート1!$A$1:$BT$1,0),0)</f>
        <v>7.5600343099486693</v>
      </c>
      <c r="BO45" s="34">
        <f>VLOOKUP($AX45&amp;"_"&amp;$BC$14,データシート1!$A:$BT,MATCH($BC$12&amp;"_"&amp;BO$20,データシート1!$A$1:$BT$1,0),0)</f>
        <v>0.56711397415129605</v>
      </c>
      <c r="BP45" s="34">
        <f>VLOOKUP($AX45&amp;"_"&amp;$BC$14,データシート1!$A:$BT,MATCH($BC$12&amp;"_"&amp;BP$20,データシート1!$A$1:$BT$1,0),0)</f>
        <v>0</v>
      </c>
      <c r="BQ45" s="34">
        <f>VLOOKUP($AX45&amp;"_"&amp;$BC$14,データシート1!$A:$BT,MATCH($BC$12&amp;"_"&amp;BQ$20,データシート1!$A$1:$BT$1,0),0)</f>
        <v>1.696698850138229</v>
      </c>
      <c r="BR45" s="35">
        <f t="shared" si="3"/>
        <v>74.183984614507708</v>
      </c>
      <c r="BT45" s="121" t="str">
        <f t="shared" si="4"/>
        <v>上峰町</v>
      </c>
      <c r="BU45" s="33">
        <f t="shared" si="25"/>
        <v>74.183984614507708</v>
      </c>
      <c r="BV45" s="59">
        <f t="shared" si="16"/>
        <v>0.53307287810566273</v>
      </c>
      <c r="BW45" s="59">
        <f t="shared" si="16"/>
        <v>0.52557421905427704</v>
      </c>
      <c r="BX45" s="59">
        <f t="shared" si="16"/>
        <v>3.4438975769622458E-3</v>
      </c>
      <c r="BY45" s="59">
        <f t="shared" si="16"/>
        <v>4.0547614744234975E-3</v>
      </c>
      <c r="BZ45" s="59">
        <f t="shared" si="16"/>
        <v>9.7154104937976396E-2</v>
      </c>
      <c r="CA45" s="59">
        <f t="shared" si="32"/>
        <v>0.11769216319516403</v>
      </c>
      <c r="CB45" s="59">
        <f t="shared" si="32"/>
        <v>0.22920935583674557</v>
      </c>
      <c r="CC45" s="59">
        <f t="shared" si="32"/>
        <v>0.22156466032600602</v>
      </c>
      <c r="CD45" s="59">
        <f t="shared" si="32"/>
        <v>0.11965540930324282</v>
      </c>
      <c r="CE45" s="59">
        <f t="shared" si="32"/>
        <v>0.1019092510227632</v>
      </c>
      <c r="CF45" s="59">
        <f t="shared" si="32"/>
        <v>7.6446955107395114E-3</v>
      </c>
      <c r="CG45" s="59">
        <f t="shared" si="32"/>
        <v>0</v>
      </c>
      <c r="CH45" s="59">
        <f t="shared" si="32"/>
        <v>2.2871497924451149E-2</v>
      </c>
      <c r="CI45" s="122">
        <f t="shared" si="6"/>
        <v>1</v>
      </c>
      <c r="CK45" s="123" t="str">
        <f t="shared" si="7"/>
        <v>上峰町</v>
      </c>
      <c r="CL45" s="124">
        <f t="shared" si="17"/>
        <v>39.545470187801826</v>
      </c>
      <c r="CM45" s="65">
        <f t="shared" si="18"/>
        <v>1</v>
      </c>
      <c r="CN45" s="66">
        <f t="shared" si="19"/>
        <v>38.98918978010439</v>
      </c>
      <c r="CO45" s="65">
        <f t="shared" si="20"/>
        <v>1</v>
      </c>
      <c r="CP45" s="66">
        <f t="shared" si="8"/>
        <v>0.25548204486330761</v>
      </c>
      <c r="CQ45" s="65">
        <f t="shared" si="21"/>
        <v>0</v>
      </c>
      <c r="CR45" s="66">
        <f t="shared" si="9"/>
        <v>0.30079836283413131</v>
      </c>
      <c r="CS45" s="65">
        <f t="shared" si="22"/>
        <v>0</v>
      </c>
      <c r="CT45" s="66">
        <f t="shared" si="10"/>
        <v>7.2072786259551087</v>
      </c>
      <c r="CU45" s="67">
        <f t="shared" si="23"/>
        <v>0</v>
      </c>
      <c r="CV45" s="16"/>
      <c r="CW45" s="959">
        <f t="shared" si="24"/>
        <v>90.593000000000004</v>
      </c>
      <c r="CX45" s="962">
        <f>VLOOKUP($AX45&amp;"_"&amp;$CW$14,データシート1!$A:$BT,MATCH($CW$12&amp;"_"&amp;CX$20,データシート1!$A$1:$BT$1,0),0)</f>
        <v>90.593000000000004</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90.593000000000004</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3</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19424</v>
      </c>
      <c r="AY46" s="18" t="str">
        <f>IF(IFERROR(比較地域マスタ!$Z31,"")=0,"",IFERROR(比較地域マスタ!$Z31,""))</f>
        <v>忍野村</v>
      </c>
      <c r="BB46" s="110" t="str">
        <f t="shared" si="0"/>
        <v>19424</v>
      </c>
      <c r="BC46" s="1031" t="str">
        <f t="shared" si="0"/>
        <v>忍野村</v>
      </c>
      <c r="BD46" s="34">
        <f t="shared" si="14"/>
        <v>214.01887107327269</v>
      </c>
      <c r="BE46" s="34">
        <f t="shared" si="15"/>
        <v>172.77916437630572</v>
      </c>
      <c r="BF46" s="34">
        <f>VLOOKUP($AX46&amp;"_"&amp;$BC$14,データシート1!$A:$BT,MATCH($BC$12&amp;"_"&amp;BF$20,データシート1!$A$1:$BT$1,0),0)</f>
        <v>171.03375082411196</v>
      </c>
      <c r="BG46" s="34">
        <f>VLOOKUP($AX46&amp;"_"&amp;$BC$14,データシート1!$A:$BT,MATCH($BC$12&amp;"_"&amp;BG$20,データシート1!$A$1:$BT$1,0),0)</f>
        <v>1.4256059130538572</v>
      </c>
      <c r="BH46" s="34">
        <f>VLOOKUP($AX46&amp;"_"&amp;$BC$14,データシート1!$A:$BT,MATCH($BC$12&amp;"_"&amp;BH$20,データシート1!$A$1:$BT$1,0),0)</f>
        <v>0.31980763913990068</v>
      </c>
      <c r="BI46" s="34">
        <f>VLOOKUP($AX46&amp;"_"&amp;$BC$14,データシート1!$A:$BT,MATCH($BC$12&amp;"_"&amp;BI$20,データシート1!$A$1:$BT$1,0),0)</f>
        <v>10.238632585967695</v>
      </c>
      <c r="BJ46" s="34">
        <f>VLOOKUP($AX46&amp;"_"&amp;$BC$14,データシート1!$A:$BT,MATCH($BC$12&amp;"_"&amp;BJ$20,データシート1!$A$1:$BT$1,0),0)</f>
        <v>11.555104816805072</v>
      </c>
      <c r="BK46" s="34">
        <f t="shared" si="1"/>
        <v>19.445969294194171</v>
      </c>
      <c r="BL46" s="34">
        <f t="shared" si="2"/>
        <v>18.876636609961771</v>
      </c>
      <c r="BM46" s="34">
        <f>VLOOKUP($AX46&amp;"_"&amp;$BC$14,データシート1!$A:$BT,MATCH($BC$12&amp;"_"&amp;BM$20,データシート1!$A$1:$BT$1,0),0)</f>
        <v>9.7042286641482054</v>
      </c>
      <c r="BN46" s="34">
        <f>VLOOKUP($AX46&amp;"_"&amp;$BC$14,データシート1!$A:$BT,MATCH($BC$12&amp;"_"&amp;BN$20,データシート1!$A$1:$BT$1,0),0)</f>
        <v>9.1724079458135659</v>
      </c>
      <c r="BO46" s="34">
        <f>VLOOKUP($AX46&amp;"_"&amp;$BC$14,データシート1!$A:$BT,MATCH($BC$12&amp;"_"&amp;BO$20,データシート1!$A$1:$BT$1,0),0)</f>
        <v>0.56933268423239902</v>
      </c>
      <c r="BP46" s="34">
        <f>VLOOKUP($AX46&amp;"_"&amp;$BC$14,データシート1!$A:$BT,MATCH($BC$12&amp;"_"&amp;BP$20,データシート1!$A$1:$BT$1,0),0)</f>
        <v>0</v>
      </c>
      <c r="BQ46" s="34">
        <f>VLOOKUP($AX46&amp;"_"&amp;$BC$14,データシート1!$A:$BT,MATCH($BC$12&amp;"_"&amp;BQ$20,データシート1!$A$1:$BT$1,0),0)</f>
        <v>0</v>
      </c>
      <c r="BR46" s="35">
        <f t="shared" si="3"/>
        <v>214.01887107327269</v>
      </c>
      <c r="BT46" s="121" t="str">
        <f t="shared" si="4"/>
        <v>忍野村</v>
      </c>
      <c r="BU46" s="33">
        <f t="shared" si="25"/>
        <v>214.01887107327269</v>
      </c>
      <c r="BV46" s="59">
        <f t="shared" si="16"/>
        <v>0.80730808227257711</v>
      </c>
      <c r="BW46" s="59">
        <f t="shared" si="16"/>
        <v>0.79915266334413981</v>
      </c>
      <c r="BX46" s="59">
        <f t="shared" si="16"/>
        <v>6.6611224790816643E-3</v>
      </c>
      <c r="BY46" s="59">
        <f t="shared" si="16"/>
        <v>1.4942964493556718E-3</v>
      </c>
      <c r="BZ46" s="59">
        <f t="shared" si="16"/>
        <v>4.783985886208296E-2</v>
      </c>
      <c r="CA46" s="59">
        <f t="shared" si="32"/>
        <v>5.3991055830067441E-2</v>
      </c>
      <c r="CB46" s="59">
        <f t="shared" si="32"/>
        <v>9.0861003035272253E-2</v>
      </c>
      <c r="CC46" s="59">
        <f t="shared" si="32"/>
        <v>8.8200804514565731E-2</v>
      </c>
      <c r="CD46" s="59">
        <f t="shared" si="32"/>
        <v>4.5342864465563001E-2</v>
      </c>
      <c r="CE46" s="59">
        <f t="shared" si="32"/>
        <v>4.285794004900273E-2</v>
      </c>
      <c r="CF46" s="59">
        <f t="shared" si="32"/>
        <v>2.6601985207065182E-3</v>
      </c>
      <c r="CG46" s="59">
        <f t="shared" si="32"/>
        <v>0</v>
      </c>
      <c r="CH46" s="59">
        <f t="shared" si="32"/>
        <v>0</v>
      </c>
      <c r="CI46" s="122">
        <f t="shared" si="6"/>
        <v>1</v>
      </c>
      <c r="CK46" s="123" t="str">
        <f t="shared" si="7"/>
        <v>忍野村</v>
      </c>
      <c r="CL46" s="124">
        <f t="shared" si="17"/>
        <v>172.77916437630572</v>
      </c>
      <c r="CM46" s="65">
        <f t="shared" si="18"/>
        <v>0.53762269504724258</v>
      </c>
      <c r="CN46" s="66">
        <f t="shared" si="19"/>
        <v>171.03375082411196</v>
      </c>
      <c r="CO46" s="65">
        <f t="shared" si="20"/>
        <v>0.54310917905043432</v>
      </c>
      <c r="CP46" s="66">
        <f t="shared" si="8"/>
        <v>1.4256059130538572</v>
      </c>
      <c r="CQ46" s="65">
        <f t="shared" si="21"/>
        <v>0</v>
      </c>
      <c r="CR46" s="66">
        <f t="shared" si="9"/>
        <v>0.31980763913990068</v>
      </c>
      <c r="CS46" s="65">
        <f t="shared" si="22"/>
        <v>0</v>
      </c>
      <c r="CT46" s="66">
        <f t="shared" si="10"/>
        <v>10.238632585967695</v>
      </c>
      <c r="CU46" s="67">
        <f t="shared" si="23"/>
        <v>0</v>
      </c>
      <c r="CV46" s="16"/>
      <c r="CW46" s="959">
        <f t="shared" si="24"/>
        <v>92.89</v>
      </c>
      <c r="CX46" s="962">
        <f>VLOOKUP($AX46&amp;"_"&amp;$CW$14,データシート1!$A:$BT,MATCH($CW$12&amp;"_"&amp;CX$20,データシート1!$A$1:$BT$1,0),0)</f>
        <v>92.89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92.89</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02411</v>
      </c>
      <c r="AY47" s="18" t="str">
        <f>IF(IFERROR(比較地域マスタ!$Z32,"")=0,"",IFERROR(比較地域マスタ!$Z32,""))</f>
        <v>六ヶ所村</v>
      </c>
      <c r="BB47" s="110" t="str">
        <f t="shared" si="0"/>
        <v>02411</v>
      </c>
      <c r="BC47" s="1031" t="str">
        <f t="shared" si="0"/>
        <v>六ヶ所村</v>
      </c>
      <c r="BD47" s="34">
        <f t="shared" si="14"/>
        <v>575.70275704633741</v>
      </c>
      <c r="BE47" s="34">
        <f t="shared" si="15"/>
        <v>492.66424191979252</v>
      </c>
      <c r="BF47" s="34">
        <f>VLOOKUP($AX47&amp;"_"&amp;$BC$14,データシート1!$A:$BT,MATCH($BC$12&amp;"_"&amp;BF$20,データシート1!$A$1:$BT$1,0),0)</f>
        <v>475.71327034246218</v>
      </c>
      <c r="BG47" s="34">
        <f>VLOOKUP($AX47&amp;"_"&amp;$BC$14,データシート1!$A:$BT,MATCH($BC$12&amp;"_"&amp;BG$20,データシート1!$A$1:$BT$1,0),0)</f>
        <v>7.3451770610472282</v>
      </c>
      <c r="BH47" s="34">
        <f>VLOOKUP($AX47&amp;"_"&amp;$BC$14,データシート1!$A:$BT,MATCH($BC$12&amp;"_"&amp;BH$20,データシート1!$A$1:$BT$1,0),0)</f>
        <v>9.6057945162830958</v>
      </c>
      <c r="BI47" s="34">
        <f>VLOOKUP($AX47&amp;"_"&amp;$BC$14,データシート1!$A:$BT,MATCH($BC$12&amp;"_"&amp;BI$20,データシート1!$A$1:$BT$1,0),0)</f>
        <v>27.300049725989005</v>
      </c>
      <c r="BJ47" s="34">
        <f>VLOOKUP($AX47&amp;"_"&amp;$BC$14,データシート1!$A:$BT,MATCH($BC$12&amp;"_"&amp;BJ$20,データシート1!$A$1:$BT$1,0),0)</f>
        <v>22.745614043260932</v>
      </c>
      <c r="BK47" s="34">
        <f t="shared" si="1"/>
        <v>31.309933731293341</v>
      </c>
      <c r="BL47" s="34">
        <f t="shared" si="2"/>
        <v>28.206950313638508</v>
      </c>
      <c r="BM47" s="34">
        <f>VLOOKUP($AX47&amp;"_"&amp;$BC$14,データシート1!$A:$BT,MATCH($BC$12&amp;"_"&amp;BM$20,データシート1!$A$1:$BT$1,0),0)</f>
        <v>11.102779265746035</v>
      </c>
      <c r="BN47" s="34">
        <f>VLOOKUP($AX47&amp;"_"&amp;$BC$14,データシート1!$A:$BT,MATCH($BC$12&amp;"_"&amp;BN$20,データシート1!$A$1:$BT$1,0),0)</f>
        <v>17.104171047892471</v>
      </c>
      <c r="BO47" s="34">
        <f>VLOOKUP($AX47&amp;"_"&amp;$BC$14,データシート1!$A:$BT,MATCH($BC$12&amp;"_"&amp;BO$20,データシート1!$A$1:$BT$1,0),0)</f>
        <v>0.58381268686696297</v>
      </c>
      <c r="BP47" s="34">
        <f>VLOOKUP($AX47&amp;"_"&amp;$BC$14,データシート1!$A:$BT,MATCH($BC$12&amp;"_"&amp;BP$20,データシート1!$A$1:$BT$1,0),0)</f>
        <v>2.5191707307878715</v>
      </c>
      <c r="BQ47" s="34">
        <f>VLOOKUP($AX47&amp;"_"&amp;$BC$14,データシート1!$A:$BT,MATCH($BC$12&amp;"_"&amp;BQ$20,データシート1!$A$1:$BT$1,0),0)</f>
        <v>1.682917626001605</v>
      </c>
      <c r="BR47" s="35">
        <f t="shared" si="3"/>
        <v>575.70275704633741</v>
      </c>
      <c r="BT47" s="121" t="str">
        <f t="shared" si="4"/>
        <v>六ヶ所村</v>
      </c>
      <c r="BU47" s="33">
        <f t="shared" si="25"/>
        <v>575.70275704633741</v>
      </c>
      <c r="BV47" s="59">
        <f t="shared" si="16"/>
        <v>0.8557614774114044</v>
      </c>
      <c r="BW47" s="59">
        <f t="shared" si="16"/>
        <v>0.82631751284834087</v>
      </c>
      <c r="BX47" s="59">
        <f t="shared" si="16"/>
        <v>1.2758627557616553E-2</v>
      </c>
      <c r="BY47" s="59">
        <f t="shared" si="16"/>
        <v>1.6685337005446964E-2</v>
      </c>
      <c r="BZ47" s="59">
        <f t="shared" si="16"/>
        <v>4.7420390803846135E-2</v>
      </c>
      <c r="CA47" s="59">
        <f t="shared" si="32"/>
        <v>3.9509301918160128E-2</v>
      </c>
      <c r="CB47" s="59">
        <f t="shared" si="32"/>
        <v>5.4385589348103912E-2</v>
      </c>
      <c r="CC47" s="59">
        <f t="shared" si="32"/>
        <v>4.8995683915698487E-2</v>
      </c>
      <c r="CD47" s="59">
        <f t="shared" si="32"/>
        <v>1.9285610725071428E-2</v>
      </c>
      <c r="CE47" s="59">
        <f t="shared" si="32"/>
        <v>2.9710073190627056E-2</v>
      </c>
      <c r="CF47" s="59">
        <f t="shared" si="32"/>
        <v>1.0140870088276698E-3</v>
      </c>
      <c r="CG47" s="59">
        <f t="shared" si="32"/>
        <v>4.3758184235777554E-3</v>
      </c>
      <c r="CH47" s="59">
        <f t="shared" si="32"/>
        <v>2.9232405184853919E-3</v>
      </c>
      <c r="CI47" s="122">
        <f t="shared" si="6"/>
        <v>1</v>
      </c>
      <c r="CK47" s="123" t="str">
        <f t="shared" si="7"/>
        <v>六ヶ所村</v>
      </c>
      <c r="CL47" s="124">
        <f t="shared" si="17"/>
        <v>492.66424191979252</v>
      </c>
      <c r="CM47" s="65">
        <f t="shared" si="18"/>
        <v>0.40907170208795185</v>
      </c>
      <c r="CN47" s="66">
        <f t="shared" si="19"/>
        <v>475.71327034246218</v>
      </c>
      <c r="CO47" s="65">
        <f t="shared" si="20"/>
        <v>0.42364805138800637</v>
      </c>
      <c r="CP47" s="66">
        <f t="shared" si="8"/>
        <v>7.3451770610472282</v>
      </c>
      <c r="CQ47" s="65">
        <f t="shared" si="21"/>
        <v>0</v>
      </c>
      <c r="CR47" s="66">
        <f t="shared" si="9"/>
        <v>9.6057945162830958</v>
      </c>
      <c r="CS47" s="65">
        <f t="shared" si="22"/>
        <v>0</v>
      </c>
      <c r="CT47" s="66">
        <f t="shared" si="10"/>
        <v>27.300049725989005</v>
      </c>
      <c r="CU47" s="67">
        <f t="shared" si="23"/>
        <v>0.62589629584936535</v>
      </c>
      <c r="CV47" s="16"/>
      <c r="CW47" s="959">
        <f t="shared" si="24"/>
        <v>201.535</v>
      </c>
      <c r="CX47" s="962">
        <f>VLOOKUP($AX47&amp;"_"&amp;$CW$14,データシート1!$A:$BT,MATCH($CW$12&amp;"_"&amp;CX$20,データシート1!$A$1:$BT$1,0),0)</f>
        <v>201.535</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17.087</v>
      </c>
      <c r="DB47" s="962">
        <f>VLOOKUP($AX47&amp;"_"&amp;$CW$14,データシート1!$A:$BT,MATCH($CW$12&amp;"_"&amp;DB$20,データシート1!$A$1:$BT$1,0),0)</f>
        <v>0</v>
      </c>
      <c r="DC47" s="962">
        <f>VLOOKUP($AX47&amp;"_"&amp;$CW$14,データシート1!$A:$BT,MATCH($CW$12&amp;"_"&amp;DC$20,データシート1!$A$1:$BT$1,0),0)</f>
        <v>0</v>
      </c>
      <c r="DD47" s="961">
        <f t="shared" si="11"/>
        <v>218.62199999999999</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3</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0.92</v>
      </c>
      <c r="DO47" s="127">
        <f t="shared" si="27"/>
        <v>0</v>
      </c>
      <c r="DP47" s="127">
        <f t="shared" si="29"/>
        <v>0</v>
      </c>
      <c r="DQ47" s="127">
        <f t="shared" si="30"/>
        <v>0.08</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32449</v>
      </c>
      <c r="AY48" s="18" t="str">
        <f>IF(IFERROR(比較地域マスタ!$Z33,"")=0,"",IFERROR(比較地域マスタ!$Z33,""))</f>
        <v>邑南町</v>
      </c>
      <c r="BB48" s="110" t="str">
        <f t="shared" si="0"/>
        <v>32449</v>
      </c>
      <c r="BC48" s="1031" t="str">
        <f t="shared" si="0"/>
        <v>邑南町</v>
      </c>
      <c r="BD48" s="34">
        <f t="shared" si="14"/>
        <v>78.42254008671928</v>
      </c>
      <c r="BE48" s="34">
        <f t="shared" si="15"/>
        <v>21.407421282167455</v>
      </c>
      <c r="BF48" s="34">
        <f>VLOOKUP($AX48&amp;"_"&amp;$BC$14,データシート1!$A:$BT,MATCH($BC$12&amp;"_"&amp;BF$20,データシート1!$A$1:$BT$1,0),0)</f>
        <v>8.9475383649689331</v>
      </c>
      <c r="BG48" s="34">
        <f>VLOOKUP($AX48&amp;"_"&amp;$BC$14,データシート1!$A:$BT,MATCH($BC$12&amp;"_"&amp;BG$20,データシート1!$A$1:$BT$1,0),0)</f>
        <v>1.0208793198471195</v>
      </c>
      <c r="BH48" s="34">
        <f>VLOOKUP($AX48&amp;"_"&amp;$BC$14,データシート1!$A:$BT,MATCH($BC$12&amp;"_"&amp;BH$20,データシート1!$A$1:$BT$1,0),0)</f>
        <v>11.439003597351402</v>
      </c>
      <c r="BI48" s="34">
        <f>VLOOKUP($AX48&amp;"_"&amp;$BC$14,データシート1!$A:$BT,MATCH($BC$12&amp;"_"&amp;BI$20,データシート1!$A$1:$BT$1,0),0)</f>
        <v>15.9438209414729</v>
      </c>
      <c r="BJ48" s="34">
        <f>VLOOKUP($AX48&amp;"_"&amp;$BC$14,データシート1!$A:$BT,MATCH($BC$12&amp;"_"&amp;BJ$20,データシート1!$A$1:$BT$1,0),0)</f>
        <v>17.47609832053524</v>
      </c>
      <c r="BK48" s="34">
        <f t="shared" si="1"/>
        <v>23.014929883572648</v>
      </c>
      <c r="BL48" s="34">
        <f t="shared" si="2"/>
        <v>22.419731710763184</v>
      </c>
      <c r="BM48" s="34">
        <f>VLOOKUP($AX48&amp;"_"&amp;$BC$14,データシート1!$A:$BT,MATCH($BC$12&amp;"_"&amp;BM$20,データシート1!$A$1:$BT$1,0),0)</f>
        <v>7.8897825483725965</v>
      </c>
      <c r="BN48" s="34">
        <f>VLOOKUP($AX48&amp;"_"&amp;$BC$14,データシート1!$A:$BT,MATCH($BC$12&amp;"_"&amp;BN$20,データシート1!$A$1:$BT$1,0),0)</f>
        <v>14.529949162390588</v>
      </c>
      <c r="BO48" s="34">
        <f>VLOOKUP($AX48&amp;"_"&amp;$BC$14,データシート1!$A:$BT,MATCH($BC$12&amp;"_"&amp;BO$20,データシート1!$A$1:$BT$1,0),0)</f>
        <v>0.59519817280946297</v>
      </c>
      <c r="BP48" s="34">
        <f>VLOOKUP($AX48&amp;"_"&amp;$BC$14,データシート1!$A:$BT,MATCH($BC$12&amp;"_"&amp;BP$20,データシート1!$A$1:$BT$1,0),0)</f>
        <v>0</v>
      </c>
      <c r="BQ48" s="34">
        <f>VLOOKUP($AX48&amp;"_"&amp;$BC$14,データシート1!$A:$BT,MATCH($BC$12&amp;"_"&amp;BQ$20,データシート1!$A$1:$BT$1,0),0)</f>
        <v>0.58026965897102889</v>
      </c>
      <c r="BR48" s="35">
        <f t="shared" si="3"/>
        <v>78.42254008671928</v>
      </c>
      <c r="BT48" s="121" t="str">
        <f t="shared" si="4"/>
        <v>邑南町</v>
      </c>
      <c r="BU48" s="33">
        <f t="shared" si="25"/>
        <v>78.42254008671928</v>
      </c>
      <c r="BV48" s="59">
        <f t="shared" si="16"/>
        <v>0.27297536216622453</v>
      </c>
      <c r="BW48" s="59">
        <f t="shared" si="16"/>
        <v>0.11409396271881511</v>
      </c>
      <c r="BX48" s="59">
        <f t="shared" si="16"/>
        <v>1.3017677299386578E-2</v>
      </c>
      <c r="BY48" s="59">
        <f t="shared" si="16"/>
        <v>0.14586372214802282</v>
      </c>
      <c r="BZ48" s="59">
        <f t="shared" si="16"/>
        <v>0.20330661215311691</v>
      </c>
      <c r="CA48" s="59">
        <f t="shared" si="32"/>
        <v>0.22284534906941617</v>
      </c>
      <c r="CB48" s="59">
        <f t="shared" si="32"/>
        <v>0.29347340519859272</v>
      </c>
      <c r="CC48" s="59">
        <f t="shared" si="32"/>
        <v>0.28588377379732344</v>
      </c>
      <c r="CD48" s="59">
        <f t="shared" si="32"/>
        <v>0.1006060571316373</v>
      </c>
      <c r="CE48" s="59">
        <f t="shared" si="32"/>
        <v>0.18527771666568615</v>
      </c>
      <c r="CF48" s="59">
        <f t="shared" si="32"/>
        <v>7.5896314012692725E-3</v>
      </c>
      <c r="CG48" s="59">
        <f t="shared" si="32"/>
        <v>0</v>
      </c>
      <c r="CH48" s="59">
        <f t="shared" si="32"/>
        <v>7.3992714126495957E-3</v>
      </c>
      <c r="CI48" s="122">
        <f t="shared" si="6"/>
        <v>1</v>
      </c>
      <c r="CK48" s="123" t="str">
        <f t="shared" si="7"/>
        <v>邑南町</v>
      </c>
      <c r="CL48" s="124">
        <f t="shared" si="17"/>
        <v>21.407421282167455</v>
      </c>
      <c r="CM48" s="65">
        <f t="shared" si="18"/>
        <v>0</v>
      </c>
      <c r="CN48" s="66">
        <f t="shared" si="19"/>
        <v>8.9475383649689331</v>
      </c>
      <c r="CO48" s="65">
        <f t="shared" si="20"/>
        <v>0</v>
      </c>
      <c r="CP48" s="66">
        <f t="shared" si="8"/>
        <v>1.0208793198471195</v>
      </c>
      <c r="CQ48" s="65">
        <f t="shared" si="21"/>
        <v>0</v>
      </c>
      <c r="CR48" s="66">
        <f t="shared" si="9"/>
        <v>11.439003597351402</v>
      </c>
      <c r="CS48" s="65">
        <f t="shared" si="22"/>
        <v>0</v>
      </c>
      <c r="CT48" s="66">
        <f t="shared" si="10"/>
        <v>15.9438209414729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18481</v>
      </c>
      <c r="AY49" s="18" t="str">
        <f>IF(IFERROR(比較地域マスタ!$Z34,"")=0,"",IFERROR(比較地域マスタ!$Z34,""))</f>
        <v>高浜町</v>
      </c>
      <c r="BB49" s="110" t="str">
        <f t="shared" si="0"/>
        <v>18481</v>
      </c>
      <c r="BC49" s="1031" t="str">
        <f t="shared" si="0"/>
        <v>高浜町</v>
      </c>
      <c r="BD49" s="34">
        <f t="shared" si="14"/>
        <v>71.93261018590826</v>
      </c>
      <c r="BE49" s="34">
        <f t="shared" si="15"/>
        <v>17.35537697816337</v>
      </c>
      <c r="BF49" s="34">
        <f>VLOOKUP($AX49&amp;"_"&amp;$BC$14,データシート1!$A:$BT,MATCH($BC$12&amp;"_"&amp;BF$20,データシート1!$A$1:$BT$1,0),0)</f>
        <v>6.4542045513672113</v>
      </c>
      <c r="BG49" s="34">
        <f>VLOOKUP($AX49&amp;"_"&amp;$BC$14,データシート1!$A:$BT,MATCH($BC$12&amp;"_"&amp;BG$20,データシート1!$A$1:$BT$1,0),0)</f>
        <v>2.6502270986370555</v>
      </c>
      <c r="BH49" s="34">
        <f>VLOOKUP($AX49&amp;"_"&amp;$BC$14,データシート1!$A:$BT,MATCH($BC$12&amp;"_"&amp;BH$20,データシート1!$A$1:$BT$1,0),0)</f>
        <v>8.250945328159105</v>
      </c>
      <c r="BI49" s="34">
        <f>VLOOKUP($AX49&amp;"_"&amp;$BC$14,データシート1!$A:$BT,MATCH($BC$12&amp;"_"&amp;BI$20,データシート1!$A$1:$BT$1,0),0)</f>
        <v>14.997331041565905</v>
      </c>
      <c r="BJ49" s="34">
        <f>VLOOKUP($AX49&amp;"_"&amp;$BC$14,データシート1!$A:$BT,MATCH($BC$12&amp;"_"&amp;BJ$20,データシート1!$A$1:$BT$1,0),0)</f>
        <v>20.350687909579971</v>
      </c>
      <c r="BK49" s="34">
        <f t="shared" si="1"/>
        <v>19.229214256599015</v>
      </c>
      <c r="BL49" s="34">
        <f t="shared" si="2"/>
        <v>18.456847845370167</v>
      </c>
      <c r="BM49" s="34">
        <f>VLOOKUP($AX49&amp;"_"&amp;$BC$14,データシート1!$A:$BT,MATCH($BC$12&amp;"_"&amp;BM$20,データシート1!$A$1:$BT$1,0),0)</f>
        <v>8.2621857211984526</v>
      </c>
      <c r="BN49" s="34">
        <f>VLOOKUP($AX49&amp;"_"&amp;$BC$14,データシート1!$A:$BT,MATCH($BC$12&amp;"_"&amp;BN$20,データシート1!$A$1:$BT$1,0),0)</f>
        <v>10.194662124171714</v>
      </c>
      <c r="BO49" s="34">
        <f>VLOOKUP($AX49&amp;"_"&amp;$BC$14,データシート1!$A:$BT,MATCH($BC$12&amp;"_"&amp;BO$20,データシート1!$A$1:$BT$1,0),0)</f>
        <v>0.58673204223683495</v>
      </c>
      <c r="BP49" s="34">
        <f>VLOOKUP($AX49&amp;"_"&amp;$BC$14,データシート1!$A:$BT,MATCH($BC$12&amp;"_"&amp;BP$20,データシート1!$A$1:$BT$1,0),0)</f>
        <v>0.18563436899201352</v>
      </c>
      <c r="BQ49" s="34">
        <f>VLOOKUP($AX49&amp;"_"&amp;$BC$14,データシート1!$A:$BT,MATCH($BC$12&amp;"_"&amp;BQ$20,データシート1!$A$1:$BT$1,0),0)</f>
        <v>0</v>
      </c>
      <c r="BR49" s="35">
        <f t="shared" si="3"/>
        <v>71.93261018590826</v>
      </c>
      <c r="BT49" s="121" t="str">
        <f t="shared" si="4"/>
        <v>高浜町</v>
      </c>
      <c r="BU49" s="33">
        <f t="shared" si="25"/>
        <v>71.93261018590826</v>
      </c>
      <c r="BV49" s="59">
        <f t="shared" si="16"/>
        <v>0.24127272642142109</v>
      </c>
      <c r="BW49" s="59">
        <f t="shared" si="16"/>
        <v>8.9725710420996266E-2</v>
      </c>
      <c r="BX49" s="59">
        <f t="shared" si="16"/>
        <v>3.6843193814149126E-2</v>
      </c>
      <c r="BY49" s="59">
        <f t="shared" si="16"/>
        <v>0.1147038221862757</v>
      </c>
      <c r="BZ49" s="59">
        <f t="shared" si="16"/>
        <v>0.20849140609253064</v>
      </c>
      <c r="CA49" s="59">
        <f t="shared" si="32"/>
        <v>0.282913241393355</v>
      </c>
      <c r="CB49" s="59">
        <f t="shared" si="32"/>
        <v>0.26732262609269331</v>
      </c>
      <c r="CC49" s="59">
        <f t="shared" si="32"/>
        <v>0.25658526498161049</v>
      </c>
      <c r="CD49" s="59">
        <f t="shared" si="32"/>
        <v>0.11486008501352883</v>
      </c>
      <c r="CE49" s="59">
        <f t="shared" si="32"/>
        <v>0.14172517996808168</v>
      </c>
      <c r="CF49" s="59">
        <f t="shared" si="32"/>
        <v>8.1566905569037292E-3</v>
      </c>
      <c r="CG49" s="59">
        <f t="shared" si="32"/>
        <v>2.5806705541790509E-3</v>
      </c>
      <c r="CH49" s="59">
        <f t="shared" si="32"/>
        <v>0</v>
      </c>
      <c r="CI49" s="122">
        <f t="shared" si="6"/>
        <v>1</v>
      </c>
      <c r="CK49" s="123" t="str">
        <f t="shared" si="7"/>
        <v>高浜町</v>
      </c>
      <c r="CL49" s="124">
        <f t="shared" si="17"/>
        <v>17.35537697816337</v>
      </c>
      <c r="CM49" s="65">
        <f t="shared" si="18"/>
        <v>0</v>
      </c>
      <c r="CN49" s="66">
        <f t="shared" si="19"/>
        <v>6.4542045513672113</v>
      </c>
      <c r="CO49" s="65">
        <f t="shared" si="20"/>
        <v>0</v>
      </c>
      <c r="CP49" s="66">
        <f t="shared" si="8"/>
        <v>2.6502270986370555</v>
      </c>
      <c r="CQ49" s="65">
        <f t="shared" si="21"/>
        <v>0</v>
      </c>
      <c r="CR49" s="66">
        <f t="shared" si="9"/>
        <v>8.250945328159105</v>
      </c>
      <c r="CS49" s="65">
        <f t="shared" si="22"/>
        <v>0</v>
      </c>
      <c r="CT49" s="66">
        <f t="shared" si="10"/>
        <v>14.997331041565905</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0.29199999999999998</v>
      </c>
      <c r="DC49" s="962">
        <f>VLOOKUP($AX49&amp;"_"&amp;$CW$14,データシート1!$A:$BT,MATCH($CW$12&amp;"_"&amp;DC$20,データシート1!$A$1:$BT$1,0),0)</f>
        <v>0</v>
      </c>
      <c r="DD49" s="961">
        <f t="shared" si="11"/>
        <v>0.29199999999999998</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0</v>
      </c>
      <c r="DR49" s="127">
        <f t="shared" si="31"/>
        <v>1</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村田町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宮城県</v>
      </c>
      <c r="AY4" s="1038" t="str">
        <f>年度マスタ!$J4</f>
        <v>村田町</v>
      </c>
      <c r="AZ4" s="1038" t="str">
        <f>年度マスタ!$K4</f>
        <v>04322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11365</v>
      </c>
      <c r="AY13" s="18" t="str">
        <f>IF(IFERROR(比較地域マスタ!$Z6,"")=0,"",IFERROR(比較地域マスタ!$Z6,""))</f>
        <v>小鹿野町</v>
      </c>
      <c r="BC13" s="844" t="str">
        <f t="shared" ref="BC13:BC59" si="0">AX13</f>
        <v>11365</v>
      </c>
      <c r="BD13" s="1031" t="str">
        <f>AY13</f>
        <v>小鹿野町</v>
      </c>
      <c r="BE13" s="34">
        <f>VLOOKUP($BC13&amp;"_"&amp;$AZ$7,データシート1!$A:$BT,MATCH("cb_"&amp;BE$12,データシート1!$A$1:$BT$1,0),0)</f>
        <v>1484.7000000000007</v>
      </c>
      <c r="BF13" s="34">
        <f>VLOOKUP($BC13&amp;"_"&amp;$AZ$7,データシート1!$A:$BT,MATCH("cb_"&amp;BF$12,データシート1!$A$1:$BT$1,0),0)</f>
        <v>9529.2999999999993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11014</v>
      </c>
      <c r="BL13" s="36"/>
      <c r="BM13" s="844" t="str">
        <f>AX13</f>
        <v>11365</v>
      </c>
      <c r="BN13" s="1031" t="str">
        <f>AY13</f>
        <v>小鹿野町</v>
      </c>
      <c r="BO13" s="34">
        <f>BE13*VLOOKUP(BO$12,別紙!$B$4:$E$10,MATCH("設備利用率",別紙!$B$4:$E$4,0),0)/100*8760/10^3</f>
        <v>1781.8181640000009</v>
      </c>
      <c r="BP13" s="34">
        <f>BF13*VLOOKUP(BP$12,別紙!$B$4:$E$10,MATCH("設備利用率",別紙!$B$4:$E$4,0),0)/100*8760/10^3</f>
        <v>12604.976868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14386.795032</v>
      </c>
      <c r="BV13" s="36"/>
      <c r="BW13" s="33" t="str">
        <f>AX13</f>
        <v>11365</v>
      </c>
      <c r="BX13" s="33" t="str">
        <f>AY13</f>
        <v>小鹿野町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52868.322067628607</v>
      </c>
      <c r="BZ13" s="36"/>
      <c r="CA13" s="33" t="str">
        <f>AX13</f>
        <v>11365</v>
      </c>
      <c r="CB13" s="33" t="str">
        <f>AY13</f>
        <v>小鹿野町</v>
      </c>
      <c r="CC13" s="223">
        <f>BO13/$BY13</f>
        <v>3.3702945248020498E-2</v>
      </c>
      <c r="CD13" s="223">
        <f t="shared" ref="CD13:CH28" si="1">BP13/$BY13</f>
        <v>0.23842210940373415</v>
      </c>
      <c r="CE13" s="223">
        <f t="shared" si="1"/>
        <v>0</v>
      </c>
      <c r="CF13" s="223">
        <f t="shared" si="1"/>
        <v>0</v>
      </c>
      <c r="CG13" s="223">
        <f t="shared" si="1"/>
        <v>0</v>
      </c>
      <c r="CH13" s="223">
        <f t="shared" si="1"/>
        <v>0</v>
      </c>
      <c r="CI13" s="223">
        <f>BU13/BY13</f>
        <v>0.27212505465175463</v>
      </c>
      <c r="CK13" s="18" t="str">
        <f>AX13</f>
        <v>11365</v>
      </c>
      <c r="CL13" s="18" t="str">
        <f>AY13</f>
        <v>小鹿野町</v>
      </c>
      <c r="CM13" s="18">
        <f>VLOOKUP($CK13&amp;"_"&amp;$AZ$7,データシート1!$A:$BT,MATCH("ca_太陽光発電（10kW未満）",データシート1!$A$1:$BT$1,0),0)</f>
        <v>287</v>
      </c>
      <c r="CN13" s="18">
        <f>VLOOKUP($CK13&amp;"_"&amp;$AZ$5,データシート1!$A:$BT,MATCH("ab_家庭",データシート1!$A$1:$BT$1,0),0)</f>
        <v>4553</v>
      </c>
      <c r="CO13" s="223">
        <f>CM13/CN13</f>
        <v>6.3035361300241594E-2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24562</v>
      </c>
      <c r="AY14" s="18" t="str">
        <f>IF(IFERROR(比較地域マスタ!$Z7,"")=0,"",IFERROR(比較地域マスタ!$Z7,""))</f>
        <v>紀宝町</v>
      </c>
      <c r="BC14" s="844" t="str">
        <f t="shared" si="0"/>
        <v>24562</v>
      </c>
      <c r="BD14" s="1031" t="str">
        <f t="shared" ref="BD14:BD60" si="2">AY14</f>
        <v>紀宝町</v>
      </c>
      <c r="BE14" s="34">
        <f>VLOOKUP($BC14&amp;"_"&amp;$AZ$7,データシート1!$A:$BT,MATCH("cb_"&amp;BE$12,データシート1!$A$1:$BT$1,0),0)</f>
        <v>1631.2</v>
      </c>
      <c r="BF14" s="34">
        <f>VLOOKUP($BC14&amp;"_"&amp;$AZ$7,データシート1!$A:$BT,MATCH("cb_"&amp;BF$12,データシート1!$A$1:$BT$1,0),0)</f>
        <v>6340.9999999999991</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7972.1999999999989</v>
      </c>
      <c r="BL14" s="36"/>
      <c r="BM14" s="844" t="str">
        <f t="shared" ref="BM14:BM60" si="4">AX14</f>
        <v>24562</v>
      </c>
      <c r="BN14" s="1031" t="str">
        <f t="shared" ref="BN14:BN60" si="5">AY14</f>
        <v>紀宝町</v>
      </c>
      <c r="BO14" s="34">
        <f>BE14*VLOOKUP(BO$12,別紙!$B$4:$E$10,MATCH("設備利用率",別紙!$B$4:$E$4,0),0)/100*8760/10^3</f>
        <v>1957.6357439999997</v>
      </c>
      <c r="BP14" s="34">
        <f>BF14*VLOOKUP(BP$12,別紙!$B$4:$E$10,MATCH("設備利用率",別紙!$B$4:$E$4,0),0)/100*8760/10^3</f>
        <v>8387.6211599999988</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10345.256903999998</v>
      </c>
      <c r="BV14" s="36"/>
      <c r="BW14" s="33" t="str">
        <f t="shared" ref="BW14:BW60" si="7">AX14</f>
        <v>24562</v>
      </c>
      <c r="BX14" s="33" t="str">
        <f t="shared" ref="BX14:BX60" si="8">AY14</f>
        <v>紀宝町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72722.315531437242</v>
      </c>
      <c r="BZ14" s="36"/>
      <c r="CA14" s="33" t="str">
        <f t="shared" ref="CA14:CA60" si="9">AX14</f>
        <v>24562</v>
      </c>
      <c r="CB14" s="33" t="str">
        <f t="shared" ref="CB14:CB60" si="10">AY14</f>
        <v>紀宝町</v>
      </c>
      <c r="CC14" s="223">
        <f t="shared" ref="CC14:CC60" si="11">BO14/$BY14</f>
        <v>2.6919326340120873E-2</v>
      </c>
      <c r="CD14" s="223">
        <f t="shared" si="1"/>
        <v>0.11533765253079849</v>
      </c>
      <c r="CE14" s="223">
        <f t="shared" si="1"/>
        <v>0</v>
      </c>
      <c r="CF14" s="223">
        <f t="shared" si="1"/>
        <v>0</v>
      </c>
      <c r="CG14" s="223">
        <f t="shared" si="1"/>
        <v>0</v>
      </c>
      <c r="CH14" s="223">
        <f t="shared" si="1"/>
        <v>0</v>
      </c>
      <c r="CI14" s="223">
        <f t="shared" ref="CI14:CI60" si="12">BU14/BY14</f>
        <v>0.14225697887091934</v>
      </c>
      <c r="CK14" s="18" t="str">
        <f t="shared" ref="CK14:CK60" si="13">AX14</f>
        <v>24562</v>
      </c>
      <c r="CL14" s="18" t="str">
        <f t="shared" ref="CL14:CL60" si="14">AY14</f>
        <v>紀宝町</v>
      </c>
      <c r="CM14" s="18">
        <f>VLOOKUP($CK14&amp;"_"&amp;$AZ$7,データシート1!$A:$BT,MATCH("ca_太陽光発電（10kW未満）",データシート1!$A$1:$BT$1,0),0)</f>
        <v>331</v>
      </c>
      <c r="CN14" s="18">
        <f>VLOOKUP($CK14&amp;"_"&amp;$AZ$5,データシート1!$A:$BT,MATCH("ab_家庭",データシート1!$A$1:$BT$1,0),0)</f>
        <v>5203</v>
      </c>
      <c r="CO14" s="223">
        <f t="shared" ref="CO14:CO60" si="15">CM14/CN14</f>
        <v>6.3617143955410335E-2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20309</v>
      </c>
      <c r="AY15" s="18" t="str">
        <f>IF(IFERROR(比較地域マスタ!$Z8,"")=0,"",IFERROR(比較地域マスタ!$Z8,""))</f>
        <v>佐久穂町</v>
      </c>
      <c r="BC15" s="844" t="str">
        <f t="shared" si="0"/>
        <v>20309</v>
      </c>
      <c r="BD15" s="1031" t="str">
        <f t="shared" si="2"/>
        <v>佐久穂町</v>
      </c>
      <c r="BE15" s="34">
        <f>VLOOKUP($BC15&amp;"_"&amp;$AZ$7,データシート1!$A:$BT,MATCH("cb_"&amp;BE$12,データシート1!$A$1:$BT$1,0),0)</f>
        <v>2951.5</v>
      </c>
      <c r="BF15" s="34">
        <f>VLOOKUP($BC15&amp;"_"&amp;$AZ$7,データシート1!$A:$BT,MATCH("cb_"&amp;BF$12,データシート1!$A$1:$BT$1,0),0)</f>
        <v>6399.7000000000007</v>
      </c>
      <c r="BG15" s="34">
        <f>VLOOKUP($BC15&amp;"_"&amp;$AZ$7,データシート1!$A:$BT,MATCH("cb_"&amp;BG$12,データシート1!$A$1:$BT$1,0),0)</f>
        <v>0</v>
      </c>
      <c r="BH15" s="34">
        <f>VLOOKUP($BC15&amp;"_"&amp;$AZ$7,データシート1!$A:$BT,MATCH("cb_"&amp;BH$12,データシート1!$A$1:$BT$1,0),0)</f>
        <v>199</v>
      </c>
      <c r="BI15" s="34">
        <f>VLOOKUP($BC15&amp;"_"&amp;$AZ$7,データシート1!$A:$BT,MATCH("cb_"&amp;BI$12,データシート1!$A$1:$BT$1,0),0)</f>
        <v>0</v>
      </c>
      <c r="BJ15" s="34">
        <f>VLOOKUP($BC15&amp;"_"&amp;$AZ$7,データシート1!$A:$BT,MATCH("cb_"&amp;BJ$12,データシート1!$A$1:$BT$1,0),0)</f>
        <v>0</v>
      </c>
      <c r="BK15" s="34">
        <f t="shared" si="3"/>
        <v>9550.2000000000007</v>
      </c>
      <c r="BL15" s="36"/>
      <c r="BM15" s="844" t="str">
        <f t="shared" si="4"/>
        <v>20309</v>
      </c>
      <c r="BN15" s="1031" t="str">
        <f t="shared" si="5"/>
        <v>佐久穂町</v>
      </c>
      <c r="BO15" s="34">
        <f>BE15*VLOOKUP(BO$12,別紙!$B$4:$E$10,MATCH("設備利用率",別紙!$B$4:$E$4,0),0)/100*8760/10^3</f>
        <v>3542.1541799999995</v>
      </c>
      <c r="BP15" s="34">
        <f>BF15*VLOOKUP(BP$12,別紙!$B$4:$E$10,MATCH("設備利用率",別紙!$B$4:$E$4,0),0)/100*8760/10^3</f>
        <v>8465.2671720000017</v>
      </c>
      <c r="BQ15" s="34">
        <f>BG15*VLOOKUP(BQ$12,別紙!$B$4:$E$10,MATCH("設備利用率",別紙!$B$4:$E$4,0),0)/100*8760/10^3</f>
        <v>0</v>
      </c>
      <c r="BR15" s="34">
        <f>BH15*VLOOKUP(BR$12,別紙!$B$4:$E$10,MATCH("設備利用率",別紙!$B$4:$E$4,0),0)/100*8760/10^3</f>
        <v>1045.944</v>
      </c>
      <c r="BS15" s="34">
        <f>BI15*VLOOKUP(BS$12,別紙!$B$4:$E$10,MATCH("設備利用率",別紙!$B$4:$E$4,0),0)/100*8760/10^3</f>
        <v>0</v>
      </c>
      <c r="BT15" s="34">
        <f>BJ15*VLOOKUP(BT$12,別紙!$B$4:$E$10,MATCH("設備利用率",別紙!$B$4:$E$4,0),0)/100*8760/10^3</f>
        <v>0</v>
      </c>
      <c r="BU15" s="34">
        <f t="shared" si="6"/>
        <v>13053.365352000001</v>
      </c>
      <c r="BV15" s="36"/>
      <c r="BW15" s="33" t="str">
        <f t="shared" si="7"/>
        <v>20309</v>
      </c>
      <c r="BX15" s="33" t="str">
        <f t="shared" si="8"/>
        <v>佐久穂町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38919.395665461692</v>
      </c>
      <c r="BZ15" s="36"/>
      <c r="CA15" s="33" t="str">
        <f t="shared" si="9"/>
        <v>20309</v>
      </c>
      <c r="CB15" s="33" t="str">
        <f t="shared" si="10"/>
        <v>佐久穂町</v>
      </c>
      <c r="CC15" s="223">
        <f t="shared" si="11"/>
        <v>9.1012568911583061E-2</v>
      </c>
      <c r="CD15" s="223">
        <f t="shared" si="1"/>
        <v>0.21750767264642673</v>
      </c>
      <c r="CE15" s="223">
        <f t="shared" si="1"/>
        <v>0</v>
      </c>
      <c r="CF15" s="223">
        <f t="shared" si="1"/>
        <v>2.687462079294833E-2</v>
      </c>
      <c r="CG15" s="223">
        <f t="shared" si="1"/>
        <v>0</v>
      </c>
      <c r="CH15" s="223">
        <f t="shared" si="1"/>
        <v>0</v>
      </c>
      <c r="CI15" s="223">
        <f t="shared" si="12"/>
        <v>0.33539486235095811</v>
      </c>
      <c r="CK15" s="18" t="str">
        <f t="shared" si="13"/>
        <v>20309</v>
      </c>
      <c r="CL15" s="18" t="str">
        <f t="shared" si="14"/>
        <v>佐久穂町</v>
      </c>
      <c r="CM15" s="18">
        <f>VLOOKUP($CK15&amp;"_"&amp;$AZ$7,データシート1!$A:$BT,MATCH("ca_太陽光発電（10kW未満）",データシート1!$A$1:$BT$1,0),0)</f>
        <v>616</v>
      </c>
      <c r="CN15" s="18">
        <f>VLOOKUP($CK15&amp;"_"&amp;$AZ$5,データシート1!$A:$BT,MATCH("ab_家庭",データシート1!$A$1:$BT$1,0),0)</f>
        <v>4298</v>
      </c>
      <c r="CO15" s="223">
        <f t="shared" si="15"/>
        <v>0.14332247557003258</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31390</v>
      </c>
      <c r="AY16" s="18" t="str">
        <f>IF(IFERROR(比較地域マスタ!$Z9,"")=0,"",IFERROR(比較地域マスタ!$Z9,""))</f>
        <v>伯耆町</v>
      </c>
      <c r="BC16" s="844" t="str">
        <f t="shared" si="0"/>
        <v>31390</v>
      </c>
      <c r="BD16" s="1031" t="str">
        <f t="shared" si="2"/>
        <v>伯耆町</v>
      </c>
      <c r="BE16" s="34">
        <f>VLOOKUP($BC16&amp;"_"&amp;$AZ$7,データシート1!$A:$BT,MATCH("cb_"&amp;BE$12,データシート1!$A$1:$BT$1,0),0)</f>
        <v>1209.3999999999999</v>
      </c>
      <c r="BF16" s="34">
        <f>VLOOKUP($BC16&amp;"_"&amp;$AZ$7,データシート1!$A:$BT,MATCH("cb_"&amp;BF$12,データシート1!$A$1:$BT$1,0),0)</f>
        <v>19973.900000000009</v>
      </c>
      <c r="BG16" s="34">
        <f>VLOOKUP($BC16&amp;"_"&amp;$AZ$7,データシート1!$A:$BT,MATCH("cb_"&amp;BG$12,データシート1!$A$1:$BT$1,0),0)</f>
        <v>0</v>
      </c>
      <c r="BH16" s="34">
        <f>VLOOKUP($BC16&amp;"_"&amp;$AZ$7,データシート1!$A:$BT,MATCH("cb_"&amp;BH$12,データシート1!$A$1:$BT$1,0),0)</f>
        <v>874</v>
      </c>
      <c r="BI16" s="34">
        <f>VLOOKUP($BC16&amp;"_"&amp;$AZ$7,データシート1!$A:$BT,MATCH("cb_"&amp;BI$12,データシート1!$A$1:$BT$1,0),0)</f>
        <v>0</v>
      </c>
      <c r="BJ16" s="34">
        <f>VLOOKUP($BC16&amp;"_"&amp;$AZ$7,データシート1!$A:$BT,MATCH("cb_"&amp;BJ$12,データシート1!$A$1:$BT$1,0),0)</f>
        <v>0</v>
      </c>
      <c r="BK16" s="34">
        <f t="shared" si="3"/>
        <v>22057.30000000001</v>
      </c>
      <c r="BL16" s="36"/>
      <c r="BM16" s="844" t="str">
        <f t="shared" si="4"/>
        <v>31390</v>
      </c>
      <c r="BN16" s="1031" t="str">
        <f t="shared" si="5"/>
        <v>伯耆町</v>
      </c>
      <c r="BO16" s="34">
        <f>BE16*VLOOKUP(BO$12,別紙!$B$4:$E$10,MATCH("設備利用率",別紙!$B$4:$E$4,0),0)/100*8760/10^3</f>
        <v>1451.4251279999999</v>
      </c>
      <c r="BP16" s="34">
        <f>BF16*VLOOKUP(BP$12,別紙!$B$4:$E$10,MATCH("設備利用率",別紙!$B$4:$E$4,0),0)/100*8760/10^3</f>
        <v>26420.675964000013</v>
      </c>
      <c r="BQ16" s="34">
        <f>BG16*VLOOKUP(BQ$12,別紙!$B$4:$E$10,MATCH("設備利用率",別紙!$B$4:$E$4,0),0)/100*8760/10^3</f>
        <v>0</v>
      </c>
      <c r="BR16" s="34">
        <f>BH16*VLOOKUP(BR$12,別紙!$B$4:$E$10,MATCH("設備利用率",別紙!$B$4:$E$4,0),0)/100*8760/10^3</f>
        <v>4593.7439999999997</v>
      </c>
      <c r="BS16" s="34">
        <f>BI16*VLOOKUP(BS$12,別紙!$B$4:$E$10,MATCH("設備利用率",別紙!$B$4:$E$4,0),0)/100*8760/10^3</f>
        <v>0</v>
      </c>
      <c r="BT16" s="34">
        <f>BJ16*VLOOKUP(BT$12,別紙!$B$4:$E$10,MATCH("設備利用率",別紙!$B$4:$E$4,0),0)/100*8760/10^3</f>
        <v>0</v>
      </c>
      <c r="BU16" s="34">
        <f t="shared" si="6"/>
        <v>32465.84509200001</v>
      </c>
      <c r="BV16" s="36"/>
      <c r="BW16" s="33" t="str">
        <f t="shared" si="7"/>
        <v>31390</v>
      </c>
      <c r="BX16" s="33" t="str">
        <f t="shared" si="8"/>
        <v>伯耆町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48276.202198146893</v>
      </c>
      <c r="BZ16" s="36"/>
      <c r="CA16" s="33" t="str">
        <f t="shared" si="9"/>
        <v>31390</v>
      </c>
      <c r="CB16" s="33" t="str">
        <f t="shared" si="10"/>
        <v>伯耆町</v>
      </c>
      <c r="CC16" s="223">
        <f t="shared" si="11"/>
        <v>3.0065022970172942E-2</v>
      </c>
      <c r="CD16" s="223">
        <f t="shared" si="1"/>
        <v>0.54728157479243844</v>
      </c>
      <c r="CE16" s="223">
        <f t="shared" si="1"/>
        <v>0</v>
      </c>
      <c r="CF16" s="223">
        <f t="shared" si="1"/>
        <v>9.5155455293381236E-2</v>
      </c>
      <c r="CG16" s="223">
        <f t="shared" si="1"/>
        <v>0</v>
      </c>
      <c r="CH16" s="223">
        <f t="shared" si="1"/>
        <v>0</v>
      </c>
      <c r="CI16" s="223">
        <f t="shared" si="12"/>
        <v>0.67250205305599264</v>
      </c>
      <c r="CK16" s="18" t="str">
        <f t="shared" si="13"/>
        <v>31390</v>
      </c>
      <c r="CL16" s="18" t="str">
        <f t="shared" si="14"/>
        <v>伯耆町</v>
      </c>
      <c r="CM16" s="18">
        <f>VLOOKUP($CK16&amp;"_"&amp;$AZ$7,データシート1!$A:$BT,MATCH("ca_太陽光発電（10kW未満）",データシート1!$A$1:$BT$1,0),0)</f>
        <v>242</v>
      </c>
      <c r="CN16" s="18">
        <f>VLOOKUP($CK16&amp;"_"&amp;$AZ$5,データシート1!$A:$BT,MATCH("ab_家庭",データシート1!$A$1:$BT$1,0),0)</f>
        <v>3871</v>
      </c>
      <c r="CO16" s="223">
        <f t="shared" si="15"/>
        <v>6.2516145698785844E-2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31389</v>
      </c>
      <c r="AY17" s="18" t="str">
        <f>IF(IFERROR(比較地域マスタ!$Z10,"")=0,"",IFERROR(比較地域マスタ!$Z10,""))</f>
        <v>南部町</v>
      </c>
      <c r="BC17" s="844" t="str">
        <f t="shared" si="0"/>
        <v>31389</v>
      </c>
      <c r="BD17" s="1031" t="str">
        <f t="shared" si="2"/>
        <v>南部町</v>
      </c>
      <c r="BE17" s="34">
        <f>VLOOKUP($BC17&amp;"_"&amp;$AZ$7,データシート1!$A:$BT,MATCH("cb_"&amp;BE$12,データシート1!$A$1:$BT$1,0),0)</f>
        <v>1212.2999999999995</v>
      </c>
      <c r="BF17" s="34">
        <f>VLOOKUP($BC17&amp;"_"&amp;$AZ$7,データシート1!$A:$BT,MATCH("cb_"&amp;BF$12,データシート1!$A$1:$BT$1,0),0)</f>
        <v>7490.5</v>
      </c>
      <c r="BG17" s="34">
        <f>VLOOKUP($BC17&amp;"_"&amp;$AZ$7,データシート1!$A:$BT,MATCH("cb_"&amp;BG$12,データシート1!$A$1:$BT$1,0),0)</f>
        <v>0</v>
      </c>
      <c r="BH17" s="34">
        <f>VLOOKUP($BC17&amp;"_"&amp;$AZ$7,データシート1!$A:$BT,MATCH("cb_"&amp;BH$12,データシート1!$A$1:$BT$1,0),0)</f>
        <v>337</v>
      </c>
      <c r="BI17" s="34">
        <f>VLOOKUP($BC17&amp;"_"&amp;$AZ$7,データシート1!$A:$BT,MATCH("cb_"&amp;BI$12,データシート1!$A$1:$BT$1,0),0)</f>
        <v>0</v>
      </c>
      <c r="BJ17" s="34">
        <f>VLOOKUP($BC17&amp;"_"&amp;$AZ$7,データシート1!$A:$BT,MATCH("cb_"&amp;BJ$12,データシート1!$A$1:$BT$1,0),0)</f>
        <v>0</v>
      </c>
      <c r="BK17" s="34">
        <f t="shared" si="3"/>
        <v>9039.7999999999993</v>
      </c>
      <c r="BL17" s="36"/>
      <c r="BM17" s="844" t="str">
        <f t="shared" si="4"/>
        <v>31389</v>
      </c>
      <c r="BN17" s="1031" t="str">
        <f t="shared" si="5"/>
        <v>南部町</v>
      </c>
      <c r="BO17" s="34">
        <f>BE17*VLOOKUP(BO$12,別紙!$B$4:$E$10,MATCH("設備利用率",別紙!$B$4:$E$4,0),0)/100*8760/10^3</f>
        <v>1454.905475999999</v>
      </c>
      <c r="BP17" s="34">
        <f>BF17*VLOOKUP(BP$12,別紙!$B$4:$E$10,MATCH("設備利用率",別紙!$B$4:$E$4,0),0)/100*8760/10^3</f>
        <v>9908.1337800000001</v>
      </c>
      <c r="BQ17" s="34">
        <f>BG17*VLOOKUP(BQ$12,別紙!$B$4:$E$10,MATCH("設備利用率",別紙!$B$4:$E$4,0),0)/100*8760/10^3</f>
        <v>0</v>
      </c>
      <c r="BR17" s="34">
        <f>BH17*VLOOKUP(BR$12,別紙!$B$4:$E$10,MATCH("設備利用率",別紙!$B$4:$E$4,0),0)/100*8760/10^3</f>
        <v>1771.2719999999999</v>
      </c>
      <c r="BS17" s="34">
        <f>BI17*VLOOKUP(BS$12,別紙!$B$4:$E$10,MATCH("設備利用率",別紙!$B$4:$E$4,0),0)/100*8760/10^3</f>
        <v>0</v>
      </c>
      <c r="BT17" s="34">
        <f>BJ17*VLOOKUP(BT$12,別紙!$B$4:$E$10,MATCH("設備利用率",別紙!$B$4:$E$4,0),0)/100*8760/10^3</f>
        <v>0</v>
      </c>
      <c r="BU17" s="34">
        <f t="shared" si="6"/>
        <v>13134.311256000001</v>
      </c>
      <c r="BV17" s="36"/>
      <c r="BW17" s="33" t="str">
        <f t="shared" si="7"/>
        <v>31389</v>
      </c>
      <c r="BX17" s="33" t="str">
        <f t="shared" si="8"/>
        <v>南部町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78577.18938681994</v>
      </c>
      <c r="BZ17" s="36"/>
      <c r="CA17" s="33" t="str">
        <f t="shared" si="9"/>
        <v>31389</v>
      </c>
      <c r="CB17" s="33" t="str">
        <f t="shared" si="10"/>
        <v>南部町</v>
      </c>
      <c r="CC17" s="223">
        <f t="shared" si="11"/>
        <v>1.851562122994483E-2</v>
      </c>
      <c r="CD17" s="223">
        <f t="shared" si="1"/>
        <v>0.12609427567107573</v>
      </c>
      <c r="CE17" s="223">
        <f t="shared" si="1"/>
        <v>0</v>
      </c>
      <c r="CF17" s="223">
        <f t="shared" si="1"/>
        <v>2.2541809064719517E-2</v>
      </c>
      <c r="CG17" s="223">
        <f t="shared" si="1"/>
        <v>0</v>
      </c>
      <c r="CH17" s="223">
        <f t="shared" si="1"/>
        <v>0</v>
      </c>
      <c r="CI17" s="223">
        <f t="shared" si="12"/>
        <v>0.16715170596574011</v>
      </c>
      <c r="CK17" s="18" t="str">
        <f t="shared" si="13"/>
        <v>31389</v>
      </c>
      <c r="CL17" s="18" t="str">
        <f t="shared" si="14"/>
        <v>南部町</v>
      </c>
      <c r="CM17" s="18">
        <f>VLOOKUP($CK17&amp;"_"&amp;$AZ$7,データシート1!$A:$BT,MATCH("ca_太陽光発電（10kW未満）",データシート1!$A$1:$BT$1,0),0)</f>
        <v>239</v>
      </c>
      <c r="CN17" s="18">
        <f>VLOOKUP($CK17&amp;"_"&amp;$AZ$5,データシート1!$A:$BT,MATCH("ab_家庭",データシート1!$A$1:$BT$1,0),0)</f>
        <v>3894</v>
      </c>
      <c r="CO17" s="223">
        <f t="shared" si="15"/>
        <v>6.1376476630713918E-2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43501</v>
      </c>
      <c r="AY18" s="18" t="str">
        <f>IF(IFERROR(比較地域マスタ!$Z11,"")=0,"",IFERROR(比較地域マスタ!$Z11,""))</f>
        <v>錦町</v>
      </c>
      <c r="BC18" s="844" t="str">
        <f t="shared" si="0"/>
        <v>43501</v>
      </c>
      <c r="BD18" s="1031" t="str">
        <f t="shared" si="2"/>
        <v>錦町</v>
      </c>
      <c r="BE18" s="34">
        <f>VLOOKUP($BC18&amp;"_"&amp;$AZ$7,データシート1!$A:$BT,MATCH("cb_"&amp;BE$12,データシート1!$A$1:$BT$1,0),0)</f>
        <v>3733.6300000000047</v>
      </c>
      <c r="BF18" s="34">
        <f>VLOOKUP($BC18&amp;"_"&amp;$AZ$7,データシート1!$A:$BT,MATCH("cb_"&amp;BF$12,データシート1!$A$1:$BT$1,0),0)</f>
        <v>52601.200000000019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1990</v>
      </c>
      <c r="BK18" s="34">
        <f t="shared" si="3"/>
        <v>58324.830000000024</v>
      </c>
      <c r="BL18" s="36"/>
      <c r="BM18" s="844" t="str">
        <f t="shared" si="4"/>
        <v>43501</v>
      </c>
      <c r="BN18" s="1031" t="str">
        <f t="shared" si="5"/>
        <v>錦町</v>
      </c>
      <c r="BO18" s="34">
        <f>BE18*VLOOKUP(BO$12,別紙!$B$4:$E$10,MATCH("設備利用率",別紙!$B$4:$E$4,0),0)/100*8760/10^3</f>
        <v>4480.8040356000047</v>
      </c>
      <c r="BP18" s="34">
        <f>BF18*VLOOKUP(BP$12,別紙!$B$4:$E$10,MATCH("設備利用率",別紙!$B$4:$E$4,0),0)/100*8760/10^3</f>
        <v>69578.763312000025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13945.92</v>
      </c>
      <c r="BU18" s="34">
        <f t="shared" si="6"/>
        <v>88005.487347600021</v>
      </c>
      <c r="BV18" s="36"/>
      <c r="BW18" s="33" t="str">
        <f t="shared" si="7"/>
        <v>43501</v>
      </c>
      <c r="BX18" s="33" t="str">
        <f t="shared" si="8"/>
        <v>錦町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63337.357376926237</v>
      </c>
      <c r="BZ18" s="36"/>
      <c r="CA18" s="33" t="str">
        <f t="shared" si="9"/>
        <v>43501</v>
      </c>
      <c r="CB18" s="33" t="str">
        <f t="shared" si="10"/>
        <v>錦町</v>
      </c>
      <c r="CC18" s="223">
        <f t="shared" si="11"/>
        <v>7.0745042438924974E-2</v>
      </c>
      <c r="CD18" s="223">
        <f t="shared" si="1"/>
        <v>1.0985422536328857</v>
      </c>
      <c r="CE18" s="223">
        <f t="shared" si="1"/>
        <v>0</v>
      </c>
      <c r="CF18" s="223">
        <f t="shared" si="1"/>
        <v>0</v>
      </c>
      <c r="CG18" s="223">
        <f t="shared" si="1"/>
        <v>0</v>
      </c>
      <c r="CH18" s="223">
        <f t="shared" si="1"/>
        <v>0.22018474684705572</v>
      </c>
      <c r="CI18" s="223">
        <f t="shared" si="12"/>
        <v>1.3894720429188663</v>
      </c>
      <c r="CK18" s="18" t="str">
        <f t="shared" si="13"/>
        <v>43501</v>
      </c>
      <c r="CL18" s="18" t="str">
        <f t="shared" si="14"/>
        <v>錦町</v>
      </c>
      <c r="CM18" s="18">
        <f>VLOOKUP($CK18&amp;"_"&amp;$AZ$7,データシート1!$A:$BT,MATCH("ca_太陽光発電（10kW未満）",データシート1!$A$1:$BT$1,0),0)</f>
        <v>645</v>
      </c>
      <c r="CN18" s="18">
        <f>VLOOKUP($CK18&amp;"_"&amp;$AZ$5,データシート1!$A:$BT,MATCH("ab_家庭",データシート1!$A$1:$BT$1,0),0)</f>
        <v>3954</v>
      </c>
      <c r="CO18" s="223">
        <f t="shared" si="15"/>
        <v>0.1631259484066768</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40601</v>
      </c>
      <c r="AY19" s="18" t="str">
        <f>IF(IFERROR(比較地域マスタ!$Z12,"")=0,"",IFERROR(比較地域マスタ!$Z12,""))</f>
        <v>香春町</v>
      </c>
      <c r="BC19" s="844" t="str">
        <f t="shared" si="0"/>
        <v>40601</v>
      </c>
      <c r="BD19" s="1031" t="str">
        <f t="shared" si="2"/>
        <v>香春町</v>
      </c>
      <c r="BE19" s="34">
        <f>VLOOKUP($BC19&amp;"_"&amp;$AZ$7,データシート1!$A:$BT,MATCH("cb_"&amp;BE$12,データシート1!$A$1:$BT$1,0),0)</f>
        <v>1852.1499999999994</v>
      </c>
      <c r="BF19" s="34">
        <f>VLOOKUP($BC19&amp;"_"&amp;$AZ$7,データシート1!$A:$BT,MATCH("cb_"&amp;BF$12,データシート1!$A$1:$BT$1,0),0)</f>
        <v>13250.599999999991</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15102.749999999991</v>
      </c>
      <c r="BL19" s="36"/>
      <c r="BM19" s="844" t="str">
        <f t="shared" si="4"/>
        <v>40601</v>
      </c>
      <c r="BN19" s="1031" t="str">
        <f t="shared" si="5"/>
        <v>香春町</v>
      </c>
      <c r="BO19" s="34">
        <f>BE19*VLOOKUP(BO$12,別紙!$B$4:$E$10,MATCH("設備利用率",別紙!$B$4:$E$4,0),0)/100*8760/10^3</f>
        <v>2222.8022579999993</v>
      </c>
      <c r="BP19" s="34">
        <f>BF19*VLOOKUP(BP$12,別紙!$B$4:$E$10,MATCH("設備利用率",別紙!$B$4:$E$4,0),0)/100*8760/10^3</f>
        <v>17527.363655999987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19750.165913999987</v>
      </c>
      <c r="BV19" s="36"/>
      <c r="BW19" s="33" t="str">
        <f t="shared" si="7"/>
        <v>40601</v>
      </c>
      <c r="BX19" s="33" t="str">
        <f t="shared" si="8"/>
        <v>香春町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48266.609864422382</v>
      </c>
      <c r="BZ19" s="36"/>
      <c r="CA19" s="33" t="str">
        <f t="shared" si="9"/>
        <v>40601</v>
      </c>
      <c r="CB19" s="33" t="str">
        <f t="shared" si="10"/>
        <v>香春町</v>
      </c>
      <c r="CC19" s="223">
        <f t="shared" si="11"/>
        <v>4.6052587166235608E-2</v>
      </c>
      <c r="CD19" s="223">
        <f t="shared" si="1"/>
        <v>0.36313641470227881</v>
      </c>
      <c r="CE19" s="223">
        <f t="shared" si="1"/>
        <v>0</v>
      </c>
      <c r="CF19" s="223">
        <f t="shared" si="1"/>
        <v>0</v>
      </c>
      <c r="CG19" s="223">
        <f t="shared" si="1"/>
        <v>0</v>
      </c>
      <c r="CH19" s="223">
        <f t="shared" si="1"/>
        <v>0</v>
      </c>
      <c r="CI19" s="223">
        <f t="shared" si="12"/>
        <v>0.40918900186851442</v>
      </c>
      <c r="CK19" s="18" t="str">
        <f t="shared" si="13"/>
        <v>40601</v>
      </c>
      <c r="CL19" s="18" t="str">
        <f t="shared" si="14"/>
        <v>香春町</v>
      </c>
      <c r="CM19" s="18">
        <f>VLOOKUP($CK19&amp;"_"&amp;$AZ$7,データシート1!$A:$BT,MATCH("ca_太陽光発電（10kW未満）",データシート1!$A$1:$BT$1,0),0)</f>
        <v>390</v>
      </c>
      <c r="CN19" s="18">
        <f>VLOOKUP($CK19&amp;"_"&amp;$AZ$5,データシート1!$A:$BT,MATCH("ab_家庭",データシート1!$A$1:$BT$1,0),0)</f>
        <v>5425</v>
      </c>
      <c r="CO19" s="223">
        <f t="shared" si="15"/>
        <v>7.1889400921658991E-2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43442</v>
      </c>
      <c r="AY20" s="18" t="str">
        <f>IF(IFERROR(比較地域マスタ!$Z13,"")=0,"",IFERROR(比較地域マスタ!$Z13,""))</f>
        <v>嘉島町</v>
      </c>
      <c r="BC20" s="844" t="str">
        <f t="shared" si="0"/>
        <v>43442</v>
      </c>
      <c r="BD20" s="1031" t="str">
        <f t="shared" si="2"/>
        <v>嘉島町</v>
      </c>
      <c r="BE20" s="34">
        <f>VLOOKUP($BC20&amp;"_"&amp;$AZ$7,データシート1!$A:$BT,MATCH("cb_"&amp;BE$12,データシート1!$A$1:$BT$1,0),0)</f>
        <v>4255.606000000007</v>
      </c>
      <c r="BF20" s="34">
        <f>VLOOKUP($BC20&amp;"_"&amp;$AZ$7,データシート1!$A:$BT,MATCH("cb_"&amp;BF$12,データシート1!$A$1:$BT$1,0),0)</f>
        <v>3268.4400000000014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7524.0460000000085</v>
      </c>
      <c r="BL20" s="36"/>
      <c r="BM20" s="844" t="str">
        <f t="shared" si="4"/>
        <v>43442</v>
      </c>
      <c r="BN20" s="1031" t="str">
        <f t="shared" si="5"/>
        <v>嘉島町</v>
      </c>
      <c r="BO20" s="34">
        <f>BE20*VLOOKUP(BO$12,別紙!$B$4:$E$10,MATCH("設備利用率",別紙!$B$4:$E$4,0),0)/100*8760/10^3</f>
        <v>5107.2378727200075</v>
      </c>
      <c r="BP20" s="34">
        <f>BF20*VLOOKUP(BP$12,別紙!$B$4:$E$10,MATCH("設備利用率",別紙!$B$4:$E$4,0),0)/100*8760/10^3</f>
        <v>4323.3616944000014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9430.5995671200089</v>
      </c>
      <c r="BV20" s="36"/>
      <c r="BW20" s="33" t="str">
        <f t="shared" si="7"/>
        <v>43442</v>
      </c>
      <c r="BX20" s="33" t="str">
        <f t="shared" si="8"/>
        <v>嘉島町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92372.778291680777</v>
      </c>
      <c r="BZ20" s="36"/>
      <c r="CA20" s="33" t="str">
        <f t="shared" si="9"/>
        <v>43442</v>
      </c>
      <c r="CB20" s="33" t="str">
        <f t="shared" si="10"/>
        <v>嘉島町</v>
      </c>
      <c r="CC20" s="223">
        <f t="shared" si="11"/>
        <v>5.5289425815397093E-2</v>
      </c>
      <c r="CD20" s="223">
        <f t="shared" si="1"/>
        <v>4.6803417352548865E-2</v>
      </c>
      <c r="CE20" s="223">
        <f t="shared" si="1"/>
        <v>0</v>
      </c>
      <c r="CF20" s="223">
        <f t="shared" si="1"/>
        <v>0</v>
      </c>
      <c r="CG20" s="223">
        <f t="shared" si="1"/>
        <v>0</v>
      </c>
      <c r="CH20" s="223">
        <f t="shared" si="1"/>
        <v>0</v>
      </c>
      <c r="CI20" s="223">
        <f t="shared" si="12"/>
        <v>0.10209284316794597</v>
      </c>
      <c r="CK20" s="18" t="str">
        <f t="shared" si="13"/>
        <v>43442</v>
      </c>
      <c r="CL20" s="18" t="str">
        <f t="shared" si="14"/>
        <v>嘉島町</v>
      </c>
      <c r="CM20" s="18">
        <f>VLOOKUP($CK20&amp;"_"&amp;$AZ$7,データシート1!$A:$BT,MATCH("ca_太陽光発電（10kW未満）",データシート1!$A$1:$BT$1,0),0)</f>
        <v>800</v>
      </c>
      <c r="CN20" s="18">
        <f>VLOOKUP($CK20&amp;"_"&amp;$AZ$5,データシート1!$A:$BT,MATCH("ab_家庭",データシート1!$A$1:$BT$1,0),0)</f>
        <v>4039</v>
      </c>
      <c r="CO20" s="223">
        <f t="shared" si="15"/>
        <v>0.19806882891804903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45406</v>
      </c>
      <c r="AY21" s="18" t="str">
        <f>IF(IFERROR(比較地域マスタ!$Z14,"")=0,"",IFERROR(比較地域マスタ!$Z14,""))</f>
        <v>都農町</v>
      </c>
      <c r="BC21" s="844" t="str">
        <f t="shared" si="0"/>
        <v>45406</v>
      </c>
      <c r="BD21" s="1031" t="str">
        <f t="shared" si="2"/>
        <v>都農町</v>
      </c>
      <c r="BE21" s="34">
        <f>VLOOKUP($BC21&amp;"_"&amp;$AZ$7,データシート1!$A:$BT,MATCH("cb_"&amp;BE$12,データシート1!$A$1:$BT$1,0),0)</f>
        <v>3341.6370000000015</v>
      </c>
      <c r="BF21" s="34">
        <f>VLOOKUP($BC21&amp;"_"&amp;$AZ$7,データシート1!$A:$BT,MATCH("cb_"&amp;BF$12,データシート1!$A$1:$BT$1,0),0)</f>
        <v>23758.600000000002</v>
      </c>
      <c r="BG21" s="34">
        <f>VLOOKUP($BC21&amp;"_"&amp;$AZ$7,データシート1!$A:$BT,MATCH("cb_"&amp;BG$12,データシート1!$A$1:$BT$1,0),0)</f>
        <v>0</v>
      </c>
      <c r="BH21" s="34">
        <f>VLOOKUP($BC21&amp;"_"&amp;$AZ$7,データシート1!$A:$BT,MATCH("cb_"&amp;BH$12,データシート1!$A$1:$BT$1,0),0)</f>
        <v>3000</v>
      </c>
      <c r="BI21" s="34">
        <f>VLOOKUP($BC21&amp;"_"&amp;$AZ$7,データシート1!$A:$BT,MATCH("cb_"&amp;BI$12,データシート1!$A$1:$BT$1,0),0)</f>
        <v>0</v>
      </c>
      <c r="BJ21" s="34">
        <f>VLOOKUP($BC21&amp;"_"&amp;$AZ$7,データシート1!$A:$BT,MATCH("cb_"&amp;BJ$12,データシート1!$A$1:$BT$1,0),0)</f>
        <v>5750</v>
      </c>
      <c r="BK21" s="34">
        <f t="shared" si="3"/>
        <v>35850.237000000008</v>
      </c>
      <c r="BL21" s="36"/>
      <c r="BM21" s="844" t="str">
        <f t="shared" si="4"/>
        <v>45406</v>
      </c>
      <c r="BN21" s="1031" t="str">
        <f t="shared" si="5"/>
        <v>都農町</v>
      </c>
      <c r="BO21" s="34">
        <f>BE21*VLOOKUP(BO$12,別紙!$B$4:$E$10,MATCH("設備利用率",別紙!$B$4:$E$4,0),0)/100*8760/10^3</f>
        <v>4010.3653964400019</v>
      </c>
      <c r="BP21" s="34">
        <f>BF21*VLOOKUP(BP$12,別紙!$B$4:$E$10,MATCH("設備利用率",別紙!$B$4:$E$4,0),0)/100*8760/10^3</f>
        <v>31426.925736000005</v>
      </c>
      <c r="BQ21" s="34">
        <f>BG21*VLOOKUP(BQ$12,別紙!$B$4:$E$10,MATCH("設備利用率",別紙!$B$4:$E$4,0),0)/100*8760/10^3</f>
        <v>0</v>
      </c>
      <c r="BR21" s="34">
        <f>BH21*VLOOKUP(BR$12,別紙!$B$4:$E$10,MATCH("設備利用率",別紙!$B$4:$E$4,0),0)/100*8760/10^3</f>
        <v>15768</v>
      </c>
      <c r="BS21" s="34">
        <f>BI21*VLOOKUP(BS$12,別紙!$B$4:$E$10,MATCH("設備利用率",別紙!$B$4:$E$4,0),0)/100*8760/10^3</f>
        <v>0</v>
      </c>
      <c r="BT21" s="34">
        <f>BJ21*VLOOKUP(BT$12,別紙!$B$4:$E$10,MATCH("設備利用率",別紙!$B$4:$E$4,0),0)/100*8760/10^3</f>
        <v>40296</v>
      </c>
      <c r="BU21" s="34">
        <f t="shared" si="6"/>
        <v>91501.291132440005</v>
      </c>
      <c r="BV21" s="36"/>
      <c r="BW21" s="33" t="str">
        <f t="shared" si="7"/>
        <v>45406</v>
      </c>
      <c r="BX21" s="33" t="str">
        <f t="shared" si="8"/>
        <v>都農町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57841.945024318935</v>
      </c>
      <c r="BZ21" s="36"/>
      <c r="CA21" s="33" t="str">
        <f t="shared" si="9"/>
        <v>45406</v>
      </c>
      <c r="CB21" s="33" t="str">
        <f t="shared" si="10"/>
        <v>都農町</v>
      </c>
      <c r="CC21" s="223">
        <f t="shared" si="11"/>
        <v>6.9333169808758907E-2</v>
      </c>
      <c r="CD21" s="223">
        <f t="shared" si="1"/>
        <v>0.54332415209735674</v>
      </c>
      <c r="CE21" s="223">
        <f t="shared" si="1"/>
        <v>0</v>
      </c>
      <c r="CF21" s="223">
        <f t="shared" si="1"/>
        <v>0.27260494081536396</v>
      </c>
      <c r="CG21" s="223">
        <f t="shared" si="1"/>
        <v>0</v>
      </c>
      <c r="CH21" s="223">
        <f t="shared" si="1"/>
        <v>0.69665707097259677</v>
      </c>
      <c r="CI21" s="223">
        <f t="shared" si="12"/>
        <v>1.5819193336940764</v>
      </c>
      <c r="CK21" s="18" t="str">
        <f t="shared" si="13"/>
        <v>45406</v>
      </c>
      <c r="CL21" s="18" t="str">
        <f t="shared" si="14"/>
        <v>都農町</v>
      </c>
      <c r="CM21" s="18">
        <f>VLOOKUP($CK21&amp;"_"&amp;$AZ$7,データシート1!$A:$BT,MATCH("ca_太陽光発電（10kW未満）",データシート1!$A$1:$BT$1,0),0)</f>
        <v>607</v>
      </c>
      <c r="CN21" s="18">
        <f>VLOOKUP($CK21&amp;"_"&amp;$AZ$5,データシート1!$A:$BT,MATCH("ab_家庭",データシート1!$A$1:$BT$1,0),0)</f>
        <v>4778</v>
      </c>
      <c r="CO21" s="223">
        <f t="shared" si="15"/>
        <v>0.12704060276266221</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43444</v>
      </c>
      <c r="AY22" s="18" t="str">
        <f>IF(IFERROR(比較地域マスタ!$Z15,"")=0,"",IFERROR(比較地域マスタ!$Z15,""))</f>
        <v>甲佐町</v>
      </c>
      <c r="BC22" s="844" t="str">
        <f t="shared" si="0"/>
        <v>43444</v>
      </c>
      <c r="BD22" s="1031" t="str">
        <f t="shared" si="2"/>
        <v>甲佐町</v>
      </c>
      <c r="BE22" s="34">
        <f>VLOOKUP($BC22&amp;"_"&amp;$AZ$7,データシート1!$A:$BT,MATCH("cb_"&amp;BE$12,データシート1!$A$1:$BT$1,0),0)</f>
        <v>3319.3400000000024</v>
      </c>
      <c r="BF22" s="34">
        <f>VLOOKUP($BC22&amp;"_"&amp;$AZ$7,データシート1!$A:$BT,MATCH("cb_"&amp;BF$12,データシート1!$A$1:$BT$1,0),0)</f>
        <v>13327</v>
      </c>
      <c r="BG22" s="34">
        <f>VLOOKUP($BC22&amp;"_"&amp;$AZ$7,データシート1!$A:$BT,MATCH("cb_"&amp;BG$12,データシート1!$A$1:$BT$1,0),0)</f>
        <v>0</v>
      </c>
      <c r="BH22" s="34">
        <f>VLOOKUP($BC22&amp;"_"&amp;$AZ$7,データシート1!$A:$BT,MATCH("cb_"&amp;BH$12,データシート1!$A$1:$BT$1,0),0)</f>
        <v>7200</v>
      </c>
      <c r="BI22" s="34">
        <f>VLOOKUP($BC22&amp;"_"&amp;$AZ$7,データシート1!$A:$BT,MATCH("cb_"&amp;BI$12,データシート1!$A$1:$BT$1,0),0)</f>
        <v>0</v>
      </c>
      <c r="BJ22" s="34">
        <f>VLOOKUP($BC22&amp;"_"&amp;$AZ$7,データシート1!$A:$BT,MATCH("cb_"&amp;BJ$12,データシート1!$A$1:$BT$1,0),0)</f>
        <v>1990</v>
      </c>
      <c r="BK22" s="34">
        <f t="shared" si="3"/>
        <v>25836.340000000004</v>
      </c>
      <c r="BL22" s="36"/>
      <c r="BM22" s="844" t="str">
        <f t="shared" si="4"/>
        <v>43444</v>
      </c>
      <c r="BN22" s="1031" t="str">
        <f t="shared" si="5"/>
        <v>甲佐町</v>
      </c>
      <c r="BO22" s="34">
        <f>BE22*VLOOKUP(BO$12,別紙!$B$4:$E$10,MATCH("設備利用率",別紙!$B$4:$E$4,0),0)/100*8760/10^3</f>
        <v>3983.6063208000023</v>
      </c>
      <c r="BP22" s="34">
        <f>BF22*VLOOKUP(BP$12,別紙!$B$4:$E$10,MATCH("設備利用率",別紙!$B$4:$E$4,0),0)/100*8760/10^3</f>
        <v>17628.422519999996</v>
      </c>
      <c r="BQ22" s="34">
        <f>BG22*VLOOKUP(BQ$12,別紙!$B$4:$E$10,MATCH("設備利用率",別紙!$B$4:$E$4,0),0)/100*8760/10^3</f>
        <v>0</v>
      </c>
      <c r="BR22" s="34">
        <f>BH22*VLOOKUP(BR$12,別紙!$B$4:$E$10,MATCH("設備利用率",別紙!$B$4:$E$4,0),0)/100*8760/10^3</f>
        <v>37843.199999999997</v>
      </c>
      <c r="BS22" s="34">
        <f>BI22*VLOOKUP(BS$12,別紙!$B$4:$E$10,MATCH("設備利用率",別紙!$B$4:$E$4,0),0)/100*8760/10^3</f>
        <v>0</v>
      </c>
      <c r="BT22" s="34">
        <f>BJ22*VLOOKUP(BT$12,別紙!$B$4:$E$10,MATCH("設備利用率",別紙!$B$4:$E$4,0),0)/100*8760/10^3</f>
        <v>13945.92</v>
      </c>
      <c r="BU22" s="34">
        <f t="shared" si="6"/>
        <v>73401.1488408</v>
      </c>
      <c r="BV22" s="36"/>
      <c r="BW22" s="33" t="str">
        <f t="shared" si="7"/>
        <v>43444</v>
      </c>
      <c r="BX22" s="33" t="str">
        <f t="shared" si="8"/>
        <v>甲佐町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50324.151893118586</v>
      </c>
      <c r="BZ22" s="36"/>
      <c r="CA22" s="33" t="str">
        <f t="shared" si="9"/>
        <v>43444</v>
      </c>
      <c r="CB22" s="33" t="str">
        <f t="shared" si="10"/>
        <v>甲佐町</v>
      </c>
      <c r="CC22" s="223">
        <f t="shared" si="11"/>
        <v>7.9158936036530167E-2</v>
      </c>
      <c r="CD22" s="223">
        <f t="shared" si="1"/>
        <v>0.35029745871207696</v>
      </c>
      <c r="CE22" s="223">
        <f t="shared" si="1"/>
        <v>0</v>
      </c>
      <c r="CF22" s="223">
        <f t="shared" si="1"/>
        <v>0.75198882795627886</v>
      </c>
      <c r="CG22" s="223">
        <f t="shared" si="1"/>
        <v>0</v>
      </c>
      <c r="CH22" s="223">
        <f t="shared" si="1"/>
        <v>0.27712180882092502</v>
      </c>
      <c r="CI22" s="223">
        <f t="shared" si="12"/>
        <v>1.458567031525811</v>
      </c>
      <c r="CK22" s="18" t="str">
        <f t="shared" si="13"/>
        <v>43444</v>
      </c>
      <c r="CL22" s="18" t="str">
        <f t="shared" si="14"/>
        <v>甲佐町</v>
      </c>
      <c r="CM22" s="18">
        <f>VLOOKUP($CK22&amp;"_"&amp;$AZ$7,データシート1!$A:$BT,MATCH("ca_太陽光発電（10kW未満）",データシート1!$A$1:$BT$1,0),0)</f>
        <v>631</v>
      </c>
      <c r="CN22" s="18">
        <f>VLOOKUP($CK22&amp;"_"&amp;$AZ$5,データシート1!$A:$BT,MATCH("ab_家庭",データシート1!$A$1:$BT$1,0),0)</f>
        <v>4437</v>
      </c>
      <c r="CO22" s="223">
        <f t="shared" si="15"/>
        <v>0.14221320712192922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43433</v>
      </c>
      <c r="AY23" s="18" t="str">
        <f>IF(IFERROR(比較地域マスタ!$Z16,"")=0,"",IFERROR(比較地域マスタ!$Z16,""))</f>
        <v>南阿蘇村</v>
      </c>
      <c r="BC23" s="844" t="str">
        <f t="shared" si="0"/>
        <v>43433</v>
      </c>
      <c r="BD23" s="1031" t="str">
        <f t="shared" si="2"/>
        <v>南阿蘇村</v>
      </c>
      <c r="BE23" s="34">
        <f>VLOOKUP($BC23&amp;"_"&amp;$AZ$7,データシート1!$A:$BT,MATCH("cb_"&amp;BE$12,データシート1!$A$1:$BT$1,0),0)</f>
        <v>2949.7980000000016</v>
      </c>
      <c r="BF23" s="34">
        <f>VLOOKUP($BC23&amp;"_"&amp;$AZ$7,データシート1!$A:$BT,MATCH("cb_"&amp;BF$12,データシート1!$A$1:$BT$1,0),0)</f>
        <v>8539.659999999998</v>
      </c>
      <c r="BG23" s="34">
        <f>VLOOKUP($BC23&amp;"_"&amp;$AZ$7,データシート1!$A:$BT,MATCH("cb_"&amp;BG$12,データシート1!$A$1:$BT$1,0),0)</f>
        <v>9</v>
      </c>
      <c r="BH23" s="34">
        <f>VLOOKUP($BC23&amp;"_"&amp;$AZ$7,データシート1!$A:$BT,MATCH("cb_"&amp;BH$12,データシート1!$A$1:$BT$1,0),0)</f>
        <v>198</v>
      </c>
      <c r="BI23" s="34">
        <f>VLOOKUP($BC23&amp;"_"&amp;$AZ$7,データシート1!$A:$BT,MATCH("cb_"&amp;BI$12,データシート1!$A$1:$BT$1,0),0)</f>
        <v>2168</v>
      </c>
      <c r="BJ23" s="34">
        <f>VLOOKUP($BC23&amp;"_"&amp;$AZ$7,データシート1!$A:$BT,MATCH("cb_"&amp;BJ$12,データシート1!$A$1:$BT$1,0),0)</f>
        <v>0</v>
      </c>
      <c r="BK23" s="34">
        <f t="shared" si="3"/>
        <v>13864.457999999999</v>
      </c>
      <c r="BL23" s="36"/>
      <c r="BM23" s="844" t="str">
        <f t="shared" si="4"/>
        <v>43433</v>
      </c>
      <c r="BN23" s="1031" t="str">
        <f t="shared" si="5"/>
        <v>南阿蘇村</v>
      </c>
      <c r="BO23" s="34">
        <f>BE23*VLOOKUP(BO$12,別紙!$B$4:$E$10,MATCH("設備利用率",別紙!$B$4:$E$4,0),0)/100*8760/10^3</f>
        <v>3540.1115757600014</v>
      </c>
      <c r="BP23" s="34">
        <f>BF23*VLOOKUP(BP$12,別紙!$B$4:$E$10,MATCH("設備利用率",別紙!$B$4:$E$4,0),0)/100*8760/10^3</f>
        <v>11295.920661599997</v>
      </c>
      <c r="BQ23" s="34">
        <f>BG23*VLOOKUP(BQ$12,別紙!$B$4:$E$10,MATCH("設備利用率",別紙!$B$4:$E$4,0),0)/100*8760/10^3</f>
        <v>19.552320000000002</v>
      </c>
      <c r="BR23" s="34">
        <f>BH23*VLOOKUP(BR$12,別紙!$B$4:$E$10,MATCH("設備利用率",別紙!$B$4:$E$4,0),0)/100*8760/10^3</f>
        <v>1040.6880000000001</v>
      </c>
      <c r="BS23" s="34">
        <f>BI23*VLOOKUP(BS$12,別紙!$B$4:$E$10,MATCH("設備利用率",別紙!$B$4:$E$4,0),0)/100*8760/10^3</f>
        <v>15193.343999999999</v>
      </c>
      <c r="BT23" s="34">
        <f>BJ23*VLOOKUP(BT$12,別紙!$B$4:$E$10,MATCH("設備利用率",別紙!$B$4:$E$4,0),0)/100*8760/10^3</f>
        <v>0</v>
      </c>
      <c r="BU23" s="34">
        <f t="shared" si="6"/>
        <v>31089.616557360001</v>
      </c>
      <c r="BV23" s="36"/>
      <c r="BW23" s="33" t="str">
        <f t="shared" si="7"/>
        <v>43433</v>
      </c>
      <c r="BX23" s="33" t="str">
        <f t="shared" si="8"/>
        <v>南阿蘇村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47106.608996277311</v>
      </c>
      <c r="BZ23" s="36"/>
      <c r="CA23" s="33" t="str">
        <f t="shared" si="9"/>
        <v>43433</v>
      </c>
      <c r="CB23" s="33" t="str">
        <f t="shared" si="10"/>
        <v>南阿蘇村</v>
      </c>
      <c r="CC23" s="223">
        <f t="shared" si="11"/>
        <v>7.5151059505042389E-2</v>
      </c>
      <c r="CD23" s="223">
        <f t="shared" si="1"/>
        <v>0.23979481652972895</v>
      </c>
      <c r="CE23" s="223">
        <f t="shared" si="1"/>
        <v>4.1506532557979625E-4</v>
      </c>
      <c r="CF23" s="223">
        <f t="shared" si="1"/>
        <v>2.209218668408593E-2</v>
      </c>
      <c r="CG23" s="223">
        <f t="shared" si="1"/>
        <v>0.32253104869426458</v>
      </c>
      <c r="CH23" s="223">
        <f t="shared" si="1"/>
        <v>0</v>
      </c>
      <c r="CI23" s="223">
        <f t="shared" si="12"/>
        <v>0.65998417673870169</v>
      </c>
      <c r="CK23" s="18" t="str">
        <f t="shared" si="13"/>
        <v>43433</v>
      </c>
      <c r="CL23" s="18" t="str">
        <f t="shared" si="14"/>
        <v>南阿蘇村</v>
      </c>
      <c r="CM23" s="18">
        <f>VLOOKUP($CK23&amp;"_"&amp;$AZ$7,データシート1!$A:$BT,MATCH("ca_太陽光発電（10kW未満）",データシート1!$A$1:$BT$1,0),0)</f>
        <v>552</v>
      </c>
      <c r="CN23" s="18">
        <f>VLOOKUP($CK23&amp;"_"&amp;$AZ$5,データシート1!$A:$BT,MATCH("ab_家庭",データシート1!$A$1:$BT$1,0),0)</f>
        <v>4703</v>
      </c>
      <c r="CO23" s="223">
        <f t="shared" si="15"/>
        <v>0.11737189028279821</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39428</v>
      </c>
      <c r="AY24" s="18" t="str">
        <f>IF(IFERROR(比較地域マスタ!$Z17,"")=0,"",IFERROR(比較地域マスタ!$Z17,""))</f>
        <v>黒潮町</v>
      </c>
      <c r="BC24" s="844" t="str">
        <f t="shared" si="0"/>
        <v>39428</v>
      </c>
      <c r="BD24" s="1031" t="str">
        <f t="shared" si="2"/>
        <v>黒潮町</v>
      </c>
      <c r="BE24" s="34">
        <f>VLOOKUP($BC24&amp;"_"&amp;$AZ$7,データシート1!$A:$BT,MATCH("cb_"&amp;BE$12,データシート1!$A$1:$BT$1,0),0)</f>
        <v>1315.9289999999996</v>
      </c>
      <c r="BF24" s="34">
        <f>VLOOKUP($BC24&amp;"_"&amp;$AZ$7,データシート1!$A:$BT,MATCH("cb_"&amp;BF$12,データシート1!$A$1:$BT$1,0),0)</f>
        <v>5159.82</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6475.7489999999998</v>
      </c>
      <c r="BL24" s="36"/>
      <c r="BM24" s="844" t="str">
        <f t="shared" si="4"/>
        <v>39428</v>
      </c>
      <c r="BN24" s="1031" t="str">
        <f t="shared" si="5"/>
        <v>黒潮町</v>
      </c>
      <c r="BO24" s="34">
        <f>BE24*VLOOKUP(BO$12,別紙!$B$4:$E$10,MATCH("設備利用率",別紙!$B$4:$E$4,0),0)/100*8760/10^3</f>
        <v>1579.2727114799995</v>
      </c>
      <c r="BP24" s="34">
        <f>BF24*VLOOKUP(BP$12,別紙!$B$4:$E$10,MATCH("設備利用率",別紙!$B$4:$E$4,0),0)/100*8760/10^3</f>
        <v>6825.2035031999994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8404.4762146799985</v>
      </c>
      <c r="BV24" s="36"/>
      <c r="BW24" s="33" t="str">
        <f t="shared" si="7"/>
        <v>39428</v>
      </c>
      <c r="BX24" s="33" t="str">
        <f t="shared" si="8"/>
        <v>黒潮町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46512.881761660239</v>
      </c>
      <c r="BZ24" s="36"/>
      <c r="CA24" s="33" t="str">
        <f t="shared" si="9"/>
        <v>39428</v>
      </c>
      <c r="CB24" s="33" t="str">
        <f t="shared" si="10"/>
        <v>黒潮町</v>
      </c>
      <c r="CC24" s="223">
        <f t="shared" si="11"/>
        <v>3.3953447983989818E-2</v>
      </c>
      <c r="CD24" s="223">
        <f t="shared" si="1"/>
        <v>0.1467379195762043</v>
      </c>
      <c r="CE24" s="223">
        <f t="shared" si="1"/>
        <v>0</v>
      </c>
      <c r="CF24" s="223">
        <f t="shared" si="1"/>
        <v>0</v>
      </c>
      <c r="CG24" s="223">
        <f t="shared" si="1"/>
        <v>0</v>
      </c>
      <c r="CH24" s="223">
        <f t="shared" si="1"/>
        <v>0</v>
      </c>
      <c r="CI24" s="223">
        <f t="shared" si="12"/>
        <v>0.1806913675601941</v>
      </c>
      <c r="CK24" s="18" t="str">
        <f t="shared" si="13"/>
        <v>39428</v>
      </c>
      <c r="CL24" s="18" t="str">
        <f t="shared" si="14"/>
        <v>黒潮町</v>
      </c>
      <c r="CM24" s="18">
        <f>VLOOKUP($CK24&amp;"_"&amp;$AZ$7,データシート1!$A:$BT,MATCH("ca_太陽光発電（10kW未満）",データシート1!$A$1:$BT$1,0),0)</f>
        <v>270</v>
      </c>
      <c r="CN24" s="18">
        <f>VLOOKUP($CK24&amp;"_"&amp;$AZ$5,データシート1!$A:$BT,MATCH("ab_家庭",データシート1!$A$1:$BT$1,0),0)</f>
        <v>5380</v>
      </c>
      <c r="CO24" s="223">
        <f t="shared" si="15"/>
        <v>5.0185873605947957E-2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21505</v>
      </c>
      <c r="AY25" s="18" t="str">
        <f>IF(IFERROR(比較地域マスタ!$Z18,"")=0,"",IFERROR(比較地域マスタ!$Z18,""))</f>
        <v>八百津町</v>
      </c>
      <c r="BC25" s="844" t="str">
        <f t="shared" si="0"/>
        <v>21505</v>
      </c>
      <c r="BD25" s="1031" t="str">
        <f t="shared" si="2"/>
        <v>八百津町</v>
      </c>
      <c r="BE25" s="34">
        <f>VLOOKUP($BC25&amp;"_"&amp;$AZ$7,データシート1!$A:$BT,MATCH("cb_"&amp;BE$12,データシート1!$A$1:$BT$1,0),0)</f>
        <v>1989.1000000000004</v>
      </c>
      <c r="BF25" s="34">
        <f>VLOOKUP($BC25&amp;"_"&amp;$AZ$7,データシート1!$A:$BT,MATCH("cb_"&amp;BF$12,データシート1!$A$1:$BT$1,0),0)</f>
        <v>24946.300000000007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26935.400000000009</v>
      </c>
      <c r="BL25" s="36"/>
      <c r="BM25" s="844" t="str">
        <f t="shared" si="4"/>
        <v>21505</v>
      </c>
      <c r="BN25" s="1031" t="str">
        <f t="shared" si="5"/>
        <v>八百津町</v>
      </c>
      <c r="BO25" s="34">
        <f>BE25*VLOOKUP(BO$12,別紙!$B$4:$E$10,MATCH("設備利用率",別紙!$B$4:$E$4,0),0)/100*8760/10^3</f>
        <v>2387.1586920000004</v>
      </c>
      <c r="BP25" s="34">
        <f>BF25*VLOOKUP(BP$12,別紙!$B$4:$E$10,MATCH("設備利用率",別紙!$B$4:$E$4,0),0)/100*8760/10^3</f>
        <v>32997.967788000009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35385.126480000006</v>
      </c>
      <c r="BV25" s="36"/>
      <c r="BW25" s="33" t="str">
        <f t="shared" si="7"/>
        <v>21505</v>
      </c>
      <c r="BX25" s="33" t="str">
        <f t="shared" si="8"/>
        <v>八百津町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86990.537548153516</v>
      </c>
      <c r="BZ25" s="36"/>
      <c r="CA25" s="33" t="str">
        <f t="shared" si="9"/>
        <v>21505</v>
      </c>
      <c r="CB25" s="33" t="str">
        <f t="shared" si="10"/>
        <v>八百津町</v>
      </c>
      <c r="CC25" s="223">
        <f t="shared" si="11"/>
        <v>2.744159030720544E-2</v>
      </c>
      <c r="CD25" s="223">
        <f t="shared" si="1"/>
        <v>0.37932824325558423</v>
      </c>
      <c r="CE25" s="223">
        <f t="shared" si="1"/>
        <v>0</v>
      </c>
      <c r="CF25" s="223">
        <f t="shared" si="1"/>
        <v>0</v>
      </c>
      <c r="CG25" s="223">
        <f t="shared" si="1"/>
        <v>0</v>
      </c>
      <c r="CH25" s="223">
        <f t="shared" si="1"/>
        <v>0</v>
      </c>
      <c r="CI25" s="223">
        <f t="shared" si="12"/>
        <v>0.40676983356278962</v>
      </c>
      <c r="CK25" s="18" t="str">
        <f t="shared" si="13"/>
        <v>21505</v>
      </c>
      <c r="CL25" s="18" t="str">
        <f t="shared" si="14"/>
        <v>八百津町</v>
      </c>
      <c r="CM25" s="18">
        <f>VLOOKUP($CK25&amp;"_"&amp;$AZ$7,データシート1!$A:$BT,MATCH("ca_太陽光発電（10kW未満）",データシート1!$A$1:$BT$1,0),0)</f>
        <v>398</v>
      </c>
      <c r="CN25" s="18">
        <f>VLOOKUP($CK25&amp;"_"&amp;$AZ$5,データシート1!$A:$BT,MATCH("ab_家庭",データシート1!$A$1:$BT$1,0),0)</f>
        <v>4302</v>
      </c>
      <c r="CO25" s="223">
        <f t="shared" si="15"/>
        <v>9.2515109251510921E-2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09384</v>
      </c>
      <c r="AY26" s="18" t="str">
        <f>IF(IFERROR(比較地域マスタ!$Z19,"")=0,"",IFERROR(比較地域マスタ!$Z19,""))</f>
        <v>塩谷町</v>
      </c>
      <c r="BC26" s="844" t="str">
        <f t="shared" si="0"/>
        <v>09384</v>
      </c>
      <c r="BD26" s="1031" t="str">
        <f t="shared" si="2"/>
        <v>塩谷町</v>
      </c>
      <c r="BE26" s="34">
        <f>VLOOKUP($BC26&amp;"_"&amp;$AZ$7,データシート1!$A:$BT,MATCH("cb_"&amp;BE$12,データシート1!$A$1:$BT$1,0),0)</f>
        <v>1175.7999999999993</v>
      </c>
      <c r="BF26" s="34">
        <f>VLOOKUP($BC26&amp;"_"&amp;$AZ$7,データシート1!$A:$BT,MATCH("cb_"&amp;BF$12,データシート1!$A$1:$BT$1,0),0)</f>
        <v>58690.000000000007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59865.8</v>
      </c>
      <c r="BL26" s="36"/>
      <c r="BM26" s="844" t="str">
        <f t="shared" si="4"/>
        <v>09384</v>
      </c>
      <c r="BN26" s="1031" t="str">
        <f t="shared" si="5"/>
        <v>塩谷町</v>
      </c>
      <c r="BO26" s="34">
        <f>BE26*VLOOKUP(BO$12,別紙!$B$4:$E$10,MATCH("設備利用率",別紙!$B$4:$E$4,0),0)/100*8760/10^3</f>
        <v>1411.1010959999992</v>
      </c>
      <c r="BP26" s="34">
        <f>BF26*VLOOKUP(BP$12,別紙!$B$4:$E$10,MATCH("設備利用率",別紙!$B$4:$E$4,0),0)/100*8760/10^3</f>
        <v>77632.784400000004</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79043.885496000003</v>
      </c>
      <c r="BV26" s="36"/>
      <c r="BW26" s="33" t="str">
        <f t="shared" si="7"/>
        <v>09384</v>
      </c>
      <c r="BX26" s="33" t="str">
        <f t="shared" si="8"/>
        <v>塩谷町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58597.478118654741</v>
      </c>
      <c r="BZ26" s="36"/>
      <c r="CA26" s="33" t="str">
        <f t="shared" si="9"/>
        <v>09384</v>
      </c>
      <c r="CB26" s="33" t="str">
        <f t="shared" si="10"/>
        <v>塩谷町</v>
      </c>
      <c r="CC26" s="223">
        <f t="shared" si="11"/>
        <v>2.4081259830715643E-2</v>
      </c>
      <c r="CD26" s="223">
        <f t="shared" si="1"/>
        <v>1.3248485582058744</v>
      </c>
      <c r="CE26" s="223">
        <f t="shared" si="1"/>
        <v>0</v>
      </c>
      <c r="CF26" s="223">
        <f t="shared" si="1"/>
        <v>0</v>
      </c>
      <c r="CG26" s="223">
        <f t="shared" si="1"/>
        <v>0</v>
      </c>
      <c r="CH26" s="223">
        <f t="shared" si="1"/>
        <v>0</v>
      </c>
      <c r="CI26" s="223">
        <f t="shared" si="12"/>
        <v>1.3489298180365901</v>
      </c>
      <c r="CK26" s="18" t="str">
        <f t="shared" si="13"/>
        <v>09384</v>
      </c>
      <c r="CL26" s="18" t="str">
        <f t="shared" si="14"/>
        <v>塩谷町</v>
      </c>
      <c r="CM26" s="18">
        <f>VLOOKUP($CK26&amp;"_"&amp;$AZ$7,データシート1!$A:$BT,MATCH("ca_太陽光発電（10kW未満）",データシート1!$A$1:$BT$1,0),0)</f>
        <v>218</v>
      </c>
      <c r="CN26" s="18">
        <f>VLOOKUP($CK26&amp;"_"&amp;$AZ$5,データシート1!$A:$BT,MATCH("ab_家庭",データシート1!$A$1:$BT$1,0),0)</f>
        <v>4032</v>
      </c>
      <c r="CO26" s="223">
        <f t="shared" si="15"/>
        <v>5.406746031746032E-2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46530</v>
      </c>
      <c r="AY27" s="18" t="str">
        <f>IF(IFERROR(比較地域マスタ!$Z20,"")=0,"",IFERROR(比較地域マスタ!$Z20,""))</f>
        <v>徳之島町</v>
      </c>
      <c r="BC27" s="844" t="str">
        <f t="shared" si="0"/>
        <v>46530</v>
      </c>
      <c r="BD27" s="1031" t="str">
        <f t="shared" si="2"/>
        <v>徳之島町</v>
      </c>
      <c r="BE27" s="34">
        <f>VLOOKUP($BC27&amp;"_"&amp;$AZ$7,データシート1!$A:$BT,MATCH("cb_"&amp;BE$12,データシート1!$A$1:$BT$1,0),0)</f>
        <v>385.95000000000005</v>
      </c>
      <c r="BF27" s="34">
        <f>VLOOKUP($BC27&amp;"_"&amp;$AZ$7,データシート1!$A:$BT,MATCH("cb_"&amp;BF$12,データシート1!$A$1:$BT$1,0),0)</f>
        <v>2166.6999999999998</v>
      </c>
      <c r="BG27" s="34">
        <f>VLOOKUP($BC27&amp;"_"&amp;$AZ$7,データシート1!$A:$BT,MATCH("cb_"&amp;BG$12,データシート1!$A$1:$BT$1,0),0)</f>
        <v>114</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2666.6499999999996</v>
      </c>
      <c r="BL27" s="36"/>
      <c r="BM27" s="844" t="str">
        <f t="shared" si="4"/>
        <v>46530</v>
      </c>
      <c r="BN27" s="1031" t="str">
        <f t="shared" si="5"/>
        <v>徳之島町</v>
      </c>
      <c r="BO27" s="34">
        <f>BE27*VLOOKUP(BO$12,別紙!$B$4:$E$10,MATCH("設備利用率",別紙!$B$4:$E$4,0),0)/100*8760/10^3</f>
        <v>463.1863140000001</v>
      </c>
      <c r="BP27" s="34">
        <f>BF27*VLOOKUP(BP$12,別紙!$B$4:$E$10,MATCH("設備利用率",別紙!$B$4:$E$4,0),0)/100*8760/10^3</f>
        <v>2866.0240919999997</v>
      </c>
      <c r="BQ27" s="34">
        <f>BG27*VLOOKUP(BQ$12,別紙!$B$4:$E$10,MATCH("設備利用率",別紙!$B$4:$E$4,0),0)/100*8760/10^3</f>
        <v>247.66272000000004</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3576.8731259999995</v>
      </c>
      <c r="BV27" s="36"/>
      <c r="BW27" s="33" t="str">
        <f t="shared" si="7"/>
        <v>46530</v>
      </c>
      <c r="BX27" s="33" t="str">
        <f t="shared" si="8"/>
        <v>徳之島町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58378.090427970797</v>
      </c>
      <c r="BZ27" s="36"/>
      <c r="CA27" s="33" t="str">
        <f t="shared" si="9"/>
        <v>46530</v>
      </c>
      <c r="CB27" s="33" t="str">
        <f t="shared" si="10"/>
        <v>徳之島町</v>
      </c>
      <c r="CC27" s="223">
        <f t="shared" si="11"/>
        <v>7.9342491438889693E-3</v>
      </c>
      <c r="CD27" s="223">
        <f t="shared" si="1"/>
        <v>4.9094173361771978E-2</v>
      </c>
      <c r="CE27" s="223">
        <f t="shared" si="1"/>
        <v>4.2423915921946118E-3</v>
      </c>
      <c r="CF27" s="223">
        <f t="shared" si="1"/>
        <v>0</v>
      </c>
      <c r="CG27" s="223">
        <f t="shared" si="1"/>
        <v>0</v>
      </c>
      <c r="CH27" s="223">
        <f t="shared" si="1"/>
        <v>0</v>
      </c>
      <c r="CI27" s="223">
        <f t="shared" si="12"/>
        <v>6.1270814097855557E-2</v>
      </c>
      <c r="CK27" s="18" t="str">
        <f t="shared" si="13"/>
        <v>46530</v>
      </c>
      <c r="CL27" s="18" t="str">
        <f t="shared" si="14"/>
        <v>徳之島町</v>
      </c>
      <c r="CM27" s="18">
        <f>VLOOKUP($CK27&amp;"_"&amp;$AZ$7,データシート1!$A:$BT,MATCH("ca_太陽光発電（10kW未満）",データシート1!$A$1:$BT$1,0),0)</f>
        <v>80</v>
      </c>
      <c r="CN27" s="18">
        <f>VLOOKUP($CK27&amp;"_"&amp;$AZ$5,データシート1!$A:$BT,MATCH("ab_家庭",データシート1!$A$1:$BT$1,0),0)</f>
        <v>5736</v>
      </c>
      <c r="CO27" s="223">
        <f t="shared" si="15"/>
        <v>1.3947001394700139E-2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04322</v>
      </c>
      <c r="AY28" s="18" t="str">
        <f>IF(IFERROR(比較地域マスタ!$Z21,"")=0,"",IFERROR(比較地域マスタ!$Z21,""))</f>
        <v>村田町</v>
      </c>
      <c r="BC28" s="844" t="str">
        <f t="shared" si="0"/>
        <v>04322</v>
      </c>
      <c r="BD28" s="1031" t="str">
        <f t="shared" si="2"/>
        <v>村田町</v>
      </c>
      <c r="BE28" s="34">
        <f>VLOOKUP($BC28&amp;"_"&amp;$AZ$7,データシート1!$A:$BT,MATCH("cb_"&amp;BE$12,データシート1!$A$1:$BT$1,0),0)</f>
        <v>1596.8999999999996</v>
      </c>
      <c r="BF28" s="34">
        <f>VLOOKUP($BC28&amp;"_"&amp;$AZ$7,データシート1!$A:$BT,MATCH("cb_"&amp;BF$12,データシート1!$A$1:$BT$1,0),0)</f>
        <v>7131.6</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8728.5</v>
      </c>
      <c r="BL28" s="36"/>
      <c r="BM28" s="844" t="str">
        <f t="shared" si="4"/>
        <v>04322</v>
      </c>
      <c r="BN28" s="1031" t="str">
        <f t="shared" si="5"/>
        <v>村田町</v>
      </c>
      <c r="BO28" s="34">
        <f>BE28*VLOOKUP(BO$12,別紙!$B$4:$E$10,MATCH("設備利用率",別紙!$B$4:$E$4,0),0)/100*8760/10^3</f>
        <v>1916.4716279999996</v>
      </c>
      <c r="BP28" s="34">
        <f>BF28*VLOOKUP(BP$12,別紙!$B$4:$E$10,MATCH("設備利用率",別紙!$B$4:$E$4,0),0)/100*8760/10^3</f>
        <v>9433.3952160000008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11349.866844</v>
      </c>
      <c r="BV28" s="36"/>
      <c r="BW28" s="33" t="str">
        <f t="shared" si="7"/>
        <v>04322</v>
      </c>
      <c r="BX28" s="33" t="str">
        <f t="shared" si="8"/>
        <v>村田町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63876.740049253465</v>
      </c>
      <c r="BZ28" s="36"/>
      <c r="CA28" s="33" t="str">
        <f t="shared" si="9"/>
        <v>04322</v>
      </c>
      <c r="CB28" s="33" t="str">
        <f t="shared" si="10"/>
        <v>村田町</v>
      </c>
      <c r="CC28" s="223">
        <f t="shared" si="11"/>
        <v>3.0002652397762706E-2</v>
      </c>
      <c r="CD28" s="223">
        <f t="shared" si="1"/>
        <v>0.14768122494551519</v>
      </c>
      <c r="CE28" s="223">
        <f t="shared" si="1"/>
        <v>0</v>
      </c>
      <c r="CF28" s="223">
        <f t="shared" si="1"/>
        <v>0</v>
      </c>
      <c r="CG28" s="223">
        <f t="shared" si="1"/>
        <v>0</v>
      </c>
      <c r="CH28" s="223">
        <f t="shared" si="1"/>
        <v>0</v>
      </c>
      <c r="CI28" s="223">
        <f t="shared" si="12"/>
        <v>0.1776838773432779</v>
      </c>
      <c r="CK28" s="18" t="str">
        <f t="shared" si="13"/>
        <v>04322</v>
      </c>
      <c r="CL28" s="18" t="str">
        <f t="shared" si="14"/>
        <v>村田町</v>
      </c>
      <c r="CM28" s="18">
        <f>VLOOKUP($CK28&amp;"_"&amp;$AZ$7,データシート1!$A:$BT,MATCH("ca_太陽光発電（10kW未満）",データシート1!$A$1:$BT$1,0),0)</f>
        <v>338</v>
      </c>
      <c r="CN28" s="18">
        <f>VLOOKUP($CK28&amp;"_"&amp;$AZ$5,データシート1!$A:$BT,MATCH("ab_家庭",データシート1!$A$1:$BT$1,0),0)</f>
        <v>4085</v>
      </c>
      <c r="CO28" s="223">
        <f t="shared" si="15"/>
        <v>8.2741738066095472E-2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01428</v>
      </c>
      <c r="AY29" s="18" t="str">
        <f>IF(IFERROR(比較地域マスタ!$Z22,"")=0,"",IFERROR(比較地域マスタ!$Z22,""))</f>
        <v>長沼町</v>
      </c>
      <c r="BC29" s="844" t="str">
        <f t="shared" si="0"/>
        <v>01428</v>
      </c>
      <c r="BD29" s="1031" t="str">
        <f t="shared" si="2"/>
        <v>長沼町</v>
      </c>
      <c r="BE29" s="34">
        <f>VLOOKUP($BC29&amp;"_"&amp;$AZ$7,データシート1!$A:$BT,MATCH("cb_"&amp;BE$12,データシート1!$A$1:$BT$1,0),0)</f>
        <v>1144.3019999999997</v>
      </c>
      <c r="BF29" s="34">
        <f>VLOOKUP($BC29&amp;"_"&amp;$AZ$7,データシート1!$A:$BT,MATCH("cb_"&amp;BF$12,データシート1!$A$1:$BT$1,0),0)</f>
        <v>8010.6000000000022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9154.9020000000019</v>
      </c>
      <c r="BL29" s="36"/>
      <c r="BM29" s="844" t="str">
        <f t="shared" si="4"/>
        <v>01428</v>
      </c>
      <c r="BN29" s="1031" t="str">
        <f t="shared" si="5"/>
        <v>長沼町</v>
      </c>
      <c r="BO29" s="34">
        <f>BE29*VLOOKUP(BO$12,別紙!$B$4:$E$10,MATCH("設備利用率",別紙!$B$4:$E$4,0),0)/100*8760/10^3</f>
        <v>1373.2997162399995</v>
      </c>
      <c r="BP29" s="34">
        <f>BF29*VLOOKUP(BP$12,別紙!$B$4:$E$10,MATCH("設備利用率",別紙!$B$4:$E$4,0),0)/100*8760/10^3</f>
        <v>10596.101256000002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11969.400972240001</v>
      </c>
      <c r="BV29" s="36"/>
      <c r="BW29" s="33" t="str">
        <f t="shared" si="7"/>
        <v>01428</v>
      </c>
      <c r="BX29" s="33" t="str">
        <f t="shared" si="8"/>
        <v>長沼町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50101.758368025206</v>
      </c>
      <c r="BZ29" s="36"/>
      <c r="CA29" s="33" t="str">
        <f t="shared" si="9"/>
        <v>01428</v>
      </c>
      <c r="CB29" s="33" t="str">
        <f t="shared" si="10"/>
        <v>長沼町</v>
      </c>
      <c r="CC29" s="223">
        <f t="shared" si="11"/>
        <v>2.7410209960144538E-2</v>
      </c>
      <c r="CD29" s="223">
        <f t="shared" ref="CD29:CD60" si="16">BP29/$BY29</f>
        <v>0.21149160430988789</v>
      </c>
      <c r="CE29" s="223">
        <f t="shared" ref="CE29:CE60" si="17">BQ29/$BY29</f>
        <v>0</v>
      </c>
      <c r="CF29" s="223">
        <f t="shared" ref="CF29:CF60" si="18">BR29/$BY29</f>
        <v>0</v>
      </c>
      <c r="CG29" s="223">
        <f t="shared" ref="CG29:CG60" si="19">BS29/$BY29</f>
        <v>0</v>
      </c>
      <c r="CH29" s="223">
        <f t="shared" ref="CH29:CH60" si="20">BT29/$BY29</f>
        <v>0</v>
      </c>
      <c r="CI29" s="223">
        <f t="shared" si="12"/>
        <v>0.23890181427003243</v>
      </c>
      <c r="CK29" s="18" t="str">
        <f t="shared" si="13"/>
        <v>01428</v>
      </c>
      <c r="CL29" s="18" t="str">
        <f t="shared" si="14"/>
        <v>長沼町</v>
      </c>
      <c r="CM29" s="18">
        <f>VLOOKUP($CK29&amp;"_"&amp;$AZ$7,データシート1!$A:$BT,MATCH("ca_太陽光発電（10kW未満）",データシート1!$A$1:$BT$1,0),0)</f>
        <v>204</v>
      </c>
      <c r="CN29" s="18">
        <f>VLOOKUP($CK29&amp;"_"&amp;$AZ$5,データシート1!$A:$BT,MATCH("ab_家庭",データシート1!$A$1:$BT$1,0),0)</f>
        <v>4914</v>
      </c>
      <c r="CO29" s="223">
        <f t="shared" si="15"/>
        <v>4.1514041514041512E-2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19365</v>
      </c>
      <c r="AY30" s="18" t="str">
        <f>IF(IFERROR(比較地域マスタ!$Z23,"")=0,"",IFERROR(比較地域マスタ!$Z23,""))</f>
        <v>身延町</v>
      </c>
      <c r="BC30" s="844" t="str">
        <f t="shared" si="0"/>
        <v>19365</v>
      </c>
      <c r="BD30" s="1031" t="str">
        <f t="shared" si="2"/>
        <v>身延町</v>
      </c>
      <c r="BE30" s="34">
        <f>VLOOKUP($BC30&amp;"_"&amp;$AZ$7,データシート1!$A:$BT,MATCH("cb_"&amp;BE$12,データシート1!$A$1:$BT$1,0),0)</f>
        <v>830.19999999999982</v>
      </c>
      <c r="BF30" s="34">
        <f>VLOOKUP($BC30&amp;"_"&amp;$AZ$7,データシート1!$A:$BT,MATCH("cb_"&amp;BF$12,データシート1!$A$1:$BT$1,0),0)</f>
        <v>5620.9999999999991</v>
      </c>
      <c r="BG30" s="34">
        <f>VLOOKUP($BC30&amp;"_"&amp;$AZ$7,データシート1!$A:$BT,MATCH("cb_"&amp;BG$12,データシート1!$A$1:$BT$1,0),0)</f>
        <v>0</v>
      </c>
      <c r="BH30" s="34">
        <f>VLOOKUP($BC30&amp;"_"&amp;$AZ$7,データシート1!$A:$BT,MATCH("cb_"&amp;BH$12,データシート1!$A$1:$BT$1,0),0)</f>
        <v>21946</v>
      </c>
      <c r="BI30" s="34">
        <f>VLOOKUP($BC30&amp;"_"&amp;$AZ$7,データシート1!$A:$BT,MATCH("cb_"&amp;BI$12,データシート1!$A$1:$BT$1,0),0)</f>
        <v>0</v>
      </c>
      <c r="BJ30" s="34">
        <f>VLOOKUP($BC30&amp;"_"&amp;$AZ$7,データシート1!$A:$BT,MATCH("cb_"&amp;BJ$12,データシート1!$A$1:$BT$1,0),0)</f>
        <v>0</v>
      </c>
      <c r="BK30" s="34">
        <f t="shared" si="3"/>
        <v>28397.199999999997</v>
      </c>
      <c r="BL30" s="36"/>
      <c r="BM30" s="844" t="str">
        <f t="shared" si="4"/>
        <v>19365</v>
      </c>
      <c r="BN30" s="1031" t="str">
        <f t="shared" si="5"/>
        <v>身延町</v>
      </c>
      <c r="BO30" s="34">
        <f>BE30*VLOOKUP(BO$12,別紙!$B$4:$E$10,MATCH("設備利用率",別紙!$B$4:$E$4,0),0)/100*8760/10^3</f>
        <v>996.33962399999973</v>
      </c>
      <c r="BP30" s="34">
        <f>BF30*VLOOKUP(BP$12,別紙!$B$4:$E$10,MATCH("設備利用率",別紙!$B$4:$E$4,0),0)/100*8760/10^3</f>
        <v>7435.2339599999996</v>
      </c>
      <c r="BQ30" s="34">
        <f>BG30*VLOOKUP(BQ$12,別紙!$B$4:$E$10,MATCH("設備利用率",別紙!$B$4:$E$4,0),0)/100*8760/10^3</f>
        <v>0</v>
      </c>
      <c r="BR30" s="34">
        <f>BH30*VLOOKUP(BR$12,別紙!$B$4:$E$10,MATCH("設備利用率",別紙!$B$4:$E$4,0),0)/100*8760/10^3</f>
        <v>115348.17600000001</v>
      </c>
      <c r="BS30" s="34">
        <f>BI30*VLOOKUP(BS$12,別紙!$B$4:$E$10,MATCH("設備利用率",別紙!$B$4:$E$4,0),0)/100*8760/10^3</f>
        <v>0</v>
      </c>
      <c r="BT30" s="34">
        <f>BJ30*VLOOKUP(BT$12,別紙!$B$4:$E$10,MATCH("設備利用率",別紙!$B$4:$E$4,0),0)/100*8760/10^3</f>
        <v>0</v>
      </c>
      <c r="BU30" s="34">
        <f t="shared" si="6"/>
        <v>123779.749584</v>
      </c>
      <c r="BV30" s="36"/>
      <c r="BW30" s="33" t="str">
        <f t="shared" si="7"/>
        <v>19365</v>
      </c>
      <c r="BX30" s="33" t="str">
        <f t="shared" si="8"/>
        <v>身延町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64904.068111441513</v>
      </c>
      <c r="BZ30" s="36"/>
      <c r="CA30" s="33" t="str">
        <f t="shared" si="9"/>
        <v>19365</v>
      </c>
      <c r="CB30" s="33" t="str">
        <f t="shared" si="10"/>
        <v>身延町</v>
      </c>
      <c r="CC30" s="223">
        <f t="shared" si="11"/>
        <v>1.5350958006041559E-2</v>
      </c>
      <c r="CD30" s="223">
        <f t="shared" si="16"/>
        <v>0.11455728702912062</v>
      </c>
      <c r="CE30" s="223">
        <f t="shared" si="17"/>
        <v>0</v>
      </c>
      <c r="CF30" s="223">
        <f t="shared" si="18"/>
        <v>1.7772102636454929</v>
      </c>
      <c r="CG30" s="223">
        <f t="shared" si="19"/>
        <v>0</v>
      </c>
      <c r="CH30" s="223">
        <f t="shared" si="20"/>
        <v>0</v>
      </c>
      <c r="CI30" s="223">
        <f t="shared" si="12"/>
        <v>1.9071185086806552</v>
      </c>
      <c r="CK30" s="18" t="str">
        <f t="shared" si="13"/>
        <v>19365</v>
      </c>
      <c r="CL30" s="18" t="str">
        <f t="shared" si="14"/>
        <v>身延町</v>
      </c>
      <c r="CM30" s="18">
        <f>VLOOKUP($CK30&amp;"_"&amp;$AZ$7,データシート1!$A:$BT,MATCH("ca_太陽光発電（10kW未満）",データシート1!$A$1:$BT$1,0),0)</f>
        <v>159</v>
      </c>
      <c r="CN30" s="18">
        <f>VLOOKUP($CK30&amp;"_"&amp;$AZ$5,データシート1!$A:$BT,MATCH("ab_家庭",データシート1!$A$1:$BT$1,0),0)</f>
        <v>5150</v>
      </c>
      <c r="CO30" s="223">
        <f t="shared" si="15"/>
        <v>3.0873786407766991E-2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20432</v>
      </c>
      <c r="AY31" s="18" t="str">
        <f>IF(IFERROR(比較地域マスタ!$Z24,"")=0,"",IFERROR(比較地域マスタ!$Z24,""))</f>
        <v>木曽町</v>
      </c>
      <c r="BC31" s="844" t="str">
        <f t="shared" si="0"/>
        <v>20432</v>
      </c>
      <c r="BD31" s="1031" t="str">
        <f t="shared" si="2"/>
        <v>木曽町</v>
      </c>
      <c r="BE31" s="34">
        <f>VLOOKUP($BC31&amp;"_"&amp;$AZ$7,データシート1!$A:$BT,MATCH("cb_"&amp;BE$12,データシート1!$A$1:$BT$1,0),0)</f>
        <v>1065.6999999999996</v>
      </c>
      <c r="BF31" s="34">
        <f>VLOOKUP($BC31&amp;"_"&amp;$AZ$7,データシート1!$A:$BT,MATCH("cb_"&amp;BF$12,データシート1!$A$1:$BT$1,0),0)</f>
        <v>5534.4999999999982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6600.199999999998</v>
      </c>
      <c r="BL31" s="36"/>
      <c r="BM31" s="844" t="str">
        <f t="shared" si="4"/>
        <v>20432</v>
      </c>
      <c r="BN31" s="1031" t="str">
        <f t="shared" si="5"/>
        <v>木曽町</v>
      </c>
      <c r="BO31" s="34">
        <f>BE31*VLOOKUP(BO$12,別紙!$B$4:$E$10,MATCH("設備利用率",別紙!$B$4:$E$4,0),0)/100*8760/10^3</f>
        <v>1278.9678839999995</v>
      </c>
      <c r="BP31" s="34">
        <f>BF31*VLOOKUP(BP$12,別紙!$B$4:$E$10,MATCH("設備利用率",別紙!$B$4:$E$4,0),0)/100*8760/10^3</f>
        <v>7320.8152199999977</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8599.7831039999965</v>
      </c>
      <c r="BV31" s="36"/>
      <c r="BW31" s="33" t="str">
        <f t="shared" si="7"/>
        <v>20432</v>
      </c>
      <c r="BX31" s="33" t="str">
        <f t="shared" si="8"/>
        <v>木曽町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62584.835083318227</v>
      </c>
      <c r="BZ31" s="36"/>
      <c r="CA31" s="33" t="str">
        <f t="shared" si="9"/>
        <v>20432</v>
      </c>
      <c r="CB31" s="33" t="str">
        <f t="shared" si="10"/>
        <v>木曽町</v>
      </c>
      <c r="CC31" s="223">
        <f t="shared" si="11"/>
        <v>2.0435747450597723E-2</v>
      </c>
      <c r="CD31" s="223">
        <f t="shared" si="16"/>
        <v>0.11697426717277291</v>
      </c>
      <c r="CE31" s="223">
        <f t="shared" si="17"/>
        <v>0</v>
      </c>
      <c r="CF31" s="223">
        <f t="shared" si="18"/>
        <v>0</v>
      </c>
      <c r="CG31" s="223">
        <f t="shared" si="19"/>
        <v>0</v>
      </c>
      <c r="CH31" s="223">
        <f t="shared" si="20"/>
        <v>0</v>
      </c>
      <c r="CI31" s="223">
        <f t="shared" si="12"/>
        <v>0.13741001462337063</v>
      </c>
      <c r="CK31" s="18" t="str">
        <f t="shared" si="13"/>
        <v>20432</v>
      </c>
      <c r="CL31" s="18" t="str">
        <f t="shared" si="14"/>
        <v>木曽町</v>
      </c>
      <c r="CM31" s="18">
        <f>VLOOKUP($CK31&amp;"_"&amp;$AZ$7,データシート1!$A:$BT,MATCH("ca_太陽光発電（10kW未満）",データシート1!$A$1:$BT$1,0),0)</f>
        <v>223</v>
      </c>
      <c r="CN31" s="18">
        <f>VLOOKUP($CK31&amp;"_"&amp;$AZ$5,データシート1!$A:$BT,MATCH("ab_家庭",データシート1!$A$1:$BT$1,0),0)</f>
        <v>4804</v>
      </c>
      <c r="CO31" s="223">
        <f t="shared" si="15"/>
        <v>4.6419650291423815E-2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01460</v>
      </c>
      <c r="AY32" s="18" t="str">
        <f>IF(IFERROR(比較地域マスタ!$Z25,"")=0,"",IFERROR(比較地域マスタ!$Z25,""))</f>
        <v>上富良野町</v>
      </c>
      <c r="AZ32" s="22"/>
      <c r="BA32" s="22"/>
      <c r="BB32" s="22"/>
      <c r="BC32" s="844" t="str">
        <f t="shared" si="0"/>
        <v>01460</v>
      </c>
      <c r="BD32" s="1031" t="str">
        <f t="shared" si="2"/>
        <v>上富良野町</v>
      </c>
      <c r="BE32" s="34">
        <f>VLOOKUP($BC32&amp;"_"&amp;$AZ$7,データシート1!$A:$BT,MATCH("cb_"&amp;BE$12,データシート1!$A$1:$BT$1,0),0)</f>
        <v>571.27799999999991</v>
      </c>
      <c r="BF32" s="34">
        <f>VLOOKUP($BC32&amp;"_"&amp;$AZ$7,データシート1!$A:$BT,MATCH("cb_"&amp;BF$12,データシート1!$A$1:$BT$1,0),0)</f>
        <v>2048.3000000000002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2619.578</v>
      </c>
      <c r="BL32" s="36"/>
      <c r="BM32" s="844" t="str">
        <f t="shared" si="4"/>
        <v>01460</v>
      </c>
      <c r="BN32" s="1031" t="str">
        <f t="shared" si="5"/>
        <v>上富良野町</v>
      </c>
      <c r="BO32" s="34">
        <f>BE32*VLOOKUP(BO$12,別紙!$B$4:$E$10,MATCH("設備利用率",別紙!$B$4:$E$4,0),0)/100*8760/10^3</f>
        <v>685.60215335999987</v>
      </c>
      <c r="BP32" s="34">
        <f>BF32*VLOOKUP(BP$12,別紙!$B$4:$E$10,MATCH("設備利用率",別紙!$B$4:$E$4,0),0)/100*8760/10^3</f>
        <v>2709.4093080000002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3395.0114613599999</v>
      </c>
      <c r="BV32" s="36"/>
      <c r="BW32" s="33" t="str">
        <f t="shared" si="7"/>
        <v>01460</v>
      </c>
      <c r="BX32" s="33" t="str">
        <f t="shared" si="8"/>
        <v>上富良野町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55582.735439806347</v>
      </c>
      <c r="BZ32" s="36"/>
      <c r="CA32" s="33" t="str">
        <f t="shared" si="9"/>
        <v>01460</v>
      </c>
      <c r="CB32" s="33" t="str">
        <f t="shared" si="10"/>
        <v>上富良野町</v>
      </c>
      <c r="CC32" s="223">
        <f t="shared" si="11"/>
        <v>1.2334804106618264E-2</v>
      </c>
      <c r="CD32" s="223">
        <f t="shared" si="16"/>
        <v>4.8745519387655381E-2</v>
      </c>
      <c r="CE32" s="223">
        <f t="shared" si="17"/>
        <v>0</v>
      </c>
      <c r="CF32" s="223">
        <f t="shared" si="18"/>
        <v>0</v>
      </c>
      <c r="CG32" s="223">
        <f t="shared" si="19"/>
        <v>0</v>
      </c>
      <c r="CH32" s="223">
        <f t="shared" si="20"/>
        <v>0</v>
      </c>
      <c r="CI32" s="223">
        <f t="shared" si="12"/>
        <v>6.1080323494273642E-2</v>
      </c>
      <c r="CJ32" s="22"/>
      <c r="CK32" s="18" t="str">
        <f t="shared" si="13"/>
        <v>01460</v>
      </c>
      <c r="CL32" s="18" t="str">
        <f t="shared" si="14"/>
        <v>上富良野町</v>
      </c>
      <c r="CM32" s="18">
        <f>VLOOKUP($CK32&amp;"_"&amp;$AZ$7,データシート1!$A:$BT,MATCH("ca_太陽光発電（10kW未満）",データシート1!$A$1:$BT$1,0),0)</f>
        <v>102</v>
      </c>
      <c r="CN32" s="18">
        <f>VLOOKUP($CK32&amp;"_"&amp;$AZ$5,データシート1!$A:$BT,MATCH("ab_家庭",データシート1!$A$1:$BT$1,0),0)</f>
        <v>5262</v>
      </c>
      <c r="CO32" s="223">
        <f t="shared" si="15"/>
        <v>1.9384264538198404E-2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07545</v>
      </c>
      <c r="AY33" s="18" t="str">
        <f>IF(IFERROR(比較地域マスタ!$Z26,"")=0,"",IFERROR(比較地域マスタ!$Z26,""))</f>
        <v>大熊町</v>
      </c>
      <c r="BC33" s="844" t="str">
        <f t="shared" si="0"/>
        <v>07545</v>
      </c>
      <c r="BD33" s="1031" t="str">
        <f t="shared" si="2"/>
        <v>大熊町</v>
      </c>
      <c r="BE33" s="34">
        <f>VLOOKUP($BC33&amp;"_"&amp;$AZ$7,データシート1!$A:$BT,MATCH("cb_"&amp;BE$12,データシート1!$A$1:$BT$1,0),0)</f>
        <v>553.49999999999989</v>
      </c>
      <c r="BF33" s="34">
        <f>VLOOKUP($BC33&amp;"_"&amp;$AZ$7,データシート1!$A:$BT,MATCH("cb_"&amp;BF$12,データシート1!$A$1:$BT$1,0),0)</f>
        <v>11618.7</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12172.2</v>
      </c>
      <c r="BL33" s="36"/>
      <c r="BM33" s="844" t="str">
        <f t="shared" si="4"/>
        <v>07545</v>
      </c>
      <c r="BN33" s="1031" t="str">
        <f t="shared" si="5"/>
        <v>大熊町</v>
      </c>
      <c r="BO33" s="34">
        <f>BE33*VLOOKUP(BO$12,別紙!$B$4:$E$10,MATCH("設備利用率",別紙!$B$4:$E$4,0),0)/100*8760/10^3</f>
        <v>664.26641999999981</v>
      </c>
      <c r="BP33" s="34">
        <f>BF33*VLOOKUP(BP$12,別紙!$B$4:$E$10,MATCH("設備利用率",別紙!$B$4:$E$4,0),0)/100*8760/10^3</f>
        <v>15368.751612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16033.018032</v>
      </c>
      <c r="BV33" s="36"/>
      <c r="BW33" s="33" t="str">
        <f t="shared" si="7"/>
        <v>07545</v>
      </c>
      <c r="BX33" s="33" t="str">
        <f t="shared" si="8"/>
        <v>大熊町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24127.208945275219</v>
      </c>
      <c r="BZ33" s="36"/>
      <c r="CA33" s="33" t="str">
        <f t="shared" si="9"/>
        <v>07545</v>
      </c>
      <c r="CB33" s="33" t="str">
        <f t="shared" si="10"/>
        <v>大熊町</v>
      </c>
      <c r="CC33" s="223">
        <f t="shared" si="11"/>
        <v>2.7531838494318745E-2</v>
      </c>
      <c r="CD33" s="223">
        <f t="shared" si="16"/>
        <v>0.63698837469593139</v>
      </c>
      <c r="CE33" s="223">
        <f t="shared" si="17"/>
        <v>0</v>
      </c>
      <c r="CF33" s="223">
        <f t="shared" si="18"/>
        <v>0</v>
      </c>
      <c r="CG33" s="223">
        <f t="shared" si="19"/>
        <v>0</v>
      </c>
      <c r="CH33" s="223">
        <f t="shared" si="20"/>
        <v>0</v>
      </c>
      <c r="CI33" s="223">
        <f t="shared" si="12"/>
        <v>0.66452021319025023</v>
      </c>
      <c r="CK33" s="18" t="str">
        <f t="shared" si="13"/>
        <v>07545</v>
      </c>
      <c r="CL33" s="18" t="str">
        <f t="shared" si="14"/>
        <v>大熊町</v>
      </c>
      <c r="CM33" s="18">
        <f>VLOOKUP($CK33&amp;"_"&amp;$AZ$7,データシート1!$A:$BT,MATCH("ca_太陽光発電（10kW未満）",データシート1!$A$1:$BT$1,0),0)</f>
        <v>140</v>
      </c>
      <c r="CN33" s="18">
        <f>VLOOKUP($CK33&amp;"_"&amp;$AZ$5,データシート1!$A:$BT,MATCH("ab_家庭",データシート1!$A$1:$BT$1,0),0)</f>
        <v>3914</v>
      </c>
      <c r="CO33" s="223">
        <f t="shared" si="15"/>
        <v>3.5769034236075622E-2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02301</v>
      </c>
      <c r="AY34" s="18" t="str">
        <f>IF(IFERROR(比較地域マスタ!$Z27,"")=0,"",IFERROR(比較地域マスタ!$Z27,""))</f>
        <v>平内町</v>
      </c>
      <c r="BC34" s="844" t="str">
        <f t="shared" si="0"/>
        <v>02301</v>
      </c>
      <c r="BD34" s="1031" t="str">
        <f t="shared" si="2"/>
        <v>平内町</v>
      </c>
      <c r="BE34" s="34">
        <f>VLOOKUP($BC34&amp;"_"&amp;$AZ$7,データシート1!$A:$BT,MATCH("cb_"&amp;BE$12,データシート1!$A$1:$BT$1,0),0)</f>
        <v>437.09999999999991</v>
      </c>
      <c r="BF34" s="34">
        <f>VLOOKUP($BC34&amp;"_"&amp;$AZ$7,データシート1!$A:$BT,MATCH("cb_"&amp;BF$12,データシート1!$A$1:$BT$1,0),0)</f>
        <v>2407</v>
      </c>
      <c r="BG34" s="34">
        <f>VLOOKUP($BC34&amp;"_"&amp;$AZ$7,データシート1!$A:$BT,MATCH("cb_"&amp;BG$12,データシート1!$A$1:$BT$1,0),0)</f>
        <v>156.60000000000002</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3000.7</v>
      </c>
      <c r="BL34" s="36"/>
      <c r="BM34" s="844" t="str">
        <f t="shared" si="4"/>
        <v>02301</v>
      </c>
      <c r="BN34" s="1031" t="str">
        <f t="shared" si="5"/>
        <v>平内町</v>
      </c>
      <c r="BO34" s="34">
        <f>BE34*VLOOKUP(BO$12,別紙!$B$4:$E$10,MATCH("設備利用率",別紙!$B$4:$E$4,0),0)/100*8760/10^3</f>
        <v>524.57245199999988</v>
      </c>
      <c r="BP34" s="34">
        <f>BF34*VLOOKUP(BP$12,別紙!$B$4:$E$10,MATCH("設備利用率",別紙!$B$4:$E$4,0),0)/100*8760/10^3</f>
        <v>3183.8833199999999</v>
      </c>
      <c r="BQ34" s="34">
        <f>BG34*VLOOKUP(BQ$12,別紙!$B$4:$E$10,MATCH("設備利用率",別紙!$B$4:$E$4,0),0)/100*8760/10^3</f>
        <v>340.21036800000007</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4048.6661399999998</v>
      </c>
      <c r="BV34" s="36"/>
      <c r="BW34" s="33" t="str">
        <f t="shared" si="7"/>
        <v>02301</v>
      </c>
      <c r="BX34" s="33" t="str">
        <f t="shared" si="8"/>
        <v>平内町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52329.707131216201</v>
      </c>
      <c r="BZ34" s="36"/>
      <c r="CA34" s="33" t="str">
        <f t="shared" si="9"/>
        <v>02301</v>
      </c>
      <c r="CB34" s="33" t="str">
        <f t="shared" si="10"/>
        <v>平内町</v>
      </c>
      <c r="CC34" s="223">
        <f t="shared" si="11"/>
        <v>1.0024372020363881E-2</v>
      </c>
      <c r="CD34" s="223">
        <f t="shared" si="16"/>
        <v>6.0842750600847914E-2</v>
      </c>
      <c r="CE34" s="223">
        <f t="shared" si="17"/>
        <v>6.5012855345612025E-3</v>
      </c>
      <c r="CF34" s="223">
        <f t="shared" si="18"/>
        <v>0</v>
      </c>
      <c r="CG34" s="223">
        <f t="shared" si="19"/>
        <v>0</v>
      </c>
      <c r="CH34" s="223">
        <f t="shared" si="20"/>
        <v>0</v>
      </c>
      <c r="CI34" s="223">
        <f t="shared" si="12"/>
        <v>7.7368408155772991E-2</v>
      </c>
      <c r="CK34" s="18" t="str">
        <f t="shared" si="13"/>
        <v>02301</v>
      </c>
      <c r="CL34" s="18" t="str">
        <f t="shared" si="14"/>
        <v>平内町</v>
      </c>
      <c r="CM34" s="18">
        <f>VLOOKUP($CK34&amp;"_"&amp;$AZ$7,データシート1!$A:$BT,MATCH("ca_太陽光発電（10kW未満）",データシート1!$A$1:$BT$1,0),0)</f>
        <v>84</v>
      </c>
      <c r="CN34" s="18">
        <f>VLOOKUP($CK34&amp;"_"&amp;$AZ$5,データシート1!$A:$BT,MATCH("ab_家庭",データシート1!$A$1:$BT$1,0),0)</f>
        <v>4803</v>
      </c>
      <c r="CO34" s="223">
        <f t="shared" si="15"/>
        <v>1.7489069331667707E-2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01453</v>
      </c>
      <c r="AY35" s="18" t="str">
        <f>IF(IFERROR(比較地域マスタ!$Z28,"")=0,"",IFERROR(比較地域マスタ!$Z28,""))</f>
        <v>東神楽町</v>
      </c>
      <c r="BC35" s="844" t="str">
        <f t="shared" si="0"/>
        <v>01453</v>
      </c>
      <c r="BD35" s="1031" t="str">
        <f t="shared" si="2"/>
        <v>東神楽町</v>
      </c>
      <c r="BE35" s="34">
        <f>VLOOKUP($BC35&amp;"_"&amp;$AZ$7,データシート1!$A:$BT,MATCH("cb_"&amp;BE$12,データシート1!$A$1:$BT$1,0),0)</f>
        <v>736.78999999999985</v>
      </c>
      <c r="BF35" s="34">
        <f>VLOOKUP($BC35&amp;"_"&amp;$AZ$7,データシート1!$A:$BT,MATCH("cb_"&amp;BF$12,データシート1!$A$1:$BT$1,0),0)</f>
        <v>1498.2999999999997</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2235.0899999999997</v>
      </c>
      <c r="BL35" s="36"/>
      <c r="BM35" s="844" t="str">
        <f t="shared" si="4"/>
        <v>01453</v>
      </c>
      <c r="BN35" s="1031" t="str">
        <f t="shared" si="5"/>
        <v>東神楽町</v>
      </c>
      <c r="BO35" s="34">
        <f>BE35*VLOOKUP(BO$12,別紙!$B$4:$E$10,MATCH("設備利用率",別紙!$B$4:$E$4,0),0)/100*8760/10^3</f>
        <v>884.23641479999981</v>
      </c>
      <c r="BP35" s="34">
        <f>BF35*VLOOKUP(BP$12,別紙!$B$4:$E$10,MATCH("設備利用率",別紙!$B$4:$E$4,0),0)/100*8760/10^3</f>
        <v>1981.8913079999995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2866.1277227999994</v>
      </c>
      <c r="BV35" s="36"/>
      <c r="BW35" s="33" t="str">
        <f t="shared" si="7"/>
        <v>01453</v>
      </c>
      <c r="BX35" s="33" t="str">
        <f t="shared" si="8"/>
        <v>東神楽町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41316.218034445643</v>
      </c>
      <c r="BZ35" s="36"/>
      <c r="CA35" s="33" t="str">
        <f t="shared" si="9"/>
        <v>01453</v>
      </c>
      <c r="CB35" s="33" t="str">
        <f t="shared" si="10"/>
        <v>東神楽町</v>
      </c>
      <c r="CC35" s="223">
        <f t="shared" si="11"/>
        <v>2.1401678490098133E-2</v>
      </c>
      <c r="CD35" s="223">
        <f t="shared" si="16"/>
        <v>4.7968846188866605E-2</v>
      </c>
      <c r="CE35" s="223">
        <f t="shared" si="17"/>
        <v>0</v>
      </c>
      <c r="CF35" s="223">
        <f t="shared" si="18"/>
        <v>0</v>
      </c>
      <c r="CG35" s="223">
        <f t="shared" si="19"/>
        <v>0</v>
      </c>
      <c r="CH35" s="223">
        <f t="shared" si="20"/>
        <v>0</v>
      </c>
      <c r="CI35" s="223">
        <f t="shared" si="12"/>
        <v>6.9370524678964735E-2</v>
      </c>
      <c r="CK35" s="18" t="str">
        <f t="shared" si="13"/>
        <v>01453</v>
      </c>
      <c r="CL35" s="18" t="str">
        <f t="shared" si="14"/>
        <v>東神楽町</v>
      </c>
      <c r="CM35" s="18">
        <f>VLOOKUP($CK35&amp;"_"&amp;$AZ$7,データシート1!$A:$BT,MATCH("ca_太陽光発電（10kW未満）",データシート1!$A$1:$BT$1,0),0)</f>
        <v>164</v>
      </c>
      <c r="CN35" s="18">
        <f>VLOOKUP($CK35&amp;"_"&amp;$AZ$5,データシート1!$A:$BT,MATCH("ab_家庭",データシート1!$A$1:$BT$1,0),0)</f>
        <v>4362</v>
      </c>
      <c r="CO35" s="223">
        <f t="shared" si="15"/>
        <v>3.7597432370472257E-2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21503</v>
      </c>
      <c r="AY36" s="18" t="str">
        <f>IF(IFERROR(比較地域マスタ!$Z29,"")=0,"",IFERROR(比較地域マスタ!$Z29,""))</f>
        <v>川辺町</v>
      </c>
      <c r="BC36" s="844" t="str">
        <f t="shared" si="0"/>
        <v>21503</v>
      </c>
      <c r="BD36" s="1031" t="str">
        <f t="shared" si="2"/>
        <v>川辺町</v>
      </c>
      <c r="BE36" s="34">
        <f>VLOOKUP($BC36&amp;"_"&amp;$AZ$7,データシート1!$A:$BT,MATCH("cb_"&amp;BE$12,データシート1!$A$1:$BT$1,0),0)</f>
        <v>2403.9000000000028</v>
      </c>
      <c r="BF36" s="34">
        <f>VLOOKUP($BC36&amp;"_"&amp;$AZ$7,データシート1!$A:$BT,MATCH("cb_"&amp;BF$12,データシート1!$A$1:$BT$1,0),0)</f>
        <v>19124.599999999995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4300</v>
      </c>
      <c r="BK36" s="34">
        <f t="shared" si="3"/>
        <v>25828.499999999996</v>
      </c>
      <c r="BL36" s="36"/>
      <c r="BM36" s="844" t="str">
        <f t="shared" si="4"/>
        <v>21503</v>
      </c>
      <c r="BN36" s="1031" t="str">
        <f t="shared" si="5"/>
        <v>川辺町</v>
      </c>
      <c r="BO36" s="34">
        <f>BE36*VLOOKUP(BO$12,別紙!$B$4:$E$10,MATCH("設備利用率",別紙!$B$4:$E$4,0),0)/100*8760/10^3</f>
        <v>2884.9684680000032</v>
      </c>
      <c r="BP36" s="34">
        <f>BF36*VLOOKUP(BP$12,別紙!$B$4:$E$10,MATCH("設備利用率",別紙!$B$4:$E$4,0),0)/100*8760/10^3</f>
        <v>25297.255895999995</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30134.400000000001</v>
      </c>
      <c r="BU36" s="34">
        <f t="shared" si="6"/>
        <v>58316.624364000003</v>
      </c>
      <c r="BV36" s="36"/>
      <c r="BW36" s="33" t="str">
        <f t="shared" si="7"/>
        <v>21503</v>
      </c>
      <c r="BX36" s="33" t="str">
        <f t="shared" si="8"/>
        <v>川辺町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66051.808935343957</v>
      </c>
      <c r="BZ36" s="36"/>
      <c r="CA36" s="33" t="str">
        <f t="shared" si="9"/>
        <v>21503</v>
      </c>
      <c r="CB36" s="33" t="str">
        <f t="shared" si="10"/>
        <v>川辺町</v>
      </c>
      <c r="CC36" s="223">
        <f t="shared" si="11"/>
        <v>4.3677357433526284E-2</v>
      </c>
      <c r="CD36" s="223">
        <f t="shared" si="16"/>
        <v>0.38299111415347736</v>
      </c>
      <c r="CE36" s="223">
        <f t="shared" si="17"/>
        <v>0</v>
      </c>
      <c r="CF36" s="223">
        <f t="shared" si="18"/>
        <v>0</v>
      </c>
      <c r="CG36" s="223">
        <f t="shared" si="19"/>
        <v>0</v>
      </c>
      <c r="CH36" s="223">
        <f t="shared" si="20"/>
        <v>0.45622368994462542</v>
      </c>
      <c r="CI36" s="223">
        <f t="shared" si="12"/>
        <v>0.88289216153162919</v>
      </c>
      <c r="CK36" s="18" t="str">
        <f t="shared" si="13"/>
        <v>21503</v>
      </c>
      <c r="CL36" s="18" t="str">
        <f t="shared" si="14"/>
        <v>川辺町</v>
      </c>
      <c r="CM36" s="18">
        <f>VLOOKUP($CK36&amp;"_"&amp;$AZ$7,データシート1!$A:$BT,MATCH("ca_太陽光発電（10kW未満）",データシート1!$A$1:$BT$1,0),0)</f>
        <v>482</v>
      </c>
      <c r="CN36" s="18">
        <f>VLOOKUP($CK36&amp;"_"&amp;$AZ$5,データシート1!$A:$BT,MATCH("ab_家庭",データシート1!$A$1:$BT$1,0),0)</f>
        <v>3991</v>
      </c>
      <c r="CO36" s="223">
        <f t="shared" si="15"/>
        <v>0.12077173640691556</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41345</v>
      </c>
      <c r="AY37" s="18" t="str">
        <f>IF(IFERROR(比較地域マスタ!$Z30,"")=0,"",IFERROR(比較地域マスタ!$Z30,""))</f>
        <v>上峰町</v>
      </c>
      <c r="BC37" s="844" t="str">
        <f t="shared" si="0"/>
        <v>41345</v>
      </c>
      <c r="BD37" s="1031" t="str">
        <f t="shared" si="2"/>
        <v>上峰町</v>
      </c>
      <c r="BE37" s="34">
        <f>VLOOKUP($BC37&amp;"_"&amp;$AZ$7,データシート1!$A:$BT,MATCH("cb_"&amp;BE$12,データシート1!$A$1:$BT$1,0),0)</f>
        <v>3368.0800000000045</v>
      </c>
      <c r="BF37" s="34">
        <f>VLOOKUP($BC37&amp;"_"&amp;$AZ$7,データシート1!$A:$BT,MATCH("cb_"&amp;BF$12,データシート1!$A$1:$BT$1,0),0)</f>
        <v>10506.44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13874.520000000004</v>
      </c>
      <c r="BL37" s="36"/>
      <c r="BM37" s="844" t="str">
        <f t="shared" si="4"/>
        <v>41345</v>
      </c>
      <c r="BN37" s="1031" t="str">
        <f t="shared" si="5"/>
        <v>上峰町</v>
      </c>
      <c r="BO37" s="34">
        <f>BE37*VLOOKUP(BO$12,別紙!$B$4:$E$10,MATCH("設備利用率",別紙!$B$4:$E$4,0),0)/100*8760/10^3</f>
        <v>4042.1001696000058</v>
      </c>
      <c r="BP37" s="34">
        <f>BF37*VLOOKUP(BP$12,別紙!$B$4:$E$10,MATCH("設備利用率",別紙!$B$4:$E$4,0),0)/100*8760/10^3</f>
        <v>13897.498574400001</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17939.598744000006</v>
      </c>
      <c r="BV37" s="36"/>
      <c r="BW37" s="33" t="str">
        <f t="shared" si="7"/>
        <v>41345</v>
      </c>
      <c r="BX37" s="33" t="str">
        <f t="shared" si="8"/>
        <v>上峰町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91686.264771003116</v>
      </c>
      <c r="BZ37" s="36"/>
      <c r="CA37" s="33" t="str">
        <f t="shared" si="9"/>
        <v>41345</v>
      </c>
      <c r="CB37" s="33" t="str">
        <f t="shared" si="10"/>
        <v>上峰町</v>
      </c>
      <c r="CC37" s="223">
        <f t="shared" si="11"/>
        <v>4.4086212691678638E-2</v>
      </c>
      <c r="CD37" s="223">
        <f t="shared" si="16"/>
        <v>0.15157666864399574</v>
      </c>
      <c r="CE37" s="223">
        <f t="shared" si="17"/>
        <v>0</v>
      </c>
      <c r="CF37" s="223">
        <f t="shared" si="18"/>
        <v>0</v>
      </c>
      <c r="CG37" s="223">
        <f t="shared" si="19"/>
        <v>0</v>
      </c>
      <c r="CH37" s="223">
        <f t="shared" si="20"/>
        <v>0</v>
      </c>
      <c r="CI37" s="223">
        <f t="shared" si="12"/>
        <v>0.19566288133567439</v>
      </c>
      <c r="CK37" s="18" t="str">
        <f t="shared" si="13"/>
        <v>41345</v>
      </c>
      <c r="CL37" s="18" t="str">
        <f t="shared" si="14"/>
        <v>上峰町</v>
      </c>
      <c r="CM37" s="18">
        <f>VLOOKUP($CK37&amp;"_"&amp;$AZ$7,データシート1!$A:$BT,MATCH("ca_太陽光発電（10kW未満）",データシート1!$A$1:$BT$1,0),0)</f>
        <v>683</v>
      </c>
      <c r="CN37" s="18">
        <f>VLOOKUP($CK37&amp;"_"&amp;$AZ$5,データシート1!$A:$BT,MATCH("ab_家庭",データシート1!$A$1:$BT$1,0),0)</f>
        <v>3881</v>
      </c>
      <c r="CO37" s="223">
        <f t="shared" si="15"/>
        <v>0.17598557072919352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19424</v>
      </c>
      <c r="AY38" s="18" t="str">
        <f>IF(IFERROR(比較地域マスタ!$Z31,"")=0,"",IFERROR(比較地域マスタ!$Z31,""))</f>
        <v>忍野村</v>
      </c>
      <c r="BC38" s="844" t="str">
        <f t="shared" si="0"/>
        <v>19424</v>
      </c>
      <c r="BD38" s="1031" t="str">
        <f t="shared" si="2"/>
        <v>忍野村</v>
      </c>
      <c r="BE38" s="34">
        <f>VLOOKUP($BC38&amp;"_"&amp;$AZ$7,データシート1!$A:$BT,MATCH("cb_"&amp;BE$12,データシート1!$A$1:$BT$1,0),0)</f>
        <v>1563.300000000002</v>
      </c>
      <c r="BF38" s="34">
        <f>VLOOKUP($BC38&amp;"_"&amp;$AZ$7,データシート1!$A:$BT,MATCH("cb_"&amp;BF$12,データシート1!$A$1:$BT$1,0),0)</f>
        <v>3086.7000000000003</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4650.0000000000018</v>
      </c>
      <c r="BL38" s="36"/>
      <c r="BM38" s="844" t="str">
        <f t="shared" si="4"/>
        <v>19424</v>
      </c>
      <c r="BN38" s="1031" t="str">
        <f t="shared" si="5"/>
        <v>忍野村</v>
      </c>
      <c r="BO38" s="34">
        <f>BE38*VLOOKUP(BO$12,別紙!$B$4:$E$10,MATCH("設備利用率",別紙!$B$4:$E$4,0),0)/100*8760/10^3</f>
        <v>1876.1475960000023</v>
      </c>
      <c r="BP38" s="34">
        <f>BF38*VLOOKUP(BP$12,別紙!$B$4:$E$10,MATCH("設備利用率",別紙!$B$4:$E$4,0),0)/100*8760/10^3</f>
        <v>4082.9632920000004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5959.1108880000029</v>
      </c>
      <c r="BV38" s="36"/>
      <c r="BW38" s="33" t="str">
        <f t="shared" si="7"/>
        <v>19424</v>
      </c>
      <c r="BX38" s="33" t="str">
        <f t="shared" si="8"/>
        <v>忍野村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238805.62815903785</v>
      </c>
      <c r="BZ38" s="36"/>
      <c r="CA38" s="33" t="str">
        <f t="shared" si="9"/>
        <v>19424</v>
      </c>
      <c r="CB38" s="33" t="str">
        <f t="shared" si="10"/>
        <v>忍野村</v>
      </c>
      <c r="CC38" s="223">
        <f t="shared" si="11"/>
        <v>7.8563793092453447E-3</v>
      </c>
      <c r="CD38" s="223">
        <f t="shared" si="16"/>
        <v>1.7097433270211126E-2</v>
      </c>
      <c r="CE38" s="223">
        <f t="shared" si="17"/>
        <v>0</v>
      </c>
      <c r="CF38" s="223">
        <f t="shared" si="18"/>
        <v>0</v>
      </c>
      <c r="CG38" s="223">
        <f t="shared" si="19"/>
        <v>0</v>
      </c>
      <c r="CH38" s="223">
        <f t="shared" si="20"/>
        <v>0</v>
      </c>
      <c r="CI38" s="223">
        <f t="shared" si="12"/>
        <v>2.4953812579456471E-2</v>
      </c>
      <c r="CK38" s="18" t="str">
        <f t="shared" si="13"/>
        <v>19424</v>
      </c>
      <c r="CL38" s="18" t="str">
        <f t="shared" si="14"/>
        <v>忍野村</v>
      </c>
      <c r="CM38" s="18">
        <f>VLOOKUP($CK38&amp;"_"&amp;$AZ$7,データシート1!$A:$BT,MATCH("ca_太陽光発電（10kW未満）",データシート1!$A$1:$BT$1,0),0)</f>
        <v>262</v>
      </c>
      <c r="CN38" s="18">
        <f>VLOOKUP($CK38&amp;"_"&amp;$AZ$5,データシート1!$A:$BT,MATCH("ab_家庭",データシート1!$A$1:$BT$1,0),0)</f>
        <v>4170</v>
      </c>
      <c r="CO38" s="223">
        <f t="shared" si="15"/>
        <v>6.2829736211031176E-2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02411</v>
      </c>
      <c r="AY39" s="18" t="str">
        <f>IF(IFERROR(比較地域マスタ!$Z32,"")=0,"",IFERROR(比較地域マスタ!$Z32,""))</f>
        <v>六ヶ所村</v>
      </c>
      <c r="BC39" s="844" t="str">
        <f t="shared" si="0"/>
        <v>02411</v>
      </c>
      <c r="BD39" s="1031" t="str">
        <f t="shared" si="2"/>
        <v>六ヶ所村</v>
      </c>
      <c r="BE39" s="34">
        <f>VLOOKUP($BC39&amp;"_"&amp;$AZ$7,データシート1!$A:$BT,MATCH("cb_"&amp;BE$12,データシート1!$A$1:$BT$1,0),0)</f>
        <v>685.29999999999961</v>
      </c>
      <c r="BF39" s="34">
        <f>VLOOKUP($BC39&amp;"_"&amp;$AZ$7,データシート1!$A:$BT,MATCH("cb_"&amp;BF$12,データシート1!$A$1:$BT$1,0),0)</f>
        <v>169331.29999999996</v>
      </c>
      <c r="BG39" s="34">
        <f>VLOOKUP($BC39&amp;"_"&amp;$AZ$7,データシート1!$A:$BT,MATCH("cb_"&amp;BG$12,データシート1!$A$1:$BT$1,0),0)</f>
        <v>196541</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366557.6</v>
      </c>
      <c r="BL39" s="36"/>
      <c r="BM39" s="844" t="str">
        <f t="shared" si="4"/>
        <v>02411</v>
      </c>
      <c r="BN39" s="1031" t="str">
        <f t="shared" si="5"/>
        <v>六ヶ所村</v>
      </c>
      <c r="BO39" s="34">
        <f>BE39*VLOOKUP(BO$12,別紙!$B$4:$E$10,MATCH("設備利用率",別紙!$B$4:$E$4,0),0)/100*8760/10^3</f>
        <v>822.44223599999953</v>
      </c>
      <c r="BP39" s="34">
        <f>BF39*VLOOKUP(BP$12,別紙!$B$4:$E$10,MATCH("設備利用率",別紙!$B$4:$E$4,0),0)/100*8760/10^3</f>
        <v>223984.67038799994</v>
      </c>
      <c r="BQ39" s="34">
        <f>BG39*VLOOKUP(BQ$12,別紙!$B$4:$E$10,MATCH("設備利用率",別紙!$B$4:$E$4,0),0)/100*8760/10^3</f>
        <v>426981.39168</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651788.50430399994</v>
      </c>
      <c r="BV39" s="36"/>
      <c r="BW39" s="33" t="str">
        <f t="shared" si="7"/>
        <v>02411</v>
      </c>
      <c r="BX39" s="33" t="str">
        <f t="shared" si="8"/>
        <v>六ヶ所村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268025.95641727635</v>
      </c>
      <c r="BZ39" s="36"/>
      <c r="CA39" s="33" t="str">
        <f t="shared" si="9"/>
        <v>02411</v>
      </c>
      <c r="CB39" s="33" t="str">
        <f t="shared" si="10"/>
        <v>六ヶ所村</v>
      </c>
      <c r="CC39" s="223">
        <f t="shared" si="11"/>
        <v>3.068517120482092E-3</v>
      </c>
      <c r="CD39" s="223">
        <f t="shared" si="16"/>
        <v>0.83568275767772759</v>
      </c>
      <c r="CE39" s="223">
        <f t="shared" si="17"/>
        <v>1.5930598565433483</v>
      </c>
      <c r="CF39" s="223">
        <f t="shared" si="18"/>
        <v>0</v>
      </c>
      <c r="CG39" s="223">
        <f t="shared" si="19"/>
        <v>0</v>
      </c>
      <c r="CH39" s="223">
        <f t="shared" si="20"/>
        <v>0</v>
      </c>
      <c r="CI39" s="223">
        <f t="shared" si="12"/>
        <v>2.4318111313415582</v>
      </c>
      <c r="CK39" s="18" t="str">
        <f t="shared" si="13"/>
        <v>02411</v>
      </c>
      <c r="CL39" s="18" t="str">
        <f t="shared" si="14"/>
        <v>六ヶ所村</v>
      </c>
      <c r="CM39" s="18">
        <f>VLOOKUP($CK39&amp;"_"&amp;$AZ$7,データシート1!$A:$BT,MATCH("ca_太陽光発電（10kW未満）",データシート1!$A$1:$BT$1,0),0)</f>
        <v>129</v>
      </c>
      <c r="CN39" s="18">
        <f>VLOOKUP($CK39&amp;"_"&amp;$AZ$5,データシート1!$A:$BT,MATCH("ab_家庭",データシート1!$A$1:$BT$1,0),0)</f>
        <v>4996</v>
      </c>
      <c r="CO39" s="223">
        <f t="shared" si="15"/>
        <v>2.5820656525220177E-2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32449</v>
      </c>
      <c r="AY40" s="18" t="str">
        <f>IF(IFERROR(比較地域マスタ!$Z33,"")=0,"",IFERROR(比較地域マスタ!$Z33,""))</f>
        <v>邑南町</v>
      </c>
      <c r="BC40" s="844" t="str">
        <f t="shared" si="0"/>
        <v>32449</v>
      </c>
      <c r="BD40" s="1031" t="str">
        <f t="shared" si="2"/>
        <v>邑南町</v>
      </c>
      <c r="BE40" s="34">
        <f>VLOOKUP($BC40&amp;"_"&amp;$AZ$7,データシート1!$A:$BT,MATCH("cb_"&amp;BE$12,データシート1!$A$1:$BT$1,0),0)</f>
        <v>1250.2719999999995</v>
      </c>
      <c r="BF40" s="34">
        <f>VLOOKUP($BC40&amp;"_"&amp;$AZ$7,データシート1!$A:$BT,MATCH("cb_"&amp;BF$12,データシート1!$A$1:$BT$1,0),0)</f>
        <v>39522.599999999984</v>
      </c>
      <c r="BG40" s="34">
        <f>VLOOKUP($BC40&amp;"_"&amp;$AZ$7,データシート1!$A:$BT,MATCH("cb_"&amp;BG$12,データシート1!$A$1:$BT$1,0),0)</f>
        <v>0</v>
      </c>
      <c r="BH40" s="34">
        <f>VLOOKUP($BC40&amp;"_"&amp;$AZ$7,データシート1!$A:$BT,MATCH("cb_"&amp;BH$12,データシート1!$A$1:$BT$1,0),0)</f>
        <v>670</v>
      </c>
      <c r="BI40" s="34">
        <f>VLOOKUP($BC40&amp;"_"&amp;$AZ$7,データシート1!$A:$BT,MATCH("cb_"&amp;BI$12,データシート1!$A$1:$BT$1,0),0)</f>
        <v>0</v>
      </c>
      <c r="BJ40" s="34">
        <f>VLOOKUP($BC40&amp;"_"&amp;$AZ$7,データシート1!$A:$BT,MATCH("cb_"&amp;BJ$12,データシート1!$A$1:$BT$1,0),0)</f>
        <v>0</v>
      </c>
      <c r="BK40" s="34">
        <f t="shared" si="3"/>
        <v>41442.871999999981</v>
      </c>
      <c r="BL40" s="36"/>
      <c r="BM40" s="844" t="str">
        <f t="shared" si="4"/>
        <v>32449</v>
      </c>
      <c r="BN40" s="1031" t="str">
        <f t="shared" si="5"/>
        <v>邑南町</v>
      </c>
      <c r="BO40" s="34">
        <f>BE40*VLOOKUP(BO$12,別紙!$B$4:$E$10,MATCH("設備利用率",別紙!$B$4:$E$4,0),0)/100*8760/10^3</f>
        <v>1500.4764326399995</v>
      </c>
      <c r="BP40" s="34">
        <f>BF40*VLOOKUP(BP$12,別紙!$B$4:$E$10,MATCH("設備利用率",別紙!$B$4:$E$4,0),0)/100*8760/10^3</f>
        <v>52278.914375999979</v>
      </c>
      <c r="BQ40" s="34">
        <f>BG40*VLOOKUP(BQ$12,別紙!$B$4:$E$10,MATCH("設備利用率",別紙!$B$4:$E$4,0),0)/100*8760/10^3</f>
        <v>0</v>
      </c>
      <c r="BR40" s="34">
        <f>BH40*VLOOKUP(BR$12,別紙!$B$4:$E$10,MATCH("設備利用率",別紙!$B$4:$E$4,0),0)/100*8760/10^3</f>
        <v>3521.52</v>
      </c>
      <c r="BS40" s="34">
        <f>BI40*VLOOKUP(BS$12,別紙!$B$4:$E$10,MATCH("設備利用率",別紙!$B$4:$E$4,0),0)/100*8760/10^3</f>
        <v>0</v>
      </c>
      <c r="BT40" s="34">
        <f>BJ40*VLOOKUP(BT$12,別紙!$B$4:$E$10,MATCH("設備利用率",別紙!$B$4:$E$4,0),0)/100*8760/10^3</f>
        <v>0</v>
      </c>
      <c r="BU40" s="34">
        <f t="shared" si="6"/>
        <v>57300.910808639972</v>
      </c>
      <c r="BV40" s="36"/>
      <c r="BW40" s="33" t="str">
        <f t="shared" si="7"/>
        <v>32449</v>
      </c>
      <c r="BX40" s="33" t="str">
        <f t="shared" si="8"/>
        <v>邑南町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71415.186614483348</v>
      </c>
      <c r="BZ40" s="36"/>
      <c r="CA40" s="33" t="str">
        <f t="shared" si="9"/>
        <v>32449</v>
      </c>
      <c r="CB40" s="33" t="str">
        <f t="shared" si="10"/>
        <v>邑南町</v>
      </c>
      <c r="CC40" s="223">
        <f t="shared" si="11"/>
        <v>2.1010607179953733E-2</v>
      </c>
      <c r="CD40" s="223">
        <f t="shared" si="16"/>
        <v>0.73204197670467974</v>
      </c>
      <c r="CE40" s="223">
        <f t="shared" si="17"/>
        <v>0</v>
      </c>
      <c r="CF40" s="223">
        <f t="shared" si="18"/>
        <v>4.9310520170030875E-2</v>
      </c>
      <c r="CG40" s="223">
        <f t="shared" si="19"/>
        <v>0</v>
      </c>
      <c r="CH40" s="223">
        <f t="shared" si="20"/>
        <v>0</v>
      </c>
      <c r="CI40" s="223">
        <f t="shared" si="12"/>
        <v>0.80236310405466427</v>
      </c>
      <c r="CK40" s="18" t="str">
        <f t="shared" si="13"/>
        <v>32449</v>
      </c>
      <c r="CL40" s="18" t="str">
        <f t="shared" si="14"/>
        <v>邑南町</v>
      </c>
      <c r="CM40" s="18">
        <f>VLOOKUP($CK40&amp;"_"&amp;$AZ$7,データシート1!$A:$BT,MATCH("ca_太陽光発電（10kW未満）",データシート1!$A$1:$BT$1,0),0)</f>
        <v>216</v>
      </c>
      <c r="CN40" s="18">
        <f>VLOOKUP($CK40&amp;"_"&amp;$AZ$5,データシート1!$A:$BT,MATCH("ab_家庭",データシート1!$A$1:$BT$1,0),0)</f>
        <v>4725</v>
      </c>
      <c r="CO40" s="223">
        <f t="shared" si="15"/>
        <v>4.5714285714285714E-2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18481</v>
      </c>
      <c r="AY41" s="18" t="str">
        <f>IF(IFERROR(比較地域マスタ!$Z34,"")=0,"",IFERROR(比較地域マスタ!$Z34,""))</f>
        <v>高浜町</v>
      </c>
      <c r="BC41" s="844" t="str">
        <f t="shared" si="0"/>
        <v>18481</v>
      </c>
      <c r="BD41" s="1031" t="str">
        <f t="shared" si="2"/>
        <v>高浜町</v>
      </c>
      <c r="BE41" s="34">
        <f>VLOOKUP($BC41&amp;"_"&amp;$AZ$7,データシート1!$A:$BT,MATCH("cb_"&amp;BE$12,データシート1!$A$1:$BT$1,0),0)</f>
        <v>958</v>
      </c>
      <c r="BF41" s="34">
        <f>VLOOKUP($BC41&amp;"_"&amp;$AZ$7,データシート1!$A:$BT,MATCH("cb_"&amp;BF$12,データシート1!$A$1:$BT$1,0),0)</f>
        <v>1345.5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906.28499999999997</v>
      </c>
      <c r="BK41" s="34">
        <f t="shared" si="3"/>
        <v>3209.7849999999999</v>
      </c>
      <c r="BL41" s="36"/>
      <c r="BM41" s="844" t="str">
        <f t="shared" si="4"/>
        <v>18481</v>
      </c>
      <c r="BN41" s="1031" t="str">
        <f t="shared" si="5"/>
        <v>高浜町</v>
      </c>
      <c r="BO41" s="34">
        <f>BE41*VLOOKUP(BO$12,別紙!$B$4:$E$10,MATCH("設備利用率",別紙!$B$4:$E$4,0),0)/100*8760/10^3</f>
        <v>1149.7149599999998</v>
      </c>
      <c r="BP41" s="34">
        <f>BF41*VLOOKUP(BP$12,別紙!$B$4:$E$10,MATCH("設備利用率",別紙!$B$4:$E$4,0),0)/100*8760/10^3</f>
        <v>1779.77358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6351.2452800000001</v>
      </c>
      <c r="BU41" s="34">
        <f t="shared" si="6"/>
        <v>9280.7338199999995</v>
      </c>
      <c r="BV41" s="36"/>
      <c r="BW41" s="33" t="str">
        <f t="shared" si="7"/>
        <v>18481</v>
      </c>
      <c r="BX41" s="33" t="str">
        <f t="shared" si="8"/>
        <v>高浜町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69193.51948441648</v>
      </c>
      <c r="BZ41" s="36"/>
      <c r="CA41" s="33" t="str">
        <f t="shared" si="9"/>
        <v>18481</v>
      </c>
      <c r="CB41" s="33" t="str">
        <f t="shared" si="10"/>
        <v>高浜町</v>
      </c>
      <c r="CC41" s="223">
        <f t="shared" si="11"/>
        <v>1.6615934101443339E-2</v>
      </c>
      <c r="CD41" s="223">
        <f t="shared" si="16"/>
        <v>2.5721680198690203E-2</v>
      </c>
      <c r="CE41" s="223">
        <f t="shared" si="17"/>
        <v>0</v>
      </c>
      <c r="CF41" s="223">
        <f t="shared" si="18"/>
        <v>0</v>
      </c>
      <c r="CG41" s="223">
        <f t="shared" si="19"/>
        <v>0</v>
      </c>
      <c r="CH41" s="223">
        <f t="shared" si="20"/>
        <v>9.178959716639945E-2</v>
      </c>
      <c r="CI41" s="223">
        <f t="shared" si="12"/>
        <v>0.13412721146653298</v>
      </c>
      <c r="CK41" s="18" t="str">
        <f t="shared" si="13"/>
        <v>18481</v>
      </c>
      <c r="CL41" s="18" t="str">
        <f t="shared" si="14"/>
        <v>高浜町</v>
      </c>
      <c r="CM41" s="18">
        <f>VLOOKUP($CK41&amp;"_"&amp;$AZ$7,データシート1!$A:$BT,MATCH("ca_太陽光発電（10kW未満）",データシート1!$A$1:$BT$1,0),0)</f>
        <v>212</v>
      </c>
      <c r="CN41" s="18">
        <f>VLOOKUP($CK41&amp;"_"&amp;$AZ$5,データシート1!$A:$BT,MATCH("ab_家庭",データシート1!$A$1:$BT$1,0),0)</f>
        <v>4269</v>
      </c>
      <c r="CO41" s="223">
        <f t="shared" si="15"/>
        <v>4.9660342000468496E-2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04202</v>
      </c>
      <c r="AY72" s="18" t="str">
        <f>IF(IFERROR(比較地域マスタ!$AE7,"")=0,"",IFERROR(比較地域マスタ!$AE7,""))</f>
        <v>石巻市</v>
      </c>
      <c r="AZ72" s="16"/>
      <c r="BA72" s="22">
        <v>1</v>
      </c>
      <c r="BB72" s="22">
        <v>1</v>
      </c>
      <c r="BC72" s="18" t="str">
        <f>AX72</f>
        <v>04202</v>
      </c>
      <c r="BD72" s="18" t="str">
        <f>AY72</f>
        <v>石巻市</v>
      </c>
      <c r="BE72" s="33">
        <f>VLOOKUP(BC72&amp;"_"&amp;$AZ$9,データシート3!A:AB,MATCH("ea_"&amp;"太陽光（建物系）"&amp;"_年間発電",データシート3!$A$1:$AB$1,0),0)/10^3+VLOOKUP(BC72&amp;"_"&amp;$AZ$9,データシート3!A:AB,MATCH("ea_"&amp;"太陽光（土地系）"&amp;"_年間発電",データシート3!$A$1:$AB$1,0),0)/10^3</f>
        <v>1680956.4350000001</v>
      </c>
      <c r="BF72" s="33">
        <f>VLOOKUP(BC72&amp;"_"&amp;$AZ$9,データシート3!A:AB,MATCH("ea_"&amp;"風力（陸上）"&amp;"_年間発電",データシート3!$A$1:$AB$1,0),0)/10^3</f>
        <v>1854366.987</v>
      </c>
      <c r="BG72" s="33">
        <f>VLOOKUP(BC72&amp;"_"&amp;$AZ$9,データシート3!A:AB,MATCH("ea_"&amp;"中小水（河川）"&amp;"_年間発電",データシート3!$A$1:$AB$1,0),0)/10^3+VLOOKUP(BC72&amp;"_"&amp;$AZ$9,データシート3!A:AB,MATCH("ea_"&amp;"中小水（農業用水路）"&amp;"_年間発電",データシート3!$A$1:$AB$1,0),0)/10^3</f>
        <v>1212.2899999999997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3536535.7120000003</v>
      </c>
      <c r="BJ72" s="33">
        <f>(VLOOKUP($BC72&amp;"_"&amp;$AZ$8,データシート3!$A:$AN,MATCH("da_合計",データシート3!$A$1:$AN$1,0),0))/10^3</f>
        <v>790516.74576247565</v>
      </c>
      <c r="BK72" s="33">
        <f t="shared" ref="BK72:BK103" si="21">BI72-BJ72</f>
        <v>2746018.9662375245</v>
      </c>
      <c r="BL72" s="33">
        <f t="shared" ref="BL72:BL103" si="22">IF(BK72&gt;0,0,BK72)</f>
        <v>0</v>
      </c>
      <c r="BM72" s="33">
        <f t="shared" ref="BM72:BM103" si="23">IF(BK72&gt;0,BK72,0)</f>
        <v>2746018.9662375245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04211</v>
      </c>
      <c r="AY73" s="18" t="str">
        <f>IF(IFERROR(比較地域マスタ!$AE8,"")=0,"",IFERROR(比較地域マスタ!$AE8,""))</f>
        <v>岩沼市</v>
      </c>
      <c r="AZ73" s="16"/>
      <c r="BA73" s="22">
        <v>2</v>
      </c>
      <c r="BB73" s="22">
        <v>1</v>
      </c>
      <c r="BC73" s="18" t="str">
        <f t="shared" ref="BC73:BC136" si="24">AX73</f>
        <v>04211</v>
      </c>
      <c r="BD73" s="18" t="str">
        <f t="shared" ref="BD73:BD136" si="25">AY73</f>
        <v>岩沼市</v>
      </c>
      <c r="BE73" s="33">
        <f>VLOOKUP(BC73&amp;"_"&amp;$AZ$9,データシート3!A:AB,MATCH("ea_"&amp;"太陽光（建物系）"&amp;"_年間発電",データシート3!$A$1:$AB$1,0),0)/10^3+VLOOKUP(BC73&amp;"_"&amp;$AZ$9,データシート3!A:AB,MATCH("ea_"&amp;"太陽光（土地系）"&amp;"_年間発電",データシート3!$A$1:$AB$1,0),0)/10^3</f>
        <v>357421.73100000003</v>
      </c>
      <c r="BF73" s="33">
        <f>VLOOKUP(BC73&amp;"_"&amp;$AZ$9,データシート3!A:AB,MATCH("ea_"&amp;"風力（陸上）"&amp;"_年間発電",データシート3!$A$1:$AB$1,0),0)/10^3</f>
        <v>12540.376</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369962.10700000002</v>
      </c>
      <c r="BJ73" s="33">
        <f>(VLOOKUP($BC73&amp;"_"&amp;$AZ$8,データシート3!$A:$AN,MATCH("da_合計",データシート3!$A$1:$AN$1,0),0))/10^3</f>
        <v>281491.05500341562</v>
      </c>
      <c r="BK73" s="33">
        <f t="shared" si="21"/>
        <v>88471.0519965844</v>
      </c>
      <c r="BL73" s="33">
        <f t="shared" si="22"/>
        <v>0</v>
      </c>
      <c r="BM73" s="33">
        <f t="shared" si="23"/>
        <v>88471.0519965844</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04321</v>
      </c>
      <c r="AY74" s="18" t="str">
        <f>IF(IFERROR(比較地域マスタ!$AE9,"")=0,"",IFERROR(比較地域マスタ!$AE9,""))</f>
        <v>大河原町</v>
      </c>
      <c r="AZ74" s="16"/>
      <c r="BA74" s="22">
        <v>3</v>
      </c>
      <c r="BB74" s="22">
        <v>1</v>
      </c>
      <c r="BC74" s="18" t="str">
        <f t="shared" si="24"/>
        <v>04321</v>
      </c>
      <c r="BD74" s="18" t="str">
        <f t="shared" si="25"/>
        <v>大河原町</v>
      </c>
      <c r="BE74" s="33">
        <f>VLOOKUP(BC74&amp;"_"&amp;$AZ$9,データシート3!A:AB,MATCH("ea_"&amp;"太陽光（建物系）"&amp;"_年間発電",データシート3!$A$1:$AB$1,0),0)/10^3+VLOOKUP(BC74&amp;"_"&amp;$AZ$9,データシート3!A:AB,MATCH("ea_"&amp;"太陽光（土地系）"&amp;"_年間発電",データシート3!$A$1:$AB$1,0),0)/10^3</f>
        <v>249944.47399999999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249944.47399999999</v>
      </c>
      <c r="BJ74" s="33">
        <f>(VLOOKUP($BC74&amp;"_"&amp;$AZ$8,データシート3!$A:$AN,MATCH("da_合計",データシート3!$A$1:$AN$1,0),0))/10^3</f>
        <v>118870.76854841097</v>
      </c>
      <c r="BK74" s="33">
        <f t="shared" si="21"/>
        <v>131073.70545158902</v>
      </c>
      <c r="BL74" s="33">
        <f t="shared" si="22"/>
        <v>0</v>
      </c>
      <c r="BM74" s="33">
        <f t="shared" si="23"/>
        <v>131073.70545158902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04215</v>
      </c>
      <c r="AY75" s="18" t="str">
        <f>IF(IFERROR(比較地域マスタ!$AE10,"")=0,"",IFERROR(比較地域マスタ!$AE10,""))</f>
        <v>大崎市</v>
      </c>
      <c r="AZ75" s="16"/>
      <c r="BA75" s="22">
        <v>4</v>
      </c>
      <c r="BB75" s="22">
        <v>1</v>
      </c>
      <c r="BC75" s="18" t="str">
        <f t="shared" si="24"/>
        <v>04215</v>
      </c>
      <c r="BD75" s="18" t="str">
        <f t="shared" si="25"/>
        <v>大崎市</v>
      </c>
      <c r="BE75" s="33">
        <f>VLOOKUP(BC75&amp;"_"&amp;$AZ$9,データシート3!A:AB,MATCH("ea_"&amp;"太陽光（建物系）"&amp;"_年間発電",データシート3!$A$1:$AB$1,0),0)/10^3+VLOOKUP(BC75&amp;"_"&amp;$AZ$9,データシート3!A:AB,MATCH("ea_"&amp;"太陽光（土地系）"&amp;"_年間発電",データシート3!$A$1:$AB$1,0),0)/10^3</f>
        <v>4193795.4130000002</v>
      </c>
      <c r="BF75" s="33">
        <f>VLOOKUP(BC75&amp;"_"&amp;$AZ$9,データシート3!A:AB,MATCH("ea_"&amp;"風力（陸上）"&amp;"_年間発電",データシート3!$A$1:$AB$1,0),0)/10^3</f>
        <v>2310989.5729999999</v>
      </c>
      <c r="BG75" s="33">
        <f>VLOOKUP(BC75&amp;"_"&amp;$AZ$9,データシート3!A:AB,MATCH("ea_"&amp;"中小水（河川）"&amp;"_年間発電",データシート3!$A$1:$AB$1,0),0)/10^3+VLOOKUP(BC75&amp;"_"&amp;$AZ$9,データシート3!A:AB,MATCH("ea_"&amp;"中小水（農業用水路）"&amp;"_年間発電",データシート3!$A$1:$AB$1,0),0)/10^3</f>
        <v>69104.876000000004</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709400.68299999996</v>
      </c>
      <c r="BI75" s="33">
        <f t="shared" si="26"/>
        <v>7283290.5449999999</v>
      </c>
      <c r="BJ75" s="33">
        <f>(VLOOKUP($BC75&amp;"_"&amp;$AZ$8,データシート3!$A:$AN,MATCH("da_合計",データシート3!$A$1:$AN$1,0),0))/10^3</f>
        <v>821136.01060885715</v>
      </c>
      <c r="BK75" s="33">
        <f t="shared" si="21"/>
        <v>6462154.5343911424</v>
      </c>
      <c r="BL75" s="33">
        <f t="shared" si="22"/>
        <v>0</v>
      </c>
      <c r="BM75" s="33">
        <f t="shared" si="23"/>
        <v>6462154.5343911424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04422</v>
      </c>
      <c r="AY76" s="18" t="str">
        <f>IF(IFERROR(比較地域マスタ!$AE11,"")=0,"",IFERROR(比較地域マスタ!$AE11,""))</f>
        <v>大郷町</v>
      </c>
      <c r="AZ76" s="16"/>
      <c r="BA76" s="22">
        <v>5</v>
      </c>
      <c r="BB76" s="22">
        <v>1</v>
      </c>
      <c r="BC76" s="18" t="str">
        <f t="shared" si="24"/>
        <v>04422</v>
      </c>
      <c r="BD76" s="18" t="str">
        <f t="shared" si="25"/>
        <v>大郷町</v>
      </c>
      <c r="BE76" s="33">
        <f>VLOOKUP(BC76&amp;"_"&amp;$AZ$9,データシート3!A:AB,MATCH("ea_"&amp;"太陽光（建物系）"&amp;"_年間発電",データシート3!$A$1:$AB$1,0),0)/10^3+VLOOKUP(BC76&amp;"_"&amp;$AZ$9,データシート3!A:AB,MATCH("ea_"&amp;"太陽光（土地系）"&amp;"_年間発電",データシート3!$A$1:$AB$1,0),0)/10^3</f>
        <v>368100.1590000001</v>
      </c>
      <c r="BF76" s="33">
        <f>VLOOKUP(BC76&amp;"_"&amp;$AZ$9,データシート3!A:AB,MATCH("ea_"&amp;"風力（陸上）"&amp;"_年間発電",データシート3!$A$1:$AB$1,0),0)/10^3</f>
        <v>48462.052000000003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416562.21100000013</v>
      </c>
      <c r="BJ76" s="33">
        <f>(VLOOKUP($BC76&amp;"_"&amp;$AZ$8,データシート3!$A:$AN,MATCH("da_合計",データシート3!$A$1:$AN$1,0),0))/10^3</f>
        <v>44372.381607255884</v>
      </c>
      <c r="BK76" s="33">
        <f t="shared" si="21"/>
        <v>372189.82939274423</v>
      </c>
      <c r="BL76" s="33">
        <f t="shared" si="22"/>
        <v>0</v>
      </c>
      <c r="BM76" s="33">
        <f t="shared" si="23"/>
        <v>372189.82939274423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04424</v>
      </c>
      <c r="AY77" s="18" t="str">
        <f>IF(IFERROR(比較地域マスタ!$AE12,"")=0,"",IFERROR(比較地域マスタ!$AE12,""))</f>
        <v>大衡村</v>
      </c>
      <c r="AZ77" s="16"/>
      <c r="BA77" s="22">
        <v>6</v>
      </c>
      <c r="BB77" s="22">
        <v>1</v>
      </c>
      <c r="BC77" s="18" t="str">
        <f t="shared" si="24"/>
        <v>04424</v>
      </c>
      <c r="BD77" s="18" t="str">
        <f t="shared" si="25"/>
        <v>大衡村</v>
      </c>
      <c r="BE77" s="33">
        <f>VLOOKUP(BC77&amp;"_"&amp;$AZ$9,データシート3!A:AB,MATCH("ea_"&amp;"太陽光（建物系）"&amp;"_年間発電",データシート3!$A$1:$AB$1,0),0)/10^3+VLOOKUP(BC77&amp;"_"&amp;$AZ$9,データシート3!A:AB,MATCH("ea_"&amp;"太陽光（土地系）"&amp;"_年間発電",データシート3!$A$1:$AB$1,0),0)/10^3</f>
        <v>398307.03300000005</v>
      </c>
      <c r="BF77" s="33">
        <f>VLOOKUP(BC77&amp;"_"&amp;$AZ$9,データシート3!A:AB,MATCH("ea_"&amp;"風力（陸上）"&amp;"_年間発電",データシート3!$A$1:$AB$1,0),0)/10^3</f>
        <v>203725.75899999996</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602032.79200000002</v>
      </c>
      <c r="BJ77" s="33">
        <f>(VLOOKUP($BC77&amp;"_"&amp;$AZ$8,データシート3!$A:$AN,MATCH("da_合計",データシート3!$A$1:$AN$1,0),0))/10^3</f>
        <v>266308.31429591763</v>
      </c>
      <c r="BK77" s="33">
        <f t="shared" si="21"/>
        <v>335724.47770408238</v>
      </c>
      <c r="BL77" s="33">
        <f t="shared" si="22"/>
        <v>0</v>
      </c>
      <c r="BM77" s="33">
        <f t="shared" si="23"/>
        <v>335724.47770408238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04581</v>
      </c>
      <c r="AY78" s="18" t="str">
        <f>IF(IFERROR(比較地域マスタ!$AE13,"")=0,"",IFERROR(比較地域マスタ!$AE13,""))</f>
        <v>女川町</v>
      </c>
      <c r="AZ78" s="16"/>
      <c r="BA78" s="22">
        <v>7</v>
      </c>
      <c r="BB78" s="22">
        <v>1</v>
      </c>
      <c r="BC78" s="18" t="str">
        <f t="shared" si="24"/>
        <v>04581</v>
      </c>
      <c r="BD78" s="18" t="str">
        <f t="shared" si="25"/>
        <v>女川町</v>
      </c>
      <c r="BE78" s="33">
        <f>VLOOKUP(BC78&amp;"_"&amp;$AZ$9,データシート3!A:AB,MATCH("ea_"&amp;"太陽光（建物系）"&amp;"_年間発電",データシート3!$A$1:$AB$1,0),0)/10^3+VLOOKUP(BC78&amp;"_"&amp;$AZ$9,データシート3!A:AB,MATCH("ea_"&amp;"太陽光（土地系）"&amp;"_年間発電",データシート3!$A$1:$AB$1,0),0)/10^3</f>
        <v>41572.703999999998</v>
      </c>
      <c r="BF78" s="33">
        <f>VLOOKUP(BC78&amp;"_"&amp;$AZ$9,データシート3!A:AB,MATCH("ea_"&amp;"風力（陸上）"&amp;"_年間発電",データシート3!$A$1:$AB$1,0),0)/10^3</f>
        <v>343817.76899999997</v>
      </c>
      <c r="BG78" s="33">
        <f>VLOOKUP(BC78&amp;"_"&amp;$AZ$9,データシート3!A:AB,MATCH("ea_"&amp;"中小水（河川）"&amp;"_年間発電",データシート3!$A$1:$AB$1,0),0)/10^3+VLOOKUP(BC78&amp;"_"&amp;$AZ$9,データシート3!A:AB,MATCH("ea_"&amp;"中小水（農業用水路）"&amp;"_年間発電",データシート3!$A$1:$AB$1,0),0)/10^3</f>
        <v>562.73199999999997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385953.20500000002</v>
      </c>
      <c r="BJ78" s="33">
        <f>(VLOOKUP($BC78&amp;"_"&amp;$AZ$8,データシート3!$A:$AN,MATCH("da_合計",データシート3!$A$1:$AN$1,0),0))/10^3</f>
        <v>39387.757537504374</v>
      </c>
      <c r="BK78" s="33">
        <f t="shared" si="21"/>
        <v>346565.44746249565</v>
      </c>
      <c r="BL78" s="33">
        <f t="shared" si="22"/>
        <v>0</v>
      </c>
      <c r="BM78" s="33">
        <f t="shared" si="23"/>
        <v>346565.44746249565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04208</v>
      </c>
      <c r="AY79" s="18" t="str">
        <f>IF(IFERROR(比較地域マスタ!$AE14,"")=0,"",IFERROR(比較地域マスタ!$AE14,""))</f>
        <v>角田市</v>
      </c>
      <c r="AZ79" s="16"/>
      <c r="BA79" s="22">
        <v>8</v>
      </c>
      <c r="BB79" s="22">
        <v>1</v>
      </c>
      <c r="BC79" s="18" t="str">
        <f t="shared" si="24"/>
        <v>04208</v>
      </c>
      <c r="BD79" s="18" t="str">
        <f t="shared" si="25"/>
        <v>角田市</v>
      </c>
      <c r="BE79" s="33">
        <f>VLOOKUP(BC79&amp;"_"&amp;$AZ$9,データシート3!A:AB,MATCH("ea_"&amp;"太陽光（建物系）"&amp;"_年間発電",データシート3!$A$1:$AB$1,0),0)/10^3+VLOOKUP(BC79&amp;"_"&amp;$AZ$9,データシート3!A:AB,MATCH("ea_"&amp;"太陽光（土地系）"&amp;"_年間発電",データシート3!$A$1:$AB$1,0),0)/10^3</f>
        <v>639686.82999999996</v>
      </c>
      <c r="BF79" s="33">
        <f>VLOOKUP(BC79&amp;"_"&amp;$AZ$9,データシート3!A:AB,MATCH("ea_"&amp;"風力（陸上）"&amp;"_年間発電",データシート3!$A$1:$AB$1,0),0)/10^3</f>
        <v>47094.063999999991</v>
      </c>
      <c r="BG79" s="33">
        <f>VLOOKUP(BC79&amp;"_"&amp;$AZ$9,データシート3!A:AB,MATCH("ea_"&amp;"中小水（河川）"&amp;"_年間発電",データシート3!$A$1:$AB$1,0),0)/10^3+VLOOKUP(BC79&amp;"_"&amp;$AZ$9,データシート3!A:AB,MATCH("ea_"&amp;"中小水（農業用水路）"&amp;"_年間発電",データシート3!$A$1:$AB$1,0),0)/10^3</f>
        <v>1597.885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688378.77899999998</v>
      </c>
      <c r="BJ79" s="33">
        <f>(VLOOKUP($BC79&amp;"_"&amp;$AZ$8,データシート3!$A:$AN,MATCH("da_合計",データシート3!$A$1:$AN$1,0),0))/10^3</f>
        <v>270270.4568843178</v>
      </c>
      <c r="BK79" s="33">
        <f t="shared" si="21"/>
        <v>418108.32211568218</v>
      </c>
      <c r="BL79" s="33">
        <f>IF(BK79&gt;0,0,BK79)</f>
        <v>0</v>
      </c>
      <c r="BM79" s="33">
        <f>IF(BK79&gt;0,BK79,0)</f>
        <v>418108.32211568218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04445</v>
      </c>
      <c r="AY80" s="18" t="str">
        <f>IF(IFERROR(比較地域マスタ!$AE15,"")=0,"",IFERROR(比較地域マスタ!$AE15,""))</f>
        <v>加美町</v>
      </c>
      <c r="AZ80" s="16"/>
      <c r="BA80" s="22">
        <v>9</v>
      </c>
      <c r="BB80" s="22">
        <v>1</v>
      </c>
      <c r="BC80" s="18" t="str">
        <f t="shared" si="24"/>
        <v>04445</v>
      </c>
      <c r="BD80" s="18" t="str">
        <f t="shared" si="25"/>
        <v>加美町</v>
      </c>
      <c r="BE80" s="33">
        <f>VLOOKUP(BC80&amp;"_"&amp;$AZ$9,データシート3!A:AB,MATCH("ea_"&amp;"太陽光（建物系）"&amp;"_年間発電",データシート3!$A$1:$AB$1,0),0)/10^3+VLOOKUP(BC80&amp;"_"&amp;$AZ$9,データシート3!A:AB,MATCH("ea_"&amp;"太陽光（土地系）"&amp;"_年間発電",データシート3!$A$1:$AB$1,0),0)/10^3</f>
        <v>2128683.3050000002</v>
      </c>
      <c r="BF80" s="33">
        <f>VLOOKUP(BC80&amp;"_"&amp;$AZ$9,データシート3!A:AB,MATCH("ea_"&amp;"風力（陸上）"&amp;"_年間発電",データシート3!$A$1:$AB$1,0),0)/10^3</f>
        <v>6234751.8679999989</v>
      </c>
      <c r="BG80" s="33">
        <f>VLOOKUP(BC80&amp;"_"&amp;$AZ$9,データシート3!A:AB,MATCH("ea_"&amp;"中小水（河川）"&amp;"_年間発電",データシート3!$A$1:$AB$1,0),0)/10^3+VLOOKUP(BC80&amp;"_"&amp;$AZ$9,データシート3!A:AB,MATCH("ea_"&amp;"中小水（農業用水路）"&amp;"_年間発電",データシート3!$A$1:$AB$1,0),0)/10^3</f>
        <v>80485.823000000004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144.96</v>
      </c>
      <c r="BI80" s="33">
        <f t="shared" si="26"/>
        <v>8444065.9560000002</v>
      </c>
      <c r="BJ80" s="33">
        <f>(VLOOKUP($BC80&amp;"_"&amp;$AZ$8,データシート3!$A:$AN,MATCH("da_合計",データシート3!$A$1:$AN$1,0),0))/10^3</f>
        <v>108300.01947670599</v>
      </c>
      <c r="BK80" s="33">
        <f t="shared" si="21"/>
        <v>8335765.9365232941</v>
      </c>
      <c r="BL80" s="33">
        <f t="shared" si="22"/>
        <v>0</v>
      </c>
      <c r="BM80" s="33">
        <f t="shared" si="23"/>
        <v>8335765.9365232941</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04324</v>
      </c>
      <c r="AY81" s="18" t="str">
        <f>IF(IFERROR(比較地域マスタ!$AE16,"")=0,"",IFERROR(比較地域マスタ!$AE16,""))</f>
        <v>川崎町</v>
      </c>
      <c r="AZ81" s="16"/>
      <c r="BA81" s="22">
        <v>10</v>
      </c>
      <c r="BB81" s="22">
        <v>1</v>
      </c>
      <c r="BC81" s="18" t="str">
        <f t="shared" si="24"/>
        <v>04324</v>
      </c>
      <c r="BD81" s="18" t="str">
        <f t="shared" si="25"/>
        <v>川崎町</v>
      </c>
      <c r="BE81" s="33">
        <f>VLOOKUP(BC81&amp;"_"&amp;$AZ$9,データシート3!A:AB,MATCH("ea_"&amp;"太陽光（建物系）"&amp;"_年間発電",データシート3!$A$1:$AB$1,0),0)/10^3+VLOOKUP(BC81&amp;"_"&amp;$AZ$9,データシート3!A:AB,MATCH("ea_"&amp;"太陽光（土地系）"&amp;"_年間発電",データシート3!$A$1:$AB$1,0),0)/10^3</f>
        <v>559274.91500000004</v>
      </c>
      <c r="BF81" s="33">
        <f>VLOOKUP(BC81&amp;"_"&amp;$AZ$9,データシート3!A:AB,MATCH("ea_"&amp;"風力（陸上）"&amp;"_年間発電",データシート3!$A$1:$AB$1,0),0)/10^3</f>
        <v>757883.66500000015</v>
      </c>
      <c r="BG81" s="33">
        <f>VLOOKUP(BC81&amp;"_"&amp;$AZ$9,データシート3!A:AB,MATCH("ea_"&amp;"中小水（河川）"&amp;"_年間発電",データシート3!$A$1:$AB$1,0),0)/10^3+VLOOKUP(BC81&amp;"_"&amp;$AZ$9,データシート3!A:AB,MATCH("ea_"&amp;"中小水（農業用水路）"&amp;"_年間発電",データシート3!$A$1:$AB$1,0),0)/10^3</f>
        <v>54095.546000000002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1371254.1260000002</v>
      </c>
      <c r="BJ81" s="33">
        <f>(VLOOKUP($BC81&amp;"_"&amp;$AZ$8,データシート3!$A:$AN,MATCH("da_合計",データシート3!$A$1:$AN$1,0),0))/10^3</f>
        <v>38151.254635582824</v>
      </c>
      <c r="BK81" s="33">
        <f t="shared" si="21"/>
        <v>1333102.8713644173</v>
      </c>
      <c r="BL81" s="33">
        <f t="shared" si="22"/>
        <v>0</v>
      </c>
      <c r="BM81" s="33">
        <f t="shared" si="23"/>
        <v>1333102.8713644173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04213</v>
      </c>
      <c r="AY82" s="18" t="str">
        <f>IF(IFERROR(比較地域マスタ!$AE17,"")=0,"",IFERROR(比較地域マスタ!$AE17,""))</f>
        <v>栗原市</v>
      </c>
      <c r="AZ82" s="16"/>
      <c r="BA82" s="22">
        <v>11</v>
      </c>
      <c r="BB82" s="22">
        <v>1</v>
      </c>
      <c r="BC82" s="18" t="str">
        <f t="shared" si="24"/>
        <v>04213</v>
      </c>
      <c r="BD82" s="18" t="str">
        <f t="shared" si="25"/>
        <v>栗原市</v>
      </c>
      <c r="BE82" s="33">
        <f>VLOOKUP(BC82&amp;"_"&amp;$AZ$9,データシート3!A:AB,MATCH("ea_"&amp;"太陽光（建物系）"&amp;"_年間発電",データシート3!$A$1:$AB$1,0),0)/10^3+VLOOKUP(BC82&amp;"_"&amp;$AZ$9,データシート3!A:AB,MATCH("ea_"&amp;"太陽光（土地系）"&amp;"_年間発電",データシート3!$A$1:$AB$1,0),0)/10^3</f>
        <v>4388110.3609999996</v>
      </c>
      <c r="BF82" s="33">
        <f>VLOOKUP(BC82&amp;"_"&amp;$AZ$9,データシート3!A:AB,MATCH("ea_"&amp;"風力（陸上）"&amp;"_年間発電",データシート3!$A$1:$AB$1,0),0)/10^3</f>
        <v>1842356.0970000001</v>
      </c>
      <c r="BG82" s="33">
        <f>VLOOKUP(BC82&amp;"_"&amp;$AZ$9,データシート3!A:AB,MATCH("ea_"&amp;"中小水（河川）"&amp;"_年間発電",データシート3!$A$1:$AB$1,0),0)/10^3+VLOOKUP(BC82&amp;"_"&amp;$AZ$9,データシート3!A:AB,MATCH("ea_"&amp;"中小水（農業用水路）"&amp;"_年間発電",データシート3!$A$1:$AB$1,0),0)/10^3</f>
        <v>87842.751000000018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1294.5880000000002</v>
      </c>
      <c r="BI82" s="33">
        <f t="shared" si="26"/>
        <v>6319603.7970000003</v>
      </c>
      <c r="BJ82" s="33">
        <f>(VLOOKUP($BC82&amp;"_"&amp;$AZ$8,データシート3!$A:$AN,MATCH("da_合計",データシート3!$A$1:$AN$1,0),0))/10^3</f>
        <v>310239.79122339125</v>
      </c>
      <c r="BK82" s="33">
        <f t="shared" si="21"/>
        <v>6009364.0057766093</v>
      </c>
      <c r="BL82" s="33">
        <f t="shared" si="22"/>
        <v>0</v>
      </c>
      <c r="BM82" s="33">
        <f t="shared" si="23"/>
        <v>6009364.0057766093</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04205</v>
      </c>
      <c r="AY83" s="18" t="str">
        <f>IF(IFERROR(比較地域マスタ!$AE18,"")=0,"",IFERROR(比較地域マスタ!$AE18,""))</f>
        <v>気仙沼市</v>
      </c>
      <c r="AZ83" s="16"/>
      <c r="BA83" s="22">
        <v>12</v>
      </c>
      <c r="BB83" s="22">
        <v>1</v>
      </c>
      <c r="BC83" s="18" t="str">
        <f t="shared" si="24"/>
        <v>04205</v>
      </c>
      <c r="BD83" s="18" t="str">
        <f t="shared" si="25"/>
        <v>気仙沼市</v>
      </c>
      <c r="BE83" s="33">
        <f>VLOOKUP(BC83&amp;"_"&amp;$AZ$9,データシート3!A:AB,MATCH("ea_"&amp;"太陽光（建物系）"&amp;"_年間発電",データシート3!$A$1:$AB$1,0),0)/10^3+VLOOKUP(BC83&amp;"_"&amp;$AZ$9,データシート3!A:AB,MATCH("ea_"&amp;"太陽光（土地系）"&amp;"_年間発電",データシート3!$A$1:$AB$1,0),0)/10^3</f>
        <v>755939.16099999996</v>
      </c>
      <c r="BF83" s="33">
        <f>VLOOKUP(BC83&amp;"_"&amp;$AZ$9,データシート3!A:AB,MATCH("ea_"&amp;"風力（陸上）"&amp;"_年間発電",データシート3!$A$1:$AB$1,0),0)/10^3</f>
        <v>1316409.068</v>
      </c>
      <c r="BG83" s="33">
        <f>VLOOKUP(BC83&amp;"_"&amp;$AZ$9,データシート3!A:AB,MATCH("ea_"&amp;"中小水（河川）"&amp;"_年間発電",データシート3!$A$1:$AB$1,0),0)/10^3+VLOOKUP(BC83&amp;"_"&amp;$AZ$9,データシート3!A:AB,MATCH("ea_"&amp;"中小水（農業用水路）"&amp;"_年間発電",データシート3!$A$1:$AB$1,0),0)/10^3</f>
        <v>28367.876</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2100716.105</v>
      </c>
      <c r="BJ83" s="33">
        <f>(VLOOKUP($BC83&amp;"_"&amp;$AZ$8,データシート3!$A:$AN,MATCH("da_合計",データシート3!$A$1:$AN$1,0),0))/10^3</f>
        <v>294394.71066640038</v>
      </c>
      <c r="BK83" s="33">
        <f t="shared" si="21"/>
        <v>1806321.3943335996</v>
      </c>
      <c r="BL83" s="33">
        <f t="shared" si="22"/>
        <v>0</v>
      </c>
      <c r="BM83" s="33">
        <f t="shared" si="23"/>
        <v>1806321.3943335996</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04301</v>
      </c>
      <c r="AY84" s="18" t="str">
        <f>IF(IFERROR(比較地域マスタ!$AE19,"")=0,"",IFERROR(比較地域マスタ!$AE19,""))</f>
        <v>蔵王町</v>
      </c>
      <c r="AZ84" s="16"/>
      <c r="BA84" s="22">
        <v>13</v>
      </c>
      <c r="BB84" s="22">
        <v>1</v>
      </c>
      <c r="BC84" s="18" t="str">
        <f t="shared" si="24"/>
        <v>04301</v>
      </c>
      <c r="BD84" s="18" t="str">
        <f t="shared" si="25"/>
        <v>蔵王町</v>
      </c>
      <c r="BE84" s="33">
        <f>VLOOKUP(BC84&amp;"_"&amp;$AZ$9,データシート3!A:AB,MATCH("ea_"&amp;"太陽光（建物系）"&amp;"_年間発電",データシート3!$A$1:$AB$1,0),0)/10^3+VLOOKUP(BC84&amp;"_"&amp;$AZ$9,データシート3!A:AB,MATCH("ea_"&amp;"太陽光（土地系）"&amp;"_年間発電",データシート3!$A$1:$AB$1,0),0)/10^3</f>
        <v>733155.50699999998</v>
      </c>
      <c r="BF84" s="33">
        <f>VLOOKUP(BC84&amp;"_"&amp;$AZ$9,データシート3!A:AB,MATCH("ea_"&amp;"風力（陸上）"&amp;"_年間発電",データシート3!$A$1:$AB$1,0),0)/10^3</f>
        <v>262155.72100000002</v>
      </c>
      <c r="BG84" s="33">
        <f>VLOOKUP(BC84&amp;"_"&amp;$AZ$9,データシート3!A:AB,MATCH("ea_"&amp;"中小水（河川）"&amp;"_年間発電",データシート3!$A$1:$AB$1,0),0)/10^3+VLOOKUP(BC84&amp;"_"&amp;$AZ$9,データシート3!A:AB,MATCH("ea_"&amp;"中小水（農業用水路）"&amp;"_年間発電",データシート3!$A$1:$AB$1,0),0)/10^3</f>
        <v>44312.146000000001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4859.7330000000002</v>
      </c>
      <c r="BI84" s="33">
        <f t="shared" si="26"/>
        <v>1044483.107</v>
      </c>
      <c r="BJ84" s="33">
        <f>(VLOOKUP($BC84&amp;"_"&amp;$AZ$8,データシート3!$A:$AN,MATCH("da_合計",データシート3!$A$1:$AN$1,0),0))/10^3</f>
        <v>78589.372528790613</v>
      </c>
      <c r="BK84" s="33">
        <f t="shared" si="21"/>
        <v>965893.73447120935</v>
      </c>
      <c r="BL84" s="33">
        <f t="shared" si="22"/>
        <v>0</v>
      </c>
      <c r="BM84" s="33">
        <f t="shared" si="23"/>
        <v>965893.73447120935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04203</v>
      </c>
      <c r="AY85" s="18" t="str">
        <f>IF(IFERROR(比較地域マスタ!$AE20,"")=0,"",IFERROR(比較地域マスタ!$AE20,""))</f>
        <v>塩竈市</v>
      </c>
      <c r="AZ85" s="16"/>
      <c r="BA85" s="22">
        <v>14</v>
      </c>
      <c r="BB85" s="22">
        <v>1</v>
      </c>
      <c r="BC85" s="18" t="str">
        <f t="shared" si="24"/>
        <v>04203</v>
      </c>
      <c r="BD85" s="18" t="str">
        <f t="shared" si="25"/>
        <v>塩竈市</v>
      </c>
      <c r="BE85" s="33">
        <f>VLOOKUP(BC85&amp;"_"&amp;$AZ$9,データシート3!A:AB,MATCH("ea_"&amp;"太陽光（建物系）"&amp;"_年間発電",データシート3!$A$1:$AB$1,0),0)/10^3+VLOOKUP(BC85&amp;"_"&amp;$AZ$9,データシート3!A:AB,MATCH("ea_"&amp;"太陽光（土地系）"&amp;"_年間発電",データシート3!$A$1:$AB$1,0),0)/10^3</f>
        <v>216779.88099999999</v>
      </c>
      <c r="BF85" s="33">
        <f>VLOOKUP(BC85&amp;"_"&amp;$AZ$9,データシート3!A:AB,MATCH("ea_"&amp;"風力（陸上）"&amp;"_年間発電",データシート3!$A$1:$AB$1,0),0)/10^3</f>
        <v>2743.4290000000001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219523.31</v>
      </c>
      <c r="BJ85" s="33">
        <f>(VLOOKUP($BC85&amp;"_"&amp;$AZ$8,データシート3!$A:$AN,MATCH("da_合計",データシート3!$A$1:$AN$1,0),0))/10^3</f>
        <v>254552.69423462232</v>
      </c>
      <c r="BK85" s="33">
        <f t="shared" si="21"/>
        <v>-35029.384234622325</v>
      </c>
      <c r="BL85" s="33">
        <f t="shared" si="22"/>
        <v>-35029.384234622325</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04444</v>
      </c>
      <c r="AY86" s="18" t="str">
        <f>IF(IFERROR(比較地域マスタ!$AE21,"")=0,"",IFERROR(比較地域マスタ!$AE21,""))</f>
        <v>色麻町</v>
      </c>
      <c r="AZ86" s="16"/>
      <c r="BA86" s="22">
        <v>15</v>
      </c>
      <c r="BB86" s="22">
        <v>1</v>
      </c>
      <c r="BC86" s="18" t="str">
        <f t="shared" si="24"/>
        <v>04444</v>
      </c>
      <c r="BD86" s="18" t="str">
        <f t="shared" si="25"/>
        <v>色麻町</v>
      </c>
      <c r="BE86" s="33">
        <f>VLOOKUP(BC86&amp;"_"&amp;$AZ$9,データシート3!A:AB,MATCH("ea_"&amp;"太陽光（建物系）"&amp;"_年間発電",データシート3!$A$1:$AB$1,0),0)/10^3+VLOOKUP(BC86&amp;"_"&amp;$AZ$9,データシート3!A:AB,MATCH("ea_"&amp;"太陽光（土地系）"&amp;"_年間発電",データシート3!$A$1:$AB$1,0),0)/10^3</f>
        <v>981243.57799999998</v>
      </c>
      <c r="BF86" s="33">
        <f>VLOOKUP(BC86&amp;"_"&amp;$AZ$9,データシート3!A:AB,MATCH("ea_"&amp;"風力（陸上）"&amp;"_年間発電",データシート3!$A$1:$AB$1,0),0)/10^3</f>
        <v>1473700.4920000003</v>
      </c>
      <c r="BG86" s="33">
        <f>VLOOKUP(BC86&amp;"_"&amp;$AZ$9,データシート3!A:AB,MATCH("ea_"&amp;"中小水（河川）"&amp;"_年間発電",データシート3!$A$1:$AB$1,0),0)/10^3+VLOOKUP(BC86&amp;"_"&amp;$AZ$9,データシート3!A:AB,MATCH("ea_"&amp;"中小水（農業用水路）"&amp;"_年間発電",データシート3!$A$1:$AB$1,0),0)/10^3</f>
        <v>44257.785000000011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26.981000000000002</v>
      </c>
      <c r="BI86" s="33">
        <f t="shared" si="26"/>
        <v>2499228.8360000006</v>
      </c>
      <c r="BJ86" s="33">
        <f>(VLOOKUP($BC86&amp;"_"&amp;$AZ$8,データシート3!$A:$AN,MATCH("da_合計",データシート3!$A$1:$AN$1,0),0))/10^3</f>
        <v>35161.298271191838</v>
      </c>
      <c r="BK86" s="33">
        <f t="shared" si="21"/>
        <v>2464067.5377288088</v>
      </c>
      <c r="BL86" s="33">
        <f t="shared" si="22"/>
        <v>0</v>
      </c>
      <c r="BM86" s="33">
        <f t="shared" si="23"/>
        <v>2464067.5377288088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04302</v>
      </c>
      <c r="AY87" s="18" t="str">
        <f>IF(IFERROR(比較地域マスタ!$AE22,"")=0,"",IFERROR(比較地域マスタ!$AE22,""))</f>
        <v>七ヶ宿町</v>
      </c>
      <c r="AZ87" s="16"/>
      <c r="BA87" s="22">
        <v>16</v>
      </c>
      <c r="BB87" s="22">
        <v>1</v>
      </c>
      <c r="BC87" s="18" t="str">
        <f t="shared" si="24"/>
        <v>04302</v>
      </c>
      <c r="BD87" s="18" t="str">
        <f t="shared" si="25"/>
        <v>七ヶ宿町</v>
      </c>
      <c r="BE87" s="33">
        <f>VLOOKUP(BC87&amp;"_"&amp;$AZ$9,データシート3!A:AB,MATCH("ea_"&amp;"太陽光（建物系）"&amp;"_年間発電",データシート3!$A$1:$AB$1,0),0)/10^3+VLOOKUP(BC87&amp;"_"&amp;$AZ$9,データシート3!A:AB,MATCH("ea_"&amp;"太陽光（土地系）"&amp;"_年間発電",データシート3!$A$1:$AB$1,0),0)/10^3</f>
        <v>138323.47300000003</v>
      </c>
      <c r="BF87" s="33">
        <f>VLOOKUP(BC87&amp;"_"&amp;$AZ$9,データシート3!A:AB,MATCH("ea_"&amp;"風力（陸上）"&amp;"_年間発電",データシート3!$A$1:$AB$1,0),0)/10^3</f>
        <v>1514736.0530000001</v>
      </c>
      <c r="BG87" s="33">
        <f>VLOOKUP(BC87&amp;"_"&amp;$AZ$9,データシート3!A:AB,MATCH("ea_"&amp;"中小水（河川）"&amp;"_年間発電",データシート3!$A$1:$AB$1,0),0)/10^3+VLOOKUP(BC87&amp;"_"&amp;$AZ$9,データシート3!A:AB,MATCH("ea_"&amp;"中小水（農業用水路）"&amp;"_年間発電",データシート3!$A$1:$AB$1,0),0)/10^3</f>
        <v>47361.213000000011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150.84700000000001</v>
      </c>
      <c r="BI87" s="33">
        <f t="shared" si="26"/>
        <v>1700571.5860000001</v>
      </c>
      <c r="BJ87" s="33">
        <f>(VLOOKUP($BC87&amp;"_"&amp;$AZ$8,データシート3!$A:$AN,MATCH("da_合計",データシート3!$A$1:$AN$1,0),0))/10^3</f>
        <v>6611.410921104758</v>
      </c>
      <c r="BK87" s="33">
        <f t="shared" si="21"/>
        <v>1693960.1750788954</v>
      </c>
      <c r="BL87" s="33">
        <f t="shared" si="22"/>
        <v>0</v>
      </c>
      <c r="BM87" s="33">
        <f t="shared" si="23"/>
        <v>1693960.1750788954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04404</v>
      </c>
      <c r="AY88" s="18" t="str">
        <f>IF(IFERROR(比較地域マスタ!$AE23,"")=0,"",IFERROR(比較地域マスタ!$AE23,""))</f>
        <v>七ヶ浜町</v>
      </c>
      <c r="AZ88" s="16"/>
      <c r="BA88" s="22">
        <v>17</v>
      </c>
      <c r="BB88" s="22">
        <v>1</v>
      </c>
      <c r="BC88" s="18" t="str">
        <f t="shared" si="24"/>
        <v>04404</v>
      </c>
      <c r="BD88" s="18" t="str">
        <f t="shared" si="25"/>
        <v>七ヶ浜町</v>
      </c>
      <c r="BE88" s="33">
        <f>VLOOKUP(BC88&amp;"_"&amp;$AZ$9,データシート3!A:AB,MATCH("ea_"&amp;"太陽光（建物系）"&amp;"_年間発電",データシート3!$A$1:$AB$1,0),0)/10^3+VLOOKUP(BC88&amp;"_"&amp;$AZ$9,データシート3!A:AB,MATCH("ea_"&amp;"太陽光（土地系）"&amp;"_年間発電",データシート3!$A$1:$AB$1,0),0)/10^3</f>
        <v>112954.405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112954.405</v>
      </c>
      <c r="BJ88" s="33">
        <f>(VLOOKUP($BC88&amp;"_"&amp;$AZ$8,データシート3!$A:$AN,MATCH("da_合計",データシート3!$A$1:$AN$1,0),0))/10^3</f>
        <v>48527.034379566896</v>
      </c>
      <c r="BK88" s="33">
        <f t="shared" si="21"/>
        <v>64427.370620433103</v>
      </c>
      <c r="BL88" s="33">
        <f t="shared" si="22"/>
        <v>0</v>
      </c>
      <c r="BM88" s="33">
        <f t="shared" si="23"/>
        <v>64427.370620433103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04323</v>
      </c>
      <c r="AY89" s="18" t="str">
        <f>IF(IFERROR(比較地域マスタ!$AE24,"")=0,"",IFERROR(比較地域マスタ!$AE24,""))</f>
        <v>柴田町</v>
      </c>
      <c r="AZ89" s="16"/>
      <c r="BA89" s="22">
        <v>18</v>
      </c>
      <c r="BB89" s="22">
        <v>1</v>
      </c>
      <c r="BC89" s="18" t="str">
        <f t="shared" si="24"/>
        <v>04323</v>
      </c>
      <c r="BD89" s="18" t="str">
        <f t="shared" si="25"/>
        <v>柴田町</v>
      </c>
      <c r="BE89" s="33">
        <f>VLOOKUP(BC89&amp;"_"&amp;$AZ$9,データシート3!A:AB,MATCH("ea_"&amp;"太陽光（建物系）"&amp;"_年間発電",データシート3!$A$1:$AB$1,0),0)/10^3+VLOOKUP(BC89&amp;"_"&amp;$AZ$9,データシート3!A:AB,MATCH("ea_"&amp;"太陽光（土地系）"&amp;"_年間発電",データシート3!$A$1:$AB$1,0),0)/10^3</f>
        <v>284314.83199999994</v>
      </c>
      <c r="BF89" s="33">
        <f>VLOOKUP(BC89&amp;"_"&amp;$AZ$9,データシート3!A:AB,MATCH("ea_"&amp;"風力（陸上）"&amp;"_年間発電",データシート3!$A$1:$AB$1,0),0)/10^3</f>
        <v>3616.9670000000006</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287931.79899999994</v>
      </c>
      <c r="BJ89" s="33">
        <f>(VLOOKUP($BC89&amp;"_"&amp;$AZ$8,データシート3!$A:$AN,MATCH("da_合計",データシート3!$A$1:$AN$1,0),0))/10^3</f>
        <v>229516.6296932293</v>
      </c>
      <c r="BK89" s="33">
        <f t="shared" si="21"/>
        <v>58415.169306770636</v>
      </c>
      <c r="BL89" s="33">
        <f t="shared" si="22"/>
        <v>0</v>
      </c>
      <c r="BM89" s="33">
        <f t="shared" si="23"/>
        <v>58415.169306770636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04206</v>
      </c>
      <c r="AY90" s="18" t="str">
        <f>IF(IFERROR(比較地域マスタ!$AE25,"")=0,"",IFERROR(比較地域マスタ!$AE25,""))</f>
        <v>白石市</v>
      </c>
      <c r="AZ90" s="16"/>
      <c r="BA90" s="22">
        <v>19</v>
      </c>
      <c r="BB90" s="22">
        <v>1</v>
      </c>
      <c r="BC90" s="18" t="str">
        <f t="shared" si="24"/>
        <v>04206</v>
      </c>
      <c r="BD90" s="18" t="str">
        <f t="shared" si="25"/>
        <v>白石市</v>
      </c>
      <c r="BE90" s="33">
        <f>VLOOKUP(BC90&amp;"_"&amp;$AZ$9,データシート3!A:AB,MATCH("ea_"&amp;"太陽光（建物系）"&amp;"_年間発電",データシート3!$A$1:$AB$1,0),0)/10^3+VLOOKUP(BC90&amp;"_"&amp;$AZ$9,データシート3!A:AB,MATCH("ea_"&amp;"太陽光（土地系）"&amp;"_年間発電",データシート3!$A$1:$AB$1,0),0)/10^3</f>
        <v>1079359.439</v>
      </c>
      <c r="BF90" s="33">
        <f>VLOOKUP(BC90&amp;"_"&amp;$AZ$9,データシート3!A:AB,MATCH("ea_"&amp;"風力（陸上）"&amp;"_年間発電",データシート3!$A$1:$AB$1,0),0)/10^3</f>
        <v>1071915.7309999999</v>
      </c>
      <c r="BG90" s="33">
        <f>VLOOKUP(BC90&amp;"_"&amp;$AZ$9,データシート3!A:AB,MATCH("ea_"&amp;"中小水（河川）"&amp;"_年間発電",データシート3!$A$1:$AB$1,0),0)/10^3+VLOOKUP(BC90&amp;"_"&amp;$AZ$9,データシート3!A:AB,MATCH("ea_"&amp;"中小水（農業用水路）"&amp;"_年間発電",データシート3!$A$1:$AB$1,0),0)/10^3</f>
        <v>40884.331000000006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135.88499999999996</v>
      </c>
      <c r="BI90" s="33">
        <f t="shared" si="26"/>
        <v>2192295.3859999999</v>
      </c>
      <c r="BJ90" s="33">
        <f>(VLOOKUP($BC90&amp;"_"&amp;$AZ$8,データシート3!$A:$AN,MATCH("da_合計",データシート3!$A$1:$AN$1,0),0))/10^3</f>
        <v>208443.26447678104</v>
      </c>
      <c r="BK90" s="33">
        <f t="shared" si="21"/>
        <v>1983852.1215232189</v>
      </c>
      <c r="BL90" s="33">
        <f t="shared" si="22"/>
        <v>0</v>
      </c>
      <c r="BM90" s="33">
        <f t="shared" si="23"/>
        <v>1983852.1215232189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04100</v>
      </c>
      <c r="AY91" s="18" t="str">
        <f>IF(IFERROR(比較地域マスタ!$AE26,"")=0,"",IFERROR(比較地域マスタ!$AE26,""))</f>
        <v>仙台市</v>
      </c>
      <c r="BA91" s="22">
        <v>20</v>
      </c>
      <c r="BB91" s="22">
        <v>1</v>
      </c>
      <c r="BC91" s="18" t="str">
        <f t="shared" si="24"/>
        <v>04100</v>
      </c>
      <c r="BD91" s="18" t="str">
        <f t="shared" si="25"/>
        <v>仙台市</v>
      </c>
      <c r="BE91" s="33">
        <f>VLOOKUP(BC91&amp;"_"&amp;$AZ$9,データシート3!A:AB,MATCH("ea_"&amp;"太陽光（建物系）"&amp;"_年間発電",データシート3!$A$1:$AB$1,0),0)/10^3+VLOOKUP(BC91&amp;"_"&amp;$AZ$9,データシート3!A:AB,MATCH("ea_"&amp;"太陽光（土地系）"&amp;"_年間発電",データシート3!$A$1:$AB$1,0),0)/10^3</f>
        <v>4430637.0470000003</v>
      </c>
      <c r="BF91" s="33">
        <f>VLOOKUP(BC91&amp;"_"&amp;$AZ$9,データシート3!A:AB,MATCH("ea_"&amp;"風力（陸上）"&amp;"_年間発電",データシート3!$A$1:$AB$1,0),0)/10^3</f>
        <v>1930182.9739999997</v>
      </c>
      <c r="BG91" s="33">
        <f>VLOOKUP(BC91&amp;"_"&amp;$AZ$9,データシート3!A:AB,MATCH("ea_"&amp;"中小水（河川）"&amp;"_年間発電",データシート3!$A$1:$AB$1,0),0)/10^3+VLOOKUP(BC91&amp;"_"&amp;$AZ$9,データシート3!A:AB,MATCH("ea_"&amp;"中小水（農業用水路）"&amp;"_年間発電",データシート3!$A$1:$AB$1,0),0)/10^3</f>
        <v>106978.44900000001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649.50099999999998</v>
      </c>
      <c r="BI91" s="33">
        <f t="shared" si="26"/>
        <v>6468447.9709999999</v>
      </c>
      <c r="BJ91" s="33">
        <f>(VLOOKUP($BC91&amp;"_"&amp;$AZ$8,データシート3!$A:$AN,MATCH("da_合計",データシート3!$A$1:$AN$1,0),0))/10^3</f>
        <v>6193517.8319391664</v>
      </c>
      <c r="BK91" s="33">
        <f t="shared" si="21"/>
        <v>274930.13906083349</v>
      </c>
      <c r="BL91" s="33">
        <f t="shared" si="22"/>
        <v>0</v>
      </c>
      <c r="BM91" s="33">
        <f t="shared" si="23"/>
        <v>274930.13906083349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04421</v>
      </c>
      <c r="AY92" s="18" t="str">
        <f>IF(IFERROR(比較地域マスタ!$AE27,"")=0,"",IFERROR(比較地域マスタ!$AE27,""))</f>
        <v>大和町</v>
      </c>
      <c r="AZ92" s="16"/>
      <c r="BA92" s="22">
        <v>21</v>
      </c>
      <c r="BB92" s="22">
        <v>1</v>
      </c>
      <c r="BC92" s="18" t="str">
        <f t="shared" si="24"/>
        <v>04421</v>
      </c>
      <c r="BD92" s="18" t="str">
        <f t="shared" si="25"/>
        <v>大和町</v>
      </c>
      <c r="BE92" s="33">
        <f>VLOOKUP(BC92&amp;"_"&amp;$AZ$9,データシート3!A:AB,MATCH("ea_"&amp;"太陽光（建物系）"&amp;"_年間発電",データシート3!$A$1:$AB$1,0),0)/10^3+VLOOKUP(BC92&amp;"_"&amp;$AZ$9,データシート3!A:AB,MATCH("ea_"&amp;"太陽光（土地系）"&amp;"_年間発電",データシート3!$A$1:$AB$1,0),0)/10^3</f>
        <v>616511.147</v>
      </c>
      <c r="BF92" s="33">
        <f>VLOOKUP(BC92&amp;"_"&amp;$AZ$9,データシート3!A:AB,MATCH("ea_"&amp;"風力（陸上）"&amp;"_年間発電",データシート3!$A$1:$AB$1,0),0)/10^3</f>
        <v>2326085.5649999999</v>
      </c>
      <c r="BG92" s="33">
        <f>VLOOKUP(BC92&amp;"_"&amp;$AZ$9,データシート3!A:AB,MATCH("ea_"&amp;"中小水（河川）"&amp;"_年間発電",データシート3!$A$1:$AB$1,0),0)/10^3+VLOOKUP(BC92&amp;"_"&amp;$AZ$9,データシート3!A:AB,MATCH("ea_"&amp;"中小水（農業用水路）"&amp;"_年間発電",データシート3!$A$1:$AB$1,0),0)/10^3</f>
        <v>24151.556</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12.263999999999998</v>
      </c>
      <c r="BI92" s="33">
        <f t="shared" si="26"/>
        <v>2966760.5319999997</v>
      </c>
      <c r="BJ92" s="33">
        <f>(VLOOKUP($BC92&amp;"_"&amp;$AZ$8,データシート3!$A:$AN,MATCH("da_合計",データシート3!$A$1:$AN$1,0),0))/10^3</f>
        <v>620625.49674270372</v>
      </c>
      <c r="BK92" s="33">
        <f>BI92-BJ92</f>
        <v>2346135.0352572957</v>
      </c>
      <c r="BL92" s="33">
        <f t="shared" si="22"/>
        <v>0</v>
      </c>
      <c r="BM92" s="33">
        <f t="shared" si="23"/>
        <v>2346135.0352572957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04209</v>
      </c>
      <c r="AY93" s="18" t="str">
        <f>IF(IFERROR(比較地域マスタ!$AE28,"")=0,"",IFERROR(比較地域マスタ!$AE28,""))</f>
        <v>多賀城市</v>
      </c>
      <c r="AZ93" s="16"/>
      <c r="BA93" s="22">
        <v>22</v>
      </c>
      <c r="BB93" s="22">
        <v>1</v>
      </c>
      <c r="BC93" s="18" t="str">
        <f t="shared" si="24"/>
        <v>04209</v>
      </c>
      <c r="BD93" s="18" t="str">
        <f t="shared" si="25"/>
        <v>多賀城市</v>
      </c>
      <c r="BE93" s="33">
        <f>VLOOKUP(BC93&amp;"_"&amp;$AZ$9,データシート3!A:AB,MATCH("ea_"&amp;"太陽光（建物系）"&amp;"_年間発電",データシート3!$A$1:$AB$1,0),0)/10^3+VLOOKUP(BC93&amp;"_"&amp;$AZ$9,データシート3!A:AB,MATCH("ea_"&amp;"太陽光（土地系）"&amp;"_年間発電",データシート3!$A$1:$AB$1,0),0)/10^3</f>
        <v>282628.87400000007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282628.87400000007</v>
      </c>
      <c r="BJ93" s="33">
        <f>(VLOOKUP($BC93&amp;"_"&amp;$AZ$8,データシート3!$A:$AN,MATCH("da_合計",データシート3!$A$1:$AN$1,0),0))/10^3</f>
        <v>272206.90511524712</v>
      </c>
      <c r="BK93" s="33">
        <f t="shared" si="21"/>
        <v>10421.968884752947</v>
      </c>
      <c r="BL93" s="33">
        <f t="shared" si="22"/>
        <v>0</v>
      </c>
      <c r="BM93" s="33">
        <f t="shared" si="23"/>
        <v>10421.968884752947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04216</v>
      </c>
      <c r="AY94" s="18" t="str">
        <f>IF(IFERROR(比較地域マスタ!$AE29,"")=0,"",IFERROR(比較地域マスタ!$AE29,""))</f>
        <v>富谷市</v>
      </c>
      <c r="AZ94" s="16"/>
      <c r="BA94" s="22">
        <v>23</v>
      </c>
      <c r="BB94" s="22">
        <v>1</v>
      </c>
      <c r="BC94" s="18" t="str">
        <f t="shared" si="24"/>
        <v>04216</v>
      </c>
      <c r="BD94" s="18" t="str">
        <f t="shared" si="25"/>
        <v>富谷市</v>
      </c>
      <c r="BE94" s="33">
        <f>VLOOKUP(BC94&amp;"_"&amp;$AZ$9,データシート3!A:AB,MATCH("ea_"&amp;"太陽光（建物系）"&amp;"_年間発電",データシート3!$A$1:$AB$1,0),0)/10^3+VLOOKUP(BC94&amp;"_"&amp;$AZ$9,データシート3!A:AB,MATCH("ea_"&amp;"太陽光（土地系）"&amp;"_年間発電",データシート3!$A$1:$AB$1,0),0)/10^3</f>
        <v>348845.29300000001</v>
      </c>
      <c r="BF94" s="33">
        <f>VLOOKUP(BC94&amp;"_"&amp;$AZ$9,データシート3!A:AB,MATCH("ea_"&amp;"風力（陸上）"&amp;"_年間発電",データシート3!$A$1:$AB$1,0),0)/10^3</f>
        <v>161.79599999999999</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349007.08899999998</v>
      </c>
      <c r="BJ94" s="33">
        <f>(VLOOKUP($BC94&amp;"_"&amp;$AZ$8,データシート3!$A:$AN,MATCH("da_合計",データシート3!$A$1:$AN$1,0),0))/10^3</f>
        <v>178365.97187373729</v>
      </c>
      <c r="BK94" s="33">
        <f t="shared" si="21"/>
        <v>170641.11712626269</v>
      </c>
      <c r="BL94" s="33">
        <f t="shared" si="22"/>
        <v>0</v>
      </c>
      <c r="BM94" s="33">
        <f t="shared" si="23"/>
        <v>170641.11712626269</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04212</v>
      </c>
      <c r="AY95" s="18" t="str">
        <f>IF(IFERROR(比較地域マスタ!$AE30,"")=0,"",IFERROR(比較地域マスタ!$AE30,""))</f>
        <v>登米市</v>
      </c>
      <c r="AZ95" s="16"/>
      <c r="BA95" s="22">
        <v>24</v>
      </c>
      <c r="BB95" s="22">
        <v>1</v>
      </c>
      <c r="BC95" s="18" t="str">
        <f t="shared" si="24"/>
        <v>04212</v>
      </c>
      <c r="BD95" s="18" t="str">
        <f t="shared" si="25"/>
        <v>登米市</v>
      </c>
      <c r="BE95" s="33">
        <f>VLOOKUP(BC95&amp;"_"&amp;$AZ$9,データシート3!A:AB,MATCH("ea_"&amp;"太陽光（建物系）"&amp;"_年間発電",データシート3!$A$1:$AB$1,0),0)/10^3+VLOOKUP(BC95&amp;"_"&amp;$AZ$9,データシート3!A:AB,MATCH("ea_"&amp;"太陽光（土地系）"&amp;"_年間発電",データシート3!$A$1:$AB$1,0),0)/10^3</f>
        <v>3402500.5860000001</v>
      </c>
      <c r="BF95" s="33">
        <f>VLOOKUP(BC95&amp;"_"&amp;$AZ$9,データシート3!A:AB,MATCH("ea_"&amp;"風力（陸上）"&amp;"_年間発電",データシート3!$A$1:$AB$1,0),0)/10^3</f>
        <v>988496.47199999983</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4390997.0580000002</v>
      </c>
      <c r="BJ95" s="33">
        <f>(VLOOKUP($BC95&amp;"_"&amp;$AZ$8,データシート3!$A:$AN,MATCH("da_合計",データシート3!$A$1:$AN$1,0),0))/10^3</f>
        <v>335348.42596760247</v>
      </c>
      <c r="BK95" s="33">
        <f t="shared" si="21"/>
        <v>4055648.6320323977</v>
      </c>
      <c r="BL95" s="33">
        <f t="shared" si="22"/>
        <v>0</v>
      </c>
      <c r="BM95" s="33">
        <f t="shared" si="23"/>
        <v>4055648.6320323977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04207</v>
      </c>
      <c r="AY96" s="18" t="str">
        <f>IF(IFERROR(比較地域マスタ!$AE31,"")=0,"",IFERROR(比較地域マスタ!$AE31,""))</f>
        <v>名取市</v>
      </c>
      <c r="AZ96" s="16"/>
      <c r="BA96" s="22">
        <v>25</v>
      </c>
      <c r="BB96" s="22">
        <v>1</v>
      </c>
      <c r="BC96" s="18" t="str">
        <f t="shared" si="24"/>
        <v>04207</v>
      </c>
      <c r="BD96" s="18" t="str">
        <f t="shared" si="25"/>
        <v>名取市</v>
      </c>
      <c r="BE96" s="33">
        <f>VLOOKUP(BC96&amp;"_"&amp;$AZ$9,データシート3!A:AB,MATCH("ea_"&amp;"太陽光（建物系）"&amp;"_年間発電",データシート3!$A$1:$AB$1,0),0)/10^3+VLOOKUP(BC96&amp;"_"&amp;$AZ$9,データシート3!A:AB,MATCH("ea_"&amp;"太陽光（土地系）"&amp;"_年間発電",データシート3!$A$1:$AB$1,0),0)/10^3</f>
        <v>846773.71699999995</v>
      </c>
      <c r="BF96" s="33">
        <f>VLOOKUP(BC96&amp;"_"&amp;$AZ$9,データシート3!A:AB,MATCH("ea_"&amp;"風力（陸上）"&amp;"_年間発電",データシート3!$A$1:$AB$1,0),0)/10^3</f>
        <v>17526.939999999999</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10.792</v>
      </c>
      <c r="BI96" s="33">
        <f t="shared" si="26"/>
        <v>864311.44899999991</v>
      </c>
      <c r="BJ96" s="33">
        <f>(VLOOKUP($BC96&amp;"_"&amp;$AZ$8,データシート3!$A:$AN,MATCH("da_合計",データシート3!$A$1:$AN$1,0),0))/10^3</f>
        <v>363291.41885093035</v>
      </c>
      <c r="BK96" s="33">
        <f t="shared" si="21"/>
        <v>501020.03014906956</v>
      </c>
      <c r="BL96" s="33">
        <f t="shared" si="22"/>
        <v>0</v>
      </c>
      <c r="BM96" s="33">
        <f t="shared" si="23"/>
        <v>501020.03014906956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04214</v>
      </c>
      <c r="AY97" s="18" t="str">
        <f>IF(IFERROR(比較地域マスタ!$AE32,"")=0,"",IFERROR(比較地域マスタ!$AE32,""))</f>
        <v>東松島市</v>
      </c>
      <c r="AZ97" s="16"/>
      <c r="BA97" s="22">
        <v>26</v>
      </c>
      <c r="BB97" s="22">
        <v>1</v>
      </c>
      <c r="BC97" s="18" t="str">
        <f t="shared" si="24"/>
        <v>04214</v>
      </c>
      <c r="BD97" s="18" t="str">
        <f t="shared" si="25"/>
        <v>東松島市</v>
      </c>
      <c r="BE97" s="33">
        <f>VLOOKUP(BC97&amp;"_"&amp;$AZ$9,データシート3!A:AB,MATCH("ea_"&amp;"太陽光（建物系）"&amp;"_年間発電",データシート3!$A$1:$AB$1,0),0)/10^3+VLOOKUP(BC97&amp;"_"&amp;$AZ$9,データシート3!A:AB,MATCH("ea_"&amp;"太陽光（土地系）"&amp;"_年間発電",データシート3!$A$1:$AB$1,0),0)/10^3</f>
        <v>638987.90299999993</v>
      </c>
      <c r="BF97" s="33">
        <f>VLOOKUP(BC97&amp;"_"&amp;$AZ$9,データシート3!A:AB,MATCH("ea_"&amp;"風力（陸上）"&amp;"_年間発電",データシート3!$A$1:$AB$1,0),0)/10^3</f>
        <v>26467.645</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329.90199999999999</v>
      </c>
      <c r="BI97" s="33">
        <f t="shared" si="26"/>
        <v>665785.44999999995</v>
      </c>
      <c r="BJ97" s="33">
        <f>(VLOOKUP($BC97&amp;"_"&amp;$AZ$8,データシート3!$A:$AN,MATCH("da_合計",データシート3!$A$1:$AN$1,0),0))/10^3</f>
        <v>145397.82800708135</v>
      </c>
      <c r="BK97" s="33">
        <f t="shared" si="21"/>
        <v>520387.6219929186</v>
      </c>
      <c r="BL97" s="33">
        <f t="shared" si="22"/>
        <v>0</v>
      </c>
      <c r="BM97" s="33">
        <f t="shared" si="23"/>
        <v>520387.6219929186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04401</v>
      </c>
      <c r="AY98" s="18" t="str">
        <f>IF(IFERROR(比較地域マスタ!$AE33,"")=0,"",IFERROR(比較地域マスタ!$AE33,""))</f>
        <v>松島町</v>
      </c>
      <c r="AZ98" s="16"/>
      <c r="BA98" s="22">
        <v>27</v>
      </c>
      <c r="BB98" s="22">
        <v>1</v>
      </c>
      <c r="BC98" s="18" t="str">
        <f t="shared" si="24"/>
        <v>04401</v>
      </c>
      <c r="BD98" s="18" t="str">
        <f t="shared" si="25"/>
        <v>松島町</v>
      </c>
      <c r="BE98" s="33">
        <f>VLOOKUP(BC98&amp;"_"&amp;$AZ$9,データシート3!A:AB,MATCH("ea_"&amp;"太陽光（建物系）"&amp;"_年間発電",データシート3!$A$1:$AB$1,0),0)/10^3+VLOOKUP(BC98&amp;"_"&amp;$AZ$9,データシート3!A:AB,MATCH("ea_"&amp;"太陽光（土地系）"&amp;"_年間発電",データシート3!$A$1:$AB$1,0),0)/10^3</f>
        <v>214476.32500000001</v>
      </c>
      <c r="BF98" s="33">
        <f>VLOOKUP(BC98&amp;"_"&amp;$AZ$9,データシート3!A:AB,MATCH("ea_"&amp;"風力（陸上）"&amp;"_年間発電",データシート3!$A$1:$AB$1,0),0)/10^3</f>
        <v>5441.6570000000002</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7.3579999999999997</v>
      </c>
      <c r="BI98" s="33">
        <f t="shared" si="26"/>
        <v>219925.34000000003</v>
      </c>
      <c r="BJ98" s="33">
        <f>(VLOOKUP($BC98&amp;"_"&amp;$AZ$8,データシート3!$A:$AN,MATCH("da_合計",データシート3!$A$1:$AN$1,0),0))/10^3</f>
        <v>52272.613188212577</v>
      </c>
      <c r="BK98" s="33">
        <f t="shared" si="21"/>
        <v>167652.72681178746</v>
      </c>
      <c r="BL98" s="33">
        <f t="shared" si="22"/>
        <v>0</v>
      </c>
      <c r="BM98" s="33">
        <f t="shared" si="23"/>
        <v>167652.72681178746</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04341</v>
      </c>
      <c r="AY99" s="18" t="str">
        <f>IF(IFERROR(比較地域マスタ!$AE34,"")=0,"",IFERROR(比較地域マスタ!$AE34,""))</f>
        <v>丸森町</v>
      </c>
      <c r="AZ99" s="16"/>
      <c r="BA99" s="22">
        <v>28</v>
      </c>
      <c r="BB99" s="22">
        <v>1</v>
      </c>
      <c r="BC99" s="18" t="str">
        <f t="shared" si="24"/>
        <v>04341</v>
      </c>
      <c r="BD99" s="18" t="str">
        <f t="shared" si="25"/>
        <v>丸森町</v>
      </c>
      <c r="BE99" s="33">
        <f>VLOOKUP(BC99&amp;"_"&amp;$AZ$9,データシート3!A:AB,MATCH("ea_"&amp;"太陽光（建物系）"&amp;"_年間発電",データシート3!$A$1:$AB$1,0),0)/10^3+VLOOKUP(BC99&amp;"_"&amp;$AZ$9,データシート3!A:AB,MATCH("ea_"&amp;"太陽光（土地系）"&amp;"_年間発電",データシート3!$A$1:$AB$1,0),0)/10^3</f>
        <v>634241.75199999998</v>
      </c>
      <c r="BF99" s="33">
        <f>VLOOKUP(BC99&amp;"_"&amp;$AZ$9,データシート3!A:AB,MATCH("ea_"&amp;"風力（陸上）"&amp;"_年間発電",データシート3!$A$1:$AB$1,0),0)/10^3</f>
        <v>1101986.2439999999</v>
      </c>
      <c r="BG99" s="33">
        <f>VLOOKUP(BC99&amp;"_"&amp;$AZ$9,データシート3!A:AB,MATCH("ea_"&amp;"中小水（河川）"&amp;"_年間発電",データシート3!$A$1:$AB$1,0),0)/10^3+VLOOKUP(BC99&amp;"_"&amp;$AZ$9,データシート3!A:AB,MATCH("ea_"&amp;"中小水（農業用水路）"&amp;"_年間発電",データシート3!$A$1:$AB$1,0),0)/10^3</f>
        <v>33948.535000000011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1770176.5309999997</v>
      </c>
      <c r="BJ99" s="33">
        <f>(VLOOKUP($BC99&amp;"_"&amp;$AZ$8,データシート3!$A:$AN,MATCH("da_合計",データシート3!$A$1:$AN$1,0),0))/10^3</f>
        <v>59856.140605912013</v>
      </c>
      <c r="BK99" s="33">
        <f t="shared" si="21"/>
        <v>1710320.3903940876</v>
      </c>
      <c r="BL99" s="33">
        <f t="shared" si="22"/>
        <v>0</v>
      </c>
      <c r="BM99" s="33">
        <f t="shared" si="23"/>
        <v>1710320.3903940876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04505</v>
      </c>
      <c r="AY100" s="18" t="str">
        <f>IF(IFERROR(比較地域マスタ!$AE35,"")=0,"",IFERROR(比較地域マスタ!$AE35,""))</f>
        <v>美里町</v>
      </c>
      <c r="AZ100" s="16"/>
      <c r="BA100" s="22">
        <v>29</v>
      </c>
      <c r="BB100" s="22">
        <v>1</v>
      </c>
      <c r="BC100" s="18" t="str">
        <f t="shared" si="24"/>
        <v>04505</v>
      </c>
      <c r="BD100" s="18" t="str">
        <f t="shared" si="25"/>
        <v>美里町</v>
      </c>
      <c r="BE100" s="33">
        <f>VLOOKUP(BC100&amp;"_"&amp;$AZ$9,データシート3!A:AB,MATCH("ea_"&amp;"太陽光（建物系）"&amp;"_年間発電",データシート3!$A$1:$AB$1,0),0)/10^3+VLOOKUP(BC100&amp;"_"&amp;$AZ$9,データシート3!A:AB,MATCH("ea_"&amp;"太陽光（土地系）"&amp;"_年間発電",データシート3!$A$1:$AB$1,0),0)/10^3</f>
        <v>464195.91200000001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464195.91200000001</v>
      </c>
      <c r="BJ100" s="33">
        <f>(VLOOKUP($BC100&amp;"_"&amp;$AZ$8,データシート3!$A:$AN,MATCH("da_合計",データシート3!$A$1:$AN$1,0),0))/10^3</f>
        <v>105734.68184777473</v>
      </c>
      <c r="BK100" s="33">
        <f t="shared" si="21"/>
        <v>358461.2301522253</v>
      </c>
      <c r="BL100" s="33">
        <f t="shared" si="22"/>
        <v>0</v>
      </c>
      <c r="BM100" s="33">
        <f t="shared" si="23"/>
        <v>358461.2301522253</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04606</v>
      </c>
      <c r="AY101" s="18" t="str">
        <f>IF(IFERROR(比較地域マスタ!$AE36,"")=0,"",IFERROR(比較地域マスタ!$AE36,""))</f>
        <v>南三陸町</v>
      </c>
      <c r="AZ101" s="16"/>
      <c r="BA101" s="22">
        <v>30</v>
      </c>
      <c r="BB101" s="22">
        <v>1</v>
      </c>
      <c r="BC101" s="18" t="str">
        <f t="shared" si="24"/>
        <v>04606</v>
      </c>
      <c r="BD101" s="18" t="str">
        <f t="shared" si="25"/>
        <v>南三陸町</v>
      </c>
      <c r="BE101" s="33">
        <f>VLOOKUP(BC101&amp;"_"&amp;$AZ$9,データシート3!A:AB,MATCH("ea_"&amp;"太陽光（建物系）"&amp;"_年間発電",データシート3!$A$1:$AB$1,0),0)/10^3+VLOOKUP(BC101&amp;"_"&amp;$AZ$9,データシート3!A:AB,MATCH("ea_"&amp;"太陽光（土地系）"&amp;"_年間発電",データシート3!$A$1:$AB$1,0),0)/10^3</f>
        <v>271479.549</v>
      </c>
      <c r="BF101" s="33">
        <f>VLOOKUP(BC101&amp;"_"&amp;$AZ$9,データシート3!A:AB,MATCH("ea_"&amp;"風力（陸上）"&amp;"_年間発電",データシート3!$A$1:$AB$1,0),0)/10^3</f>
        <v>959129.87600000016</v>
      </c>
      <c r="BG101" s="33">
        <f>VLOOKUP(BC101&amp;"_"&amp;$AZ$9,データシート3!A:AB,MATCH("ea_"&amp;"中小水（河川）"&amp;"_年間発電",データシート3!$A$1:$AB$1,0),0)/10^3+VLOOKUP(BC101&amp;"_"&amp;$AZ$9,データシート3!A:AB,MATCH("ea_"&amp;"中小水（農業用水路）"&amp;"_年間発電",データシート3!$A$1:$AB$1,0),0)/10^3</f>
        <v>4374.3829999999998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1234983.8080000002</v>
      </c>
      <c r="BJ101" s="33">
        <f>(VLOOKUP($BC101&amp;"_"&amp;$AZ$8,データシート3!$A:$AN,MATCH("da_合計",データシート3!$A$1:$AN$1,0),0))/10^3</f>
        <v>52588.266962644091</v>
      </c>
      <c r="BK101" s="33">
        <f t="shared" si="21"/>
        <v>1182395.541037356</v>
      </c>
      <c r="BL101" s="33">
        <f t="shared" si="22"/>
        <v>0</v>
      </c>
      <c r="BM101" s="33">
        <f t="shared" si="23"/>
        <v>1182395.541037356</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04322</v>
      </c>
      <c r="AY102" s="18" t="str">
        <f>IF(IFERROR(比較地域マスタ!$AE37,"")=0,"",IFERROR(比較地域マスタ!$AE37,""))</f>
        <v>村田町</v>
      </c>
      <c r="AZ102" s="16"/>
      <c r="BA102" s="22">
        <v>31</v>
      </c>
      <c r="BB102" s="22">
        <v>1</v>
      </c>
      <c r="BC102" s="18" t="str">
        <f t="shared" si="24"/>
        <v>04322</v>
      </c>
      <c r="BD102" s="18" t="str">
        <f t="shared" si="25"/>
        <v>村田町</v>
      </c>
      <c r="BE102" s="33">
        <f>VLOOKUP(BC102&amp;"_"&amp;$AZ$9,データシート3!A:AB,MATCH("ea_"&amp;"太陽光（建物系）"&amp;"_年間発電",データシート3!$A$1:$AB$1,0),0)/10^3+VLOOKUP(BC102&amp;"_"&amp;$AZ$9,データシート3!A:AB,MATCH("ea_"&amp;"太陽光（土地系）"&amp;"_年間発電",データシート3!$A$1:$AB$1,0),0)/10^3</f>
        <v>315040.53699999995</v>
      </c>
      <c r="BF102" s="33">
        <f>VLOOKUP(BC102&amp;"_"&amp;$AZ$9,データシート3!A:AB,MATCH("ea_"&amp;"風力（陸上）"&amp;"_年間発電",データシート3!$A$1:$AB$1,0),0)/10^3</f>
        <v>34557.49</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349598.02699999994</v>
      </c>
      <c r="BJ102" s="33">
        <f>(VLOOKUP($BC102&amp;"_"&amp;$AZ$8,データシート3!$A:$AN,MATCH("da_合計",データシート3!$A$1:$AN$1,0),0))/10^3</f>
        <v>63876.740049253465</v>
      </c>
      <c r="BK102" s="33">
        <f t="shared" si="21"/>
        <v>285721.28695074649</v>
      </c>
      <c r="BL102" s="33">
        <f t="shared" si="22"/>
        <v>0</v>
      </c>
      <c r="BM102" s="33">
        <f t="shared" si="23"/>
        <v>285721.28695074649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04362</v>
      </c>
      <c r="AY103" s="18" t="str">
        <f>IF(IFERROR(比較地域マスタ!$AE38,"")=0,"",IFERROR(比較地域マスタ!$AE38,""))</f>
        <v>山元町</v>
      </c>
      <c r="AZ103" s="16"/>
      <c r="BA103" s="22">
        <v>32</v>
      </c>
      <c r="BB103" s="22">
        <v>1</v>
      </c>
      <c r="BC103" s="18" t="str">
        <f t="shared" si="24"/>
        <v>04362</v>
      </c>
      <c r="BD103" s="18" t="str">
        <f t="shared" si="25"/>
        <v>山元町</v>
      </c>
      <c r="BE103" s="33">
        <f>VLOOKUP(BC103&amp;"_"&amp;$AZ$9,データシート3!A:AB,MATCH("ea_"&amp;"太陽光（建物系）"&amp;"_年間発電",データシート3!$A$1:$AB$1,0),0)/10^3+VLOOKUP(BC103&amp;"_"&amp;$AZ$9,データシート3!A:AB,MATCH("ea_"&amp;"太陽光（土地系）"&amp;"_年間発電",データシート3!$A$1:$AB$1,0),0)/10^3</f>
        <v>625787.08699999994</v>
      </c>
      <c r="BF103" s="33">
        <f>VLOOKUP(BC103&amp;"_"&amp;$AZ$9,データシート3!A:AB,MATCH("ea_"&amp;"風力（陸上）"&amp;"_年間発電",データシート3!$A$1:$AB$1,0),0)/10^3</f>
        <v>52307.913999999997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678095.00099999993</v>
      </c>
      <c r="BJ103" s="33">
        <f>(VLOOKUP($BC103&amp;"_"&amp;$AZ$8,データシート3!$A:$AN,MATCH("da_合計",データシート3!$A$1:$AN$1,0),0))/10^3</f>
        <v>50639.161442473771</v>
      </c>
      <c r="BK103" s="33">
        <f t="shared" si="21"/>
        <v>627455.83955752617</v>
      </c>
      <c r="BL103" s="33">
        <f t="shared" si="22"/>
        <v>0</v>
      </c>
      <c r="BM103" s="33">
        <f t="shared" si="23"/>
        <v>627455.83955752617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04406</v>
      </c>
      <c r="AY104" s="18" t="str">
        <f>IF(IFERROR(比較地域マスタ!$AE39,"")=0,"",IFERROR(比較地域マスタ!$AE39,""))</f>
        <v>利府町</v>
      </c>
      <c r="AZ104" s="16"/>
      <c r="BA104" s="22">
        <v>33</v>
      </c>
      <c r="BB104" s="22">
        <v>1</v>
      </c>
      <c r="BC104" s="18" t="str">
        <f t="shared" si="24"/>
        <v>04406</v>
      </c>
      <c r="BD104" s="18" t="str">
        <f t="shared" si="25"/>
        <v>利府町</v>
      </c>
      <c r="BE104" s="33">
        <f>VLOOKUP(BC104&amp;"_"&amp;$AZ$9,データシート3!A:AB,MATCH("ea_"&amp;"太陽光（建物系）"&amp;"_年間発電",データシート3!$A$1:$AB$1,0),0)/10^3+VLOOKUP(BC104&amp;"_"&amp;$AZ$9,データシート3!A:AB,MATCH("ea_"&amp;"太陽光（土地系）"&amp;"_年間発電",データシート3!$A$1:$AB$1,0),0)/10^3</f>
        <v>229646.367</v>
      </c>
      <c r="BF104" s="33">
        <f>VLOOKUP(BC104&amp;"_"&amp;$AZ$9,データシート3!A:AB,MATCH("ea_"&amp;"風力（陸上）"&amp;"_年間発電",データシート3!$A$1:$AB$1,0),0)/10^3</f>
        <v>66155.457999999999</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295801.82500000001</v>
      </c>
      <c r="BJ104" s="33">
        <f>(VLOOKUP($BC104&amp;"_"&amp;$AZ$8,データシート3!$A:$AN,MATCH("da_合計",データシート3!$A$1:$AN$1,0),0))/10^3</f>
        <v>146025.07050605735</v>
      </c>
      <c r="BK104" s="33">
        <f t="shared" ref="BK104:BK135" si="27">BI104-BJ104</f>
        <v>149776.75449394266</v>
      </c>
      <c r="BL104" s="33">
        <f t="shared" ref="BL104:BL135" si="28">IF(BK104&gt;0,0,BK104)</f>
        <v>0</v>
      </c>
      <c r="BM104" s="33">
        <f t="shared" ref="BM104:BM135" si="29">IF(BK104&gt;0,BK104,0)</f>
        <v>149776.75449394266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04501</v>
      </c>
      <c r="AY105" s="18" t="str">
        <f>IF(IFERROR(比較地域マスタ!$AE40,"")=0,"",IFERROR(比較地域マスタ!$AE40,""))</f>
        <v>涌谷町</v>
      </c>
      <c r="AZ105" s="16"/>
      <c r="BA105" s="22">
        <v>34</v>
      </c>
      <c r="BB105" s="22">
        <v>1</v>
      </c>
      <c r="BC105" s="18" t="str">
        <f t="shared" si="24"/>
        <v>04501</v>
      </c>
      <c r="BD105" s="18" t="str">
        <f t="shared" si="25"/>
        <v>涌谷町</v>
      </c>
      <c r="BE105" s="33">
        <f>VLOOKUP(BC105&amp;"_"&amp;$AZ$9,データシート3!A:AB,MATCH("ea_"&amp;"太陽光（建物系）"&amp;"_年間発電",データシート3!$A$1:$AB$1,0),0)/10^3+VLOOKUP(BC105&amp;"_"&amp;$AZ$9,データシート3!A:AB,MATCH("ea_"&amp;"太陽光（土地系）"&amp;"_年間発電",データシート3!$A$1:$AB$1,0),0)/10^3</f>
        <v>422470.554</v>
      </c>
      <c r="BF105" s="33">
        <f>VLOOKUP(BC105&amp;"_"&amp;$AZ$9,データシート3!A:AB,MATCH("ea_"&amp;"風力（陸上）"&amp;"_年間発電",データシート3!$A$1:$AB$1,0),0)/10^3</f>
        <v>9799.6620000000003</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432270.21600000001</v>
      </c>
      <c r="BJ105" s="33">
        <f>(VLOOKUP($BC105&amp;"_"&amp;$AZ$8,データシート3!$A:$AN,MATCH("da_合計",データシート3!$A$1:$AN$1,0),0))/10^3</f>
        <v>96327.683719760593</v>
      </c>
      <c r="BK105" s="33">
        <f t="shared" si="27"/>
        <v>335942.53228023939</v>
      </c>
      <c r="BL105" s="33">
        <f t="shared" si="28"/>
        <v>0</v>
      </c>
      <c r="BM105" s="33">
        <f t="shared" si="29"/>
        <v>335942.53228023939</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04361</v>
      </c>
      <c r="AY106" s="18" t="str">
        <f>IF(IFERROR(比較地域マスタ!$AE41,"")=0,"",IFERROR(比較地域マスタ!$AE41,""))</f>
        <v>亘理町</v>
      </c>
      <c r="AZ106" s="16"/>
      <c r="BA106" s="22">
        <v>35</v>
      </c>
      <c r="BB106" s="22">
        <v>1</v>
      </c>
      <c r="BC106" s="18" t="str">
        <f t="shared" si="24"/>
        <v>04361</v>
      </c>
      <c r="BD106" s="18" t="str">
        <f t="shared" si="25"/>
        <v>亘理町</v>
      </c>
      <c r="BE106" s="33">
        <f>VLOOKUP(BC106&amp;"_"&amp;$AZ$9,データシート3!A:AB,MATCH("ea_"&amp;"太陽光（建物系）"&amp;"_年間発電",データシート3!$A$1:$AB$1,0),0)/10^3+VLOOKUP(BC106&amp;"_"&amp;$AZ$9,データシート3!A:AB,MATCH("ea_"&amp;"太陽光（土地系）"&amp;"_年間発電",データシート3!$A$1:$AB$1,0),0)/10^3</f>
        <v>529483.04399999999</v>
      </c>
      <c r="BF106" s="33">
        <f>VLOOKUP(BC106&amp;"_"&amp;$AZ$9,データシート3!A:AB,MATCH("ea_"&amp;"風力（陸上）"&amp;"_年間発電",データシート3!$A$1:$AB$1,0),0)/10^3</f>
        <v>754.81200000000001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530237.85600000003</v>
      </c>
      <c r="BJ106" s="33">
        <f>(VLOOKUP($BC106&amp;"_"&amp;$AZ$8,データシート3!$A:$AN,MATCH("da_合計",データシート3!$A$1:$AN$1,0),0))/10^3</f>
        <v>137567.92019317273</v>
      </c>
      <c r="BK106" s="33">
        <f t="shared" si="27"/>
        <v>392669.93580682727</v>
      </c>
      <c r="BL106" s="33">
        <f t="shared" si="28"/>
        <v>0</v>
      </c>
      <c r="BM106" s="33">
        <f t="shared" si="29"/>
        <v>392669.93580682727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村田町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04322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4</v>
      </c>
      <c r="H7" s="701">
        <f t="shared" si="0"/>
        <v>3</v>
      </c>
      <c r="I7" s="701">
        <f t="shared" si="0"/>
        <v>4</v>
      </c>
      <c r="J7" s="701">
        <f t="shared" si="0"/>
        <v>4</v>
      </c>
      <c r="K7" s="702">
        <f t="shared" si="0"/>
        <v>3</v>
      </c>
      <c r="L7" s="702">
        <f t="shared" si="0"/>
        <v>3</v>
      </c>
      <c r="M7" s="702">
        <f t="shared" si="0"/>
        <v>2</v>
      </c>
      <c r="N7" s="702">
        <f t="shared" si="0"/>
        <v>1</v>
      </c>
      <c r="O7" s="702">
        <f>SUM(O8:O13)</f>
        <v>2</v>
      </c>
      <c r="P7" s="702">
        <f t="shared" si="0"/>
        <v>2</v>
      </c>
      <c r="Q7" s="703">
        <f>SUM(Q8:Q13)</f>
        <v>1</v>
      </c>
      <c r="R7" s="909">
        <f t="shared" si="0"/>
        <v>65.942999999999998</v>
      </c>
      <c r="S7" s="910">
        <f t="shared" si="0"/>
        <v>63.618000000000002</v>
      </c>
      <c r="T7" s="910">
        <f t="shared" si="0"/>
        <v>83.262</v>
      </c>
      <c r="U7" s="910">
        <f t="shared" si="0"/>
        <v>81.325999999999993</v>
      </c>
      <c r="V7" s="910">
        <f t="shared" si="0"/>
        <v>75.518000000000001</v>
      </c>
      <c r="W7" s="910">
        <f t="shared" si="0"/>
        <v>71.95</v>
      </c>
      <c r="X7" s="910">
        <f t="shared" si="0"/>
        <v>51.780999999999999</v>
      </c>
      <c r="Y7" s="910">
        <f t="shared" si="0"/>
        <v>18.117999999999999</v>
      </c>
      <c r="Z7" s="910">
        <f>SUM(Z8:Z13)</f>
        <v>47.661000000000001</v>
      </c>
      <c r="AA7" s="910">
        <f>SUM(AA8:AA13)</f>
        <v>40.045999999999999</v>
      </c>
      <c r="AB7" s="911">
        <f t="shared" si="0"/>
        <v>18.785</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4</v>
      </c>
      <c r="H10" s="714">
        <f>VLOOKUP($D$3&amp;"_"&amp;H$3,データシート1!$A:$BU,MATCH($G$2&amp;"_"&amp;$C10,データシート1!$A$1:$BU$1,0),0)</f>
        <v>3</v>
      </c>
      <c r="I10" s="714">
        <f>VLOOKUP($D$3&amp;"_"&amp;I$3,データシート1!$A:$BU,MATCH($G$2&amp;"_"&amp;$C10,データシート1!$A$1:$BU$1,0),0)</f>
        <v>4</v>
      </c>
      <c r="J10" s="714">
        <f>VLOOKUP($D$3&amp;"_"&amp;J$3,データシート1!$A:$BU,MATCH($G$2&amp;"_"&amp;$C10,データシート1!$A$1:$BU$1,0),0)</f>
        <v>4</v>
      </c>
      <c r="K10" s="715">
        <f>VLOOKUP($D$3&amp;"_"&amp;K$3,データシート1!$A:$BU,MATCH($G$2&amp;"_"&amp;$C10,データシート1!$A$1:$BU$1,0),0)</f>
        <v>3</v>
      </c>
      <c r="L10" s="715">
        <f>VLOOKUP($D$3&amp;"_"&amp;L$3,データシート1!$A:$BU,MATCH($G$2&amp;"_"&amp;$C10,データシート1!$A$1:$BU$1,0),0)</f>
        <v>3</v>
      </c>
      <c r="M10" s="715">
        <f>VLOOKUP($D$3&amp;"_"&amp;M$3,データシート1!$A:$BU,MATCH($G$2&amp;"_"&amp;$C10,データシート1!$A$1:$BU$1,0),0)</f>
        <v>2</v>
      </c>
      <c r="N10" s="715">
        <f>VLOOKUP($D$3&amp;"_"&amp;N$3,データシート1!$A:$BU,MATCH($G$2&amp;"_"&amp;$C10,データシート1!$A$1:$BU$1,0),0)</f>
        <v>1</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1</v>
      </c>
      <c r="R10" s="915">
        <f>VLOOKUP($D$3&amp;"_"&amp;R$3,データシート1!$A:$BU,MATCH($R$2&amp;"_"&amp;$C10,データシート1!$A$1:$BU$1,0),0)</f>
        <v>65.942999999999998</v>
      </c>
      <c r="S10" s="916">
        <f>VLOOKUP($D$3&amp;"_"&amp;S$3,データシート1!$A:$BU,MATCH($R$2&amp;"_"&amp;$C10,データシート1!$A$1:$BU$1,0),0)</f>
        <v>63.618000000000002</v>
      </c>
      <c r="T10" s="916">
        <f>VLOOKUP($D$3&amp;"_"&amp;T$3,データシート1!$A:$BU,MATCH($R$2&amp;"_"&amp;$C10,データシート1!$A$1:$BU$1,0),0)</f>
        <v>83.262</v>
      </c>
      <c r="U10" s="916">
        <f>VLOOKUP($D$3&amp;"_"&amp;U$3,データシート1!$A:$BU,MATCH($R$2&amp;"_"&amp;$C10,データシート1!$A$1:$BU$1,0),0)</f>
        <v>81.325999999999993</v>
      </c>
      <c r="V10" s="916">
        <f>VLOOKUP($D$3&amp;"_"&amp;V$3,データシート1!$A:$BU,MATCH($R$2&amp;"_"&amp;$C10,データシート1!$A$1:$BU$1,0),0)</f>
        <v>75.518000000000001</v>
      </c>
      <c r="W10" s="916">
        <f>VLOOKUP($D$3&amp;"_"&amp;W$3,データシート1!$A:$BU,MATCH($R$2&amp;"_"&amp;$C10,データシート1!$A$1:$BU$1,0),0)</f>
        <v>71.95</v>
      </c>
      <c r="X10" s="916">
        <f>VLOOKUP($D$3&amp;"_"&amp;X$3,データシート1!$A:$BU,MATCH($R$2&amp;"_"&amp;$C10,データシート1!$A$1:$BU$1,0),0)</f>
        <v>51.780999999999999</v>
      </c>
      <c r="Y10" s="916">
        <f>VLOOKUP($D$3&amp;"_"&amp;Y$3,データシート1!$A:$BU,MATCH($R$2&amp;"_"&amp;$C10,データシート1!$A$1:$BU$1,0),0)</f>
        <v>18.117999999999999</v>
      </c>
      <c r="Z10" s="916">
        <f>VLOOKUP($D$3&amp;"_"&amp;Z$3,データシート1!$A:$BU,MATCH($R$2&amp;"_"&amp;$C10,データシート1!$A$1:$BU$1,0),0)</f>
        <v>47.661000000000001</v>
      </c>
      <c r="AA10" s="916">
        <f>VLOOKUP($D$3&amp;"_"&amp;AA$3,データシート1!$A:$BU,MATCH($R$2&amp;"_"&amp;$C10,データシート1!$A$1:$BU$1,0),0)</f>
        <v>40.045999999999999</v>
      </c>
      <c r="AB10" s="917">
        <f>VLOOKUP($D$3&amp;"_"&amp;AB$3,データシート1!$A:$BU,MATCH($R$2&amp;"_"&amp;$C10,データシート1!$A$1:$BU$1,0),0)</f>
        <v>18.785</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4</v>
      </c>
      <c r="H26" s="734">
        <f>VLOOKUP($D$3&amp;"_"&amp;H$3,データシート2!$A:$SI,MATCH($G$2&amp;"_"&amp;$B26,データシート2!$A$1:$SI$1,0),0)</f>
        <v>3</v>
      </c>
      <c r="I26" s="734">
        <f>VLOOKUP($D$3&amp;"_"&amp;I$3,データシート2!$A:$SI,MATCH($G$2&amp;"_"&amp;$B26,データシート2!$A$1:$SI$1,0),0)</f>
        <v>4</v>
      </c>
      <c r="J26" s="734">
        <f>VLOOKUP($D$3&amp;"_"&amp;J$3,データシート2!$A:$SI,MATCH($G$2&amp;"_"&amp;$B26,データシート2!$A$1:$SI$1,0),0)</f>
        <v>4</v>
      </c>
      <c r="K26" s="735">
        <f>VLOOKUP($D$3&amp;"_"&amp;K$3,データシート2!$A:$SI,MATCH($G$2&amp;"_"&amp;$B26,データシート2!$A$1:$SI$1,0),0)</f>
        <v>3</v>
      </c>
      <c r="L26" s="735">
        <f>VLOOKUP($D$3&amp;"_"&amp;L$3,データシート2!$A:$SI,MATCH($G$2&amp;"_"&amp;$B26,データシート2!$A$1:$SI$1,0),0)</f>
        <v>3</v>
      </c>
      <c r="M26" s="735">
        <f>VLOOKUP($D$3&amp;"_"&amp;M$3,データシート2!$A:$SI,MATCH($G$2&amp;"_"&amp;$B26,データシート2!$A$1:$SI$1,0),0)</f>
        <v>2</v>
      </c>
      <c r="N26" s="735">
        <f>VLOOKUP($D$3&amp;"_"&amp;N$3,データシート2!$A:$SI,MATCH($G$2&amp;"_"&amp;$B26,データシート2!$A$1:$SI$1,0),0)</f>
        <v>1</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1</v>
      </c>
      <c r="R26" s="924">
        <f>VLOOKUP($D$3&amp;"_"&amp;R$3,データシート2!$A:$SI,MATCH($R$2&amp;"_"&amp;$B26,データシート2!$A$1:$SI$1,0),0)</f>
        <v>65.942999999999998</v>
      </c>
      <c r="S26" s="925">
        <f>VLOOKUP($D$3&amp;"_"&amp;S$3,データシート2!$A:$SI,MATCH($R$2&amp;"_"&amp;$B26,データシート2!$A$1:$SI$1,0),0)</f>
        <v>63.618000000000002</v>
      </c>
      <c r="T26" s="925">
        <f>VLOOKUP($D$3&amp;"_"&amp;T$3,データシート2!$A:$SI,MATCH($R$2&amp;"_"&amp;$B26,データシート2!$A$1:$SI$1,0),0)</f>
        <v>83.262</v>
      </c>
      <c r="U26" s="925">
        <f>VLOOKUP($D$3&amp;"_"&amp;U$3,データシート2!$A:$SI,MATCH($R$2&amp;"_"&amp;$B26,データシート2!$A$1:$SI$1,0),0)</f>
        <v>81.325999999999993</v>
      </c>
      <c r="V26" s="925">
        <f>VLOOKUP($D$3&amp;"_"&amp;V$3,データシート2!$A:$SI,MATCH($R$2&amp;"_"&amp;$B26,データシート2!$A$1:$SI$1,0),0)</f>
        <v>75.518000000000001</v>
      </c>
      <c r="W26" s="925">
        <f>VLOOKUP($D$3&amp;"_"&amp;W$3,データシート2!$A:$SI,MATCH($R$2&amp;"_"&amp;$B26,データシート2!$A$1:$SI$1,0),0)</f>
        <v>71.95</v>
      </c>
      <c r="X26" s="925">
        <f>VLOOKUP($D$3&amp;"_"&amp;X$3,データシート2!$A:$SI,MATCH($R$2&amp;"_"&amp;$B26,データシート2!$A$1:$SI$1,0),0)</f>
        <v>51.780999999999999</v>
      </c>
      <c r="Y26" s="925">
        <f>VLOOKUP($D$3&amp;"_"&amp;Y$3,データシート2!$A:$SI,MATCH($R$2&amp;"_"&amp;$B26,データシート2!$A$1:$SI$1,0),0)</f>
        <v>18.117999999999999</v>
      </c>
      <c r="Z26" s="925">
        <f>VLOOKUP($D$3&amp;"_"&amp;Z$3,データシート2!$A:$SI,MATCH($R$2&amp;"_"&amp;$B26,データシート2!$A$1:$SI$1,0),0)</f>
        <v>47.661000000000001</v>
      </c>
      <c r="AA26" s="925">
        <f>VLOOKUP($D$3&amp;"_"&amp;AA$3,データシート2!$A:$SI,MATCH($R$2&amp;"_"&amp;$B26,データシート2!$A$1:$SI$1,0),0)</f>
        <v>40.045999999999999</v>
      </c>
      <c r="AB26" s="926">
        <f>VLOOKUP($D$3&amp;"_"&amp;AB$3,データシート2!$A:$SI,MATCH($R$2&amp;"_"&amp;$B26,データシート2!$A$1:$SI$1,0),0)</f>
        <v>18.785</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4.6379999999999999</v>
      </c>
      <c r="S34" s="938">
        <f>VLOOKUP($D$3&amp;"_"&amp;S$3,データシート2!$A:$SI,MATCH($R$2&amp;"_"&amp;$C34,データシート2!$A$1:$SI$1,0),0)</f>
        <v>4.0730000000000004</v>
      </c>
      <c r="T34" s="938">
        <f>VLOOKUP($D$3&amp;"_"&amp;T$3,データシート2!$A:$SI,MATCH($R$2&amp;"_"&amp;$C34,データシート2!$A$1:$SI$1,0),0)</f>
        <v>3.4350000000000001</v>
      </c>
      <c r="U34" s="938">
        <f>VLOOKUP($D$3&amp;"_"&amp;U$3,データシート2!$A:$SI,MATCH($R$2&amp;"_"&amp;$C34,データシート2!$A$1:$SI$1,0),0)</f>
        <v>2.8919999999999999</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2</v>
      </c>
      <c r="H42" s="766">
        <f>VLOOKUP($D$3&amp;"_"&amp;H$3,データシート2!$A:$SI,MATCH($G$2&amp;"_"&amp;$C42,データシート2!$A$1:$SI$1,0),0)</f>
        <v>2</v>
      </c>
      <c r="I42" s="766">
        <f>VLOOKUP($D$3&amp;"_"&amp;I$3,データシート2!$A:$SI,MATCH($G$2&amp;"_"&amp;$C42,データシート2!$A$1:$SI$1,0),0)</f>
        <v>2</v>
      </c>
      <c r="J42" s="766">
        <f>VLOOKUP($D$3&amp;"_"&amp;J$3,データシート2!$A:$SI,MATCH($G$2&amp;"_"&amp;$C42,データシート2!$A$1:$SI$1,0),0)</f>
        <v>2</v>
      </c>
      <c r="K42" s="767">
        <f>VLOOKUP($D$3&amp;"_"&amp;K$3,データシート2!$A:$SI,MATCH($G$2&amp;"_"&amp;$C42,データシート2!$A$1:$SI$1,0),0)</f>
        <v>2</v>
      </c>
      <c r="L42" s="767">
        <f>VLOOKUP($D$3&amp;"_"&amp;L$3,データシート2!$A:$SI,MATCH($G$2&amp;"_"&amp;$C42,データシート2!$A$1:$SI$1,0),0)</f>
        <v>2</v>
      </c>
      <c r="M42" s="767">
        <f>VLOOKUP($D$3&amp;"_"&amp;M$3,データシート2!$A:$SI,MATCH($G$2&amp;"_"&amp;$C42,データシート2!$A$1:$SI$1,0),0)</f>
        <v>2</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0</v>
      </c>
      <c r="R42" s="937">
        <f>VLOOKUP($D$3&amp;"_"&amp;R$3,データシート2!$A:$SI,MATCH($R$2&amp;"_"&amp;$C42,データシート2!$A$1:$SI$1,0),0)</f>
        <v>47.23</v>
      </c>
      <c r="S42" s="938">
        <f>VLOOKUP($D$3&amp;"_"&amp;S$3,データシート2!$A:$SI,MATCH($R$2&amp;"_"&amp;$C42,データシート2!$A$1:$SI$1,0),0)</f>
        <v>59.545000000000002</v>
      </c>
      <c r="T42" s="938">
        <f>VLOOKUP($D$3&amp;"_"&amp;T$3,データシート2!$A:$SI,MATCH($R$2&amp;"_"&amp;$C42,データシート2!$A$1:$SI$1,0),0)</f>
        <v>60.975999999999999</v>
      </c>
      <c r="U42" s="938">
        <f>VLOOKUP($D$3&amp;"_"&amp;U$3,データシート2!$A:$SI,MATCH($R$2&amp;"_"&amp;$C42,データシート2!$A$1:$SI$1,0),0)</f>
        <v>59.98</v>
      </c>
      <c r="V42" s="938">
        <f>VLOOKUP($D$3&amp;"_"&amp;V$3,データシート2!$A:$SI,MATCH($R$2&amp;"_"&amp;$C42,データシート2!$A$1:$SI$1,0),0)</f>
        <v>57.597999999999999</v>
      </c>
      <c r="W42" s="938">
        <f>VLOOKUP($D$3&amp;"_"&amp;W$3,データシート2!$A:$SI,MATCH($R$2&amp;"_"&amp;$C42,データシート2!$A$1:$SI$1,0),0)</f>
        <v>55.408000000000001</v>
      </c>
      <c r="X42" s="938">
        <f>VLOOKUP($D$3&amp;"_"&amp;X$3,データシート2!$A:$SI,MATCH($R$2&amp;"_"&amp;$C42,データシート2!$A$1:$SI$1,0),0)</f>
        <v>51.780999999999999</v>
      </c>
      <c r="Y42" s="938">
        <f>VLOOKUP($D$3&amp;"_"&amp;Y$3,データシート2!$A:$SI,MATCH($R$2&amp;"_"&amp;$C42,データシート2!$A$1:$SI$1,0),0)</f>
        <v>18.117999999999999</v>
      </c>
      <c r="Z42" s="938">
        <f>VLOOKUP($D$3&amp;"_"&amp;Z$3,データシート2!$A:$SI,MATCH($R$2&amp;"_"&amp;$C42,データシート2!$A$1:$SI$1,0),0)</f>
        <v>17.106000000000002</v>
      </c>
      <c r="AA42" s="938">
        <f>VLOOKUP($D$3&amp;"_"&amp;AA$3,データシート2!$A:$SI,MATCH($R$2&amp;"_"&amp;$C42,データシート2!$A$1:$SI$1,0),0)</f>
        <v>14.805</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0</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14.074999999999999</v>
      </c>
      <c r="S48" s="938">
        <f>VLOOKUP($D$3&amp;"_"&amp;S$3,データシート2!$A:$SI,MATCH($R$2&amp;"_"&amp;$C48,データシート2!$A$1:$SI$1,0),0)</f>
        <v>0</v>
      </c>
      <c r="T48" s="938">
        <f>VLOOKUP($D$3&amp;"_"&amp;T$3,データシート2!$A:$SI,MATCH($R$2&amp;"_"&amp;$C48,データシート2!$A$1:$SI$1,0),0)</f>
        <v>18.850999999999999</v>
      </c>
      <c r="U48" s="938">
        <f>VLOOKUP($D$3&amp;"_"&amp;U$3,データシート2!$A:$SI,MATCH($R$2&amp;"_"&amp;$C48,データシート2!$A$1:$SI$1,0),0)</f>
        <v>18.454000000000001</v>
      </c>
      <c r="V48" s="938">
        <f>VLOOKUP($D$3&amp;"_"&amp;V$3,データシート2!$A:$SI,MATCH($R$2&amp;"_"&amp;$C48,データシート2!$A$1:$SI$1,0),0)</f>
        <v>17.920000000000002</v>
      </c>
      <c r="W48" s="938">
        <f>VLOOKUP($D$3&amp;"_"&amp;W$3,データシート2!$A:$SI,MATCH($R$2&amp;"_"&amp;$C48,データシート2!$A$1:$SI$1,0),0)</f>
        <v>16.542000000000002</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30.555</v>
      </c>
      <c r="AA51" s="938">
        <f>VLOOKUP($D$3&amp;"_"&amp;AA$3,データシート2!$A:$SI,MATCH($R$2&amp;"_"&amp;$C51,データシート2!$A$1:$SI$1,0),0)</f>
        <v>25.241</v>
      </c>
      <c r="AB51" s="939">
        <f>VLOOKUP($D$3&amp;"_"&amp;AB$3,データシート2!$A:$SI,MATCH($R$2&amp;"_"&amp;$C51,データシート2!$A$1:$SI$1,0),0)</f>
        <v>18.785</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2025-03-04T09:13:59Z</dcterms:created>
  <dcterms:modified xsi:type="dcterms:W3CDTF">2025-03-04T09:13:59Z</dcterms:modified>
  <cp:category/>
  <cp:contentStatus/>
</cp:coreProperties>
</file>