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DC97306-B3A7-4E22-96D1-4E6D6593F92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<sst xmlns="http://schemas.openxmlformats.org/spreadsheetml/2006/main" count="16741" uniqueCount="2448">
  <si>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</si>
  <si>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</si>
  <si>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</si>
  <si>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</si>
  <si>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</si>
  <si>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</si>
  <si>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</si>
  <si>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</si>
  <si>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</si>
  <si>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</si>
  <si>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</si>
  <si>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</si>
  <si>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</si>
  <si>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</si>
  <si>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</si>
  <si>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</si>
  <si>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</si>
  <si>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</si>
  <si>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</si>
  <si>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</si>
  <si>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</si>
  <si>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</si>
  <si>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</si>
  <si>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</si>
  <si>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</si>
  <si>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</si>
  <si>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</si>
  <si>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</si>
  <si>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</si>
  <si>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</si>
  <si>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</si>
  <si>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</si>
  <si>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</si>
  <si>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</si>
  <si>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</si>
  <si>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</si>
  <si>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</si>
  <si>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</si>
  <si>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</si>
  <si>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</si>
  <si>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</si>
  <si>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</si>
  <si>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</si>
  <si>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</si>
  <si>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</si>
  <si>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</si>
  <si>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</si>
  <si>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</si>
  <si>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</si>
  <si>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</si>
  <si>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</si>
  <si>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</si>
  <si>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</si>
  <si>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</si>
  <si>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</si>
  <si>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</si>
  <si>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</si>
  <si>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</si>
  <si>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</si>
  <si>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</si>
  <si>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</si>
  <si>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</si>
  <si>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</si>
  <si>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</si>
  <si>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</si>
  <si>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</si>
  <si>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</si>
  <si>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</si>
  <si>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</si>
  <si>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</si>
  <si>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</si>
  <si>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</si>
  <si>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</si>
  <si>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</si>
  <si>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</si>
  <si>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</si>
  <si>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</si>
  <si>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</si>
  <si>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</si>
  <si>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</si>
  <si>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</si>
  <si>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</si>
  <si>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</si>
  <si>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</si>
  <si>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</si>
  <si>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</si>
  <si>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</si>
  <si>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</si>
  <si>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</si>
  <si>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</si>
  <si>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</si>
  <si>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</si>
  <si>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</si>
  <si>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</si>
  <si>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</si>
  <si>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</si>
  <si>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</si>
  <si>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</si>
  <si>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</si>
  <si>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</si>
  <si>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</si>
  <si>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</si>
  <si>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</si>
  <si>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</si>
  <si>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</si>
  <si>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</si>
  <si>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</si>
  <si>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</si>
  <si>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</si>
  <si>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</si>
  <si>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</si>
  <si>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</si>
  <si>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</si>
  <si>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</si>
  <si>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</si>
  <si>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</si>
  <si>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</si>
  <si>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</si>
  <si>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</si>
  <si>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</si>
  <si>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</si>
  <si>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</si>
  <si>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</si>
  <si>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</si>
  <si>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</si>
  <si>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</si>
  <si>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</si>
  <si>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</si>
  <si>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</si>
  <si>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</si>
  <si>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</si>
  <si>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</si>
  <si>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</si>
  <si>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</si>
  <si>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</si>
  <si>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</si>
  <si>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</si>
  <si>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</si>
  <si>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</si>
  <si>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</si>
  <si>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</si>
  <si>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</si>
  <si>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</si>
  <si>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</si>
  <si>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</si>
  <si>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</si>
  <si>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</si>
  <si>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</si>
  <si>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</si>
  <si>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</si>
  <si>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</si>
  <si>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</si>
  <si>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</si>
  <si>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</si>
  <si>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</si>
  <si>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</si>
  <si>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</si>
  <si>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</si>
  <si>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</si>
  <si>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</si>
  <si>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</si>
  <si>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</si>
  <si>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</si>
  <si>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</si>
  <si>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</si>
  <si>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</si>
  <si>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</si>
  <si>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</si>
  <si>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</si>
  <si>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</si>
  <si>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</si>
  <si>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</si>
  <si>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</si>
  <si>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</si>
  <si>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</si>
  <si>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</si>
  <si>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</si>
  <si>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</si>
  <si>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</si>
  <si>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</si>
  <si>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</si>
  <si>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</si>
  <si>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</si>
  <si>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</si>
  <si>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</si>
  <si>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</si>
  <si>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</si>
  <si>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</si>
  <si>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</si>
  <si>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</si>
  <si>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</si>
  <si>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</si>
  <si>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</si>
  <si>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</si>
  <si>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</si>
  <si>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</si>
  <si>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</si>
  <si>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</si>
  <si>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</si>
  <si>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</si>
  <si>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</si>
  <si>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</si>
  <si>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</si>
  <si>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</si>
  <si>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</si>
  <si>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</si>
  <si>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</si>
  <si>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</si>
  <si>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</si>
  <si>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</si>
  <si>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</si>
  <si>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</si>
  <si>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</si>
  <si>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</si>
  <si>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</si>
  <si>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</si>
  <si>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</si>
  <si>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</si>
  <si>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</si>
  <si>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</si>
  <si>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</si>
  <si>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</si>
  <si>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</si>
  <si>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</si>
  <si>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</si>
  <si>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</si>
  <si>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</si>
  <si>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</si>
  <si>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</si>
  <si>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</si>
  <si>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</si>
  <si>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</si>
  <si>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</si>
  <si>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</si>
  <si>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</si>
  <si>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</si>
  <si>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</si>
  <si>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</si>
  <si>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</si>
  <si>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</si>
  <si>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</si>
  <si>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</si>
  <si>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</si>
  <si>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</si>
  <si>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</si>
  <si>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</si>
  <si>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</si>
  <si>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</si>
  <si>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</si>
  <si>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</si>
  <si>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</si>
  <si>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</si>
  <si>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</si>
  <si>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</si>
  <si>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</si>
  <si>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</si>
  <si>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</si>
  <si>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</si>
  <si>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</si>
  <si>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</si>
  <si>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</si>
  <si>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</si>
  <si>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</si>
  <si>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</si>
  <si>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</si>
  <si>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</si>
  <si>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</si>
  <si>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</si>
  <si>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</si>
  <si>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</si>
  <si>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</si>
  <si>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</si>
  <si>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</si>
  <si>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</si>
  <si>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</si>
  <si>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</si>
  <si>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</si>
  <si>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</si>
  <si>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</si>
  <si>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</si>
  <si>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</si>
  <si>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</si>
  <si>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</si>
  <si>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</si>
  <si>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</si>
  <si>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</si>
  <si>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</si>
  <si>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</si>
  <si>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</si>
  <si>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</si>
  <si>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</si>
  <si>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</si>
  <si>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</si>
  <si>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</si>
  <si>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</si>
  <si>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</si>
  <si>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</si>
  <si>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</si>
  <si>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</si>
  <si>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</si>
  <si>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</si>
  <si>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</si>
  <si>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</si>
  <si>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</si>
  <si>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</si>
  <si>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</si>
  <si>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</si>
  <si>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</si>
  <si>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</si>
  <si>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</si>
  <si>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</si>
  <si>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</si>
  <si>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</si>
  <si>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</si>
  <si>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</si>
  <si>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</si>
  <si>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</si>
  <si>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</si>
  <si>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</si>
  <si>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</si>
  <si>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</si>
  <si>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</si>
  <si>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</si>
  <si>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</si>
  <si>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</si>
  <si>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</si>
  <si>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</si>
  <si>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</si>
  <si>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</si>
  <si>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</si>
  <si>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</si>
  <si>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</si>
  <si>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</si>
  <si>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</si>
  <si>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</si>
  <si>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</si>
  <si>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</si>
  <si>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</si>
  <si>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</si>
  <si>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</si>
  <si>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</si>
  <si>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</si>
  <si>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</si>
  <si>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</si>
  <si>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</si>
  <si>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</si>
  <si>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</si>
  <si>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</si>
  <si>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</si>
  <si>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</si>
  <si>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</si>
  <si>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</si>
  <si>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</si>
  <si>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</si>
  <si>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</si>
  <si>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</si>
  <si>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</si>
  <si>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</si>
  <si>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</si>
  <si>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</si>
  <si>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</si>
  <si>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</si>
  <si>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</si>
  <si>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</si>
  <si>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</si>
  <si>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</si>
  <si>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</si>
  <si>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</si>
  <si>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</si>
  <si>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</si>
  <si>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</si>
  <si>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</si>
  <si>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</si>
  <si>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</si>
  <si>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</si>
  <si>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</si>
  <si>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</si>
  <si>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</si>
  <si>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</si>
  <si>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</si>
  <si>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</si>
  <si>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</si>
  <si>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</si>
  <si>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</si>
  <si>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</si>
  <si>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</si>
  <si>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</si>
  <si>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</si>
  <si>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</si>
  <si>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</si>
  <si>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</si>
  <si>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</si>
  <si>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</si>
  <si>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</si>
  <si>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</si>
  <si>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</si>
  <si>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</si>
  <si>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</si>
  <si>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</si>
  <si>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</si>
  <si>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</si>
  <si>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</si>
  <si>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</si>
  <si>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</si>
  <si>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</si>
  <si>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</si>
  <si>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</si>
  <si>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</si>
  <si>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</si>
  <si>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</si>
  <si>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</si>
  <si>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</si>
  <si>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</si>
  <si>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</si>
  <si>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</si>
  <si>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</si>
  <si>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</si>
  <si>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</si>
  <si>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</si>
  <si>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</si>
  <si>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</si>
  <si>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</si>
  <si>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</si>
  <si>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</si>
  <si>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</si>
  <si>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</si>
  <si>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</si>
  <si>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</si>
  <si>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</si>
  <si>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</si>
  <si>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</si>
  <si>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</si>
  <si>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</si>
  <si>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</si>
  <si>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</si>
  <si>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</si>
  <si>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</si>
  <si>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</si>
  <si>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</si>
  <si>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</si>
  <si>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</si>
  <si>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</si>
  <si>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</si>
  <si>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</si>
  <si>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</si>
  <si>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</si>
  <si>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</si>
  <si>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</si>
  <si>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</si>
  <si>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</si>
  <si>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</si>
  <si>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</si>
  <si>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</si>
  <si>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</si>
  <si>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</si>
  <si>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</si>
  <si>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</si>
  <si>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</si>
  <si>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</si>
  <si>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</si>
  <si>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</si>
  <si>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</si>
  <si>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</si>
  <si>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</si>
  <si>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</si>
  <si>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</si>
  <si>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</si>
  <si>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</si>
  <si>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</si>
  <si>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</si>
  <si>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</si>
  <si>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</si>
  <si>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</si>
  <si>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</si>
  <si>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</si>
  <si>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</si>
  <si>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</si>
  <si>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</si>
  <si>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</si>
  <si>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</si>
  <si>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</si>
  <si>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</si>
  <si>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</si>
  <si>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</si>
  <si>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</si>
  <si>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</si>
  <si>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</si>
  <si>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</si>
  <si>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</si>
  <si>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</si>
  <si>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</si>
  <si>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</si>
  <si>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</si>
  <si>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</si>
  <si>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</si>
  <si>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</si>
  <si>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</si>
  <si>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</si>
  <si>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</si>
  <si>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</si>
  <si>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</si>
  <si>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</si>
  <si>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</si>
  <si>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</si>
  <si>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</si>
  <si>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</si>
  <si>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</si>
  <si>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</si>
  <si>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</si>
  <si>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</si>
  <si>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</si>
  <si>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</si>
  <si>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</si>
  <si>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</si>
  <si>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</si>
  <si>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</si>
  <si>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</si>
  <si>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</si>
  <si>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</si>
  <si>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</si>
  <si>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</si>
  <si>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</si>
  <si>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</si>
  <si>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</si>
  <si>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</si>
  <si>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</si>
  <si>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</si>
  <si>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</si>
  <si>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</si>
  <si>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</si>
  <si>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</si>
  <si>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</si>
  <si>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</si>
  <si>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</si>
  <si>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</si>
  <si>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</si>
  <si>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</si>
  <si>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</si>
  <si>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</si>
  <si>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</si>
  <si>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</si>
  <si>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</si>
  <si>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</si>
  <si>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</si>
  <si>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</si>
  <si>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</si>
  <si>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</si>
  <si>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</si>
  <si>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</si>
  <si>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</si>
  <si>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</si>
  <si>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</si>
  <si>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</si>
  <si>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</si>
  <si>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</si>
  <si>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</si>
  <si>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</si>
  <si>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</si>
  <si>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</si>
  <si>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</si>
  <si>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</si>
  <si>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</si>
  <si>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</si>
  <si>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</si>
  <si>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</si>
  <si>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</si>
  <si>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</si>
  <si>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</si>
  <si>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</si>
  <si>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</si>
  <si>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</si>
  <si>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</si>
  <si>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</si>
  <si>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</si>
  <si>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</si>
  <si>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</si>
  <si>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</si>
  <si>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</si>
  <si>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</si>
  <si>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</si>
  <si>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</si>
  <si>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</si>
  <si>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</si>
  <si>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</si>
  <si>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</si>
  <si>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</si>
  <si>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</si>
  <si>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</si>
  <si>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</si>
  <si>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</si>
  <si>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</si>
  <si>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</si>
  <si>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</si>
  <si>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</si>
  <si>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</si>
  <si>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</si>
  <si>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</si>
  <si>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</si>
  <si>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</si>
  <si>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</si>
  <si>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</si>
  <si>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</si>
  <si>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</si>
  <si>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</si>
  <si>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</si>
  <si>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</si>
  <si>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</si>
  <si>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</si>
  <si>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</si>
  <si>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</si>
  <si>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</si>
  <si>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</si>
  <si>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</si>
  <si>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</si>
  <si>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</si>
  <si>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</si>
  <si>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</si>
  <si>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</si>
  <si>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</si>
  <si>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</si>
  <si>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</si>
  <si>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</si>
  <si>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</si>
  <si>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</si>
  <si>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</si>
  <si>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</si>
  <si>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</si>
  <si>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</si>
  <si>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</si>
  <si>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</si>
  <si>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</si>
  <si>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</si>
  <si>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</si>
  <si>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</si>
  <si>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</si>
  <si>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</si>
  <si>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</si>
  <si>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</si>
  <si>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</si>
  <si>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</si>
  <si>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</si>
  <si>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</si>
  <si>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</si>
  <si>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</si>
  <si>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</si>
  <si>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</si>
  <si>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</si>
  <si>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</si>
  <si>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</si>
  <si>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</si>
  <si>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</si>
  <si>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</si>
  <si>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</si>
  <si>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</si>
  <si>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</si>
  <si>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</si>
  <si>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</si>
  <si>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</si>
  <si>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</si>
  <si>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</si>
  <si>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</si>
  <si>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</si>
  <si>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</si>
  <si>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</si>
  <si>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</si>
  <si>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</si>
  <si>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</si>
  <si>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</si>
  <si>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</si>
  <si>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</si>
  <si>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</si>
  <si>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</si>
  <si>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</si>
  <si>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</si>
  <si>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</si>
  <si>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</si>
  <si>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</si>
  <si>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</si>
  <si>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</si>
  <si>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</si>
  <si>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</si>
  <si>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</si>
  <si>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</si>
  <si>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</si>
  <si>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</si>
  <si>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</si>
  <si>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</si>
  <si>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</si>
  <si>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</si>
  <si>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</si>
  <si>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</si>
  <si>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</si>
  <si>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</si>
  <si>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</si>
  <si>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</si>
  <si>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</si>
  <si>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</si>
  <si>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</si>
  <si>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</si>
  <si>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</si>
  <si>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</si>
  <si>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</si>
  <si>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</si>
  <si>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</si>
  <si>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</si>
  <si>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</si>
  <si>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</si>
  <si>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</si>
  <si>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</si>
  <si>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</si>
  <si>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</si>
  <si>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</si>
  <si>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</si>
  <si>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</si>
  <si>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</si>
  <si>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</si>
  <si>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</si>
  <si>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</si>
  <si>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</si>
  <si>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</si>
  <si>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</si>
  <si>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</si>
  <si>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</si>
  <si>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</si>
  <si>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</si>
  <si>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</si>
  <si>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</si>
  <si>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</si>
  <si>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</si>
  <si>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</si>
  <si>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</si>
  <si>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</si>
  <si>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</si>
  <si>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</si>
  <si>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</si>
  <si>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</si>
  <si>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</si>
  <si>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</si>
  <si>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</si>
  <si>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</si>
  <si>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</si>
  <si>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</si>
  <si>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</si>
  <si>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</si>
  <si>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</si>
  <si>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</si>
  <si>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</si>
  <si>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</si>
  <si>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</si>
  <si>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</si>
  <si>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</si>
  <si>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</si>
  <si>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</si>
  <si>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</si>
  <si>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</si>
  <si>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</si>
  <si>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</si>
  <si>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</si>
  <si>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</si>
  <si>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</si>
  <si>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</si>
  <si>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</si>
  <si>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</si>
  <si>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</si>
  <si>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</si>
  <si>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</si>
  <si>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</si>
  <si>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</si>
  <si>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</si>
  <si>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</si>
  <si>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</si>
  <si>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</si>
  <si>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</si>
  <si>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</si>
  <si>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</si>
  <si>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</si>
  <si>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</si>
  <si>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</si>
  <si>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</si>
  <si>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</si>
  <si>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</si>
  <si>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</si>
  <si>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</si>
  <si>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</si>
  <si>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</si>
  <si>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</si>
  <si>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</si>
  <si>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</si>
  <si>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</si>
  <si>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</si>
  <si>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</si>
  <si>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</si>
  <si>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</si>
  <si>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</si>
  <si>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</si>
  <si>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</si>
  <si>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</si>
  <si>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</si>
  <si>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</si>
  <si>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</si>
  <si>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</si>
  <si>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</si>
  <si>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</si>
  <si>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</si>
  <si>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</si>
  <si>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</si>
  <si>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</si>
  <si>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</si>
  <si>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</si>
  <si>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</si>
  <si>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</si>
  <si>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</si>
  <si>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</si>
  <si>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</si>
  <si>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</si>
  <si>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</si>
  <si>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</si>
  <si>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</si>
  <si>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</si>
  <si>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</si>
  <si>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</si>
  <si>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</si>
  <si>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</si>
  <si>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</si>
  <si>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</si>
  <si>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</si>
  <si>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</si>
  <si>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</si>
  <si>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</si>
  <si>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</si>
  <si>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</si>
  <si>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</si>
  <si>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</si>
  <si>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</si>
  <si>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</si>
  <si>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</si>
  <si>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</si>
  <si>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</si>
  <si>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</si>
  <si>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</si>
  <si>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</si>
  <si>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</si>
  <si>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</si>
  <si>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</si>
  <si>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</si>
  <si>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</si>
  <si>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</si>
  <si>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</si>
  <si>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</si>
  <si>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</si>
  <si>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</si>
  <si>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</si>
  <si>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</si>
  <si>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</si>
  <si>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</si>
  <si>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</si>
  <si>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</si>
  <si>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</si>
  <si>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</si>
  <si>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</si>
  <si>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</si>
  <si>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</si>
  <si>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</si>
  <si>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</si>
  <si>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</si>
  <si>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</si>
  <si>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</si>
  <si>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</si>
  <si>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</si>
  <si>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</si>
  <si>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</si>
  <si>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</si>
  <si>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</si>
  <si>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</si>
  <si>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</si>
  <si>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</si>
  <si>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</si>
  <si>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</si>
  <si>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</si>
  <si>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</si>
  <si>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</si>
  <si>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</si>
  <si>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</si>
  <si>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</si>
  <si>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</si>
  <si>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</si>
  <si>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</si>
  <si>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</si>
  <si>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</si>
  <si>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</si>
  <si>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</si>
  <si>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</si>
  <si>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</si>
  <si>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</si>
  <si>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</si>
  <si>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</si>
  <si>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</si>
  <si>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</si>
  <si>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</si>
  <si>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</si>
  <si>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</si>
  <si>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</si>
  <si>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</si>
  <si>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</si>
  <si>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</si>
  <si>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</si>
  <si>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</si>
  <si>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</si>
  <si>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</si>
  <si>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</si>
  <si>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</si>
  <si>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</si>
  <si>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</si>
  <si>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</si>
  <si>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</si>
  <si>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</si>
  <si>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</si>
  <si>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</si>
  <si>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</si>
  <si>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</si>
  <si>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</si>
  <si>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</si>
  <si>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</si>
  <si>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</si>
  <si>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</si>
  <si>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</si>
  <si>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</si>
  <si>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</si>
  <si>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</si>
  <si>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</si>
  <si>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</si>
  <si>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</si>
  <si>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</si>
  <si>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</si>
  <si>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</si>
  <si>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</si>
  <si>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</si>
  <si>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</si>
  <si>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</si>
  <si>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</si>
  <si>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</si>
  <si>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</si>
  <si>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</si>
  <si>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</si>
  <si>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</si>
  <si>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</si>
  <si>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</si>
  <si>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</si>
  <si>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</si>
  <si>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</si>
  <si>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</si>
  <si>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</si>
  <si>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</si>
  <si>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</si>
  <si>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</si>
  <si>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</si>
  <si>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</si>
  <si>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</si>
  <si>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</si>
  <si>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</si>
  <si>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</si>
  <si>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</si>
  <si>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</si>
  <si>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</si>
  <si>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</si>
  <si>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</si>
  <si>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</si>
  <si>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</si>
  <si>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</si>
  <si>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</si>
  <si>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</si>
  <si>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</si>
  <si>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</si>
  <si>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</si>
  <si>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</si>
  <si>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</si>
  <si>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</si>
  <si>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</si>
  <si>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</si>
  <si>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</si>
  <si>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</si>
  <si>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</si>
  <si>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</si>
  <si>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</si>
  <si>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</si>
  <si>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</si>
  <si>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</si>
  <si>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</si>
  <si>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</si>
  <si>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</si>
  <si>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</si>
  <si>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</si>
  <si>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</si>
  <si>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</si>
  <si>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</si>
  <si>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</si>
  <si>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</si>
  <si>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</si>
  <si>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</si>
  <si>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</si>
  <si>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</si>
  <si>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</si>
  <si>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</si>
  <si>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</si>
  <si>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</si>
  <si>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</si>
  <si>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</si>
  <si>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</si>
  <si>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</si>
  <si>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</si>
  <si>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</si>
  <si>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</si>
  <si>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</si>
  <si>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</si>
  <si>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</si>
  <si>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</si>
  <si>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</si>
  <si>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</si>
  <si>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</si>
  <si>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</si>
  <si>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</si>
  <si>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</si>
  <si>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</si>
  <si>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</si>
  <si>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</si>
  <si>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</si>
  <si>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</si>
  <si>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</si>
  <si>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</si>
  <si>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</si>
  <si>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</si>
  <si>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</si>
  <si>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</si>
  <si>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</si>
  <si>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</si>
  <si>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</si>
  <si>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</si>
  <si>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</si>
  <si>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</si>
  <si>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</si>
  <si>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</si>
  <si>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</si>
  <si>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</si>
  <si>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</si>
  <si>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</si>
  <si>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</si>
  <si>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</si>
  <si>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</si>
  <si>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</si>
  <si>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</si>
  <si>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</si>
  <si>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</si>
  <si>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</si>
  <si>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</si>
  <si>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</si>
  <si>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</si>
  <si>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</si>
  <si>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</si>
  <si>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</si>
  <si>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</si>
  <si>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</si>
  <si>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</si>
  <si>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</si>
  <si>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</si>
  <si>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</si>
  <si>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</si>
  <si>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</si>
  <si>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</si>
  <si>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</si>
  <si>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</si>
  <si>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</si>
  <si>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</si>
  <si>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</si>
  <si>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</si>
  <si>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</si>
  <si>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</si>
  <si>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</si>
  <si>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</si>
  <si>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</si>
  <si>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</si>
  <si>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</si>
  <si>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</si>
  <si>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</si>
  <si>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</si>
  <si>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</si>
  <si>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</si>
  <si>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</si>
  <si>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</si>
  <si>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</si>
  <si>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</si>
  <si>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</si>
  <si>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</si>
  <si>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</si>
  <si>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</si>
  <si>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</si>
  <si>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</si>
  <si>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</si>
  <si>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</si>
  <si>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</si>
  <si>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</si>
  <si>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</si>
  <si>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</si>
  <si>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</si>
  <si>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</si>
  <si>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</si>
  <si>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</si>
  <si>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</si>
  <si>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</si>
  <si>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</si>
  <si>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</si>
  <si>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</si>
  <si>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</si>
  <si>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</si>
  <si>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</si>
  <si>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</si>
  <si>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</si>
  <si>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</si>
  <si>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</si>
  <si>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</si>
  <si>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</si>
  <si>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</si>
  <si>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</si>
  <si>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</si>
  <si>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</si>
  <si>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</si>
  <si>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</si>
  <si>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</si>
  <si>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</si>
  <si>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</si>
  <si>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</si>
  <si>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</si>
  <si>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</si>
  <si>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</si>
  <si>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</si>
  <si>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</si>
  <si>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</si>
  <si>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</si>
  <si>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</si>
  <si>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</si>
  <si>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</si>
  <si>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</si>
  <si>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</si>
  <si>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</si>
  <si>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</si>
  <si>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</si>
  <si>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</si>
  <si>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</si>
  <si>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</si>
  <si>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</si>
  <si>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</si>
  <si>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</si>
  <si>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</si>
  <si>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</si>
  <si>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</si>
  <si>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</si>
  <si>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</si>
  <si>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</si>
  <si>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</si>
  <si>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</si>
  <si>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</si>
  <si>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</si>
  <si>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</si>
  <si>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</si>
  <si>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</si>
  <si>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</si>
  <si>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</si>
  <si>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</si>
  <si>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</si>
  <si>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</si>
  <si>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</si>
  <si>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</si>
  <si>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</si>
  <si>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</si>
  <si>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</si>
  <si>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</si>
  <si>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</si>
  <si>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</si>
  <si>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</si>
  <si>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</si>
  <si>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</si>
  <si>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</si>
  <si>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</si>
  <si>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</si>
  <si>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</si>
  <si>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</si>
  <si>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</si>
  <si>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</si>
  <si>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</si>
  <si>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</si>
  <si>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</si>
  <si>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</si>
  <si>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</si>
  <si>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</si>
  <si>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</si>
  <si>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</si>
  <si>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</si>
  <si>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</si>
  <si>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</si>
  <si>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</si>
  <si>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</si>
  <si>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</si>
  <si>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</si>
  <si>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</si>
  <si>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</si>
  <si>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</si>
  <si>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</si>
  <si>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</si>
  <si>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</si>
  <si>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</si>
  <si>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</si>
  <si>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</si>
  <si>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</si>
  <si>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</si>
  <si>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</si>
  <si>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</si>
  <si>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</si>
  <si>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</si>
  <si>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</si>
  <si>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</si>
  <si>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</si>
  <si>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</si>
  <si>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</si>
  <si>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</si>
  <si>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</si>
  <si>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</si>
  <si>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</si>
  <si>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</si>
  <si>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</si>
  <si>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</si>
  <si>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</si>
  <si>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</si>
  <si>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</si>
  <si>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</si>
  <si>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</si>
  <si>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</si>
  <si>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</si>
  <si>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</si>
  <si>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</si>
  <si>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</si>
  <si>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</si>
  <si>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</si>
  <si>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</si>
  <si>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</si>
  <si>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</si>
  <si>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</si>
  <si>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</si>
  <si>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</si>
  <si>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</si>
  <si>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</si>
  <si>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</si>
  <si>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</si>
  <si>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</si>
  <si>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</si>
  <si>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</si>
  <si>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</si>
  <si>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</si>
  <si>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</si>
  <si>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</si>
  <si>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</si>
  <si>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</si>
  <si>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</si>
  <si>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</si>
  <si>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</si>
  <si>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</si>
  <si>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</si>
  <si>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</si>
  <si>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</si>
  <si>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</si>
  <si>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</si>
  <si>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</si>
  <si>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</si>
  <si>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</si>
  <si>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</si>
  <si>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</si>
  <si>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</si>
  <si>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</si>
  <si>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</si>
  <si>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</si>
  <si>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</si>
  <si>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</si>
  <si>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</si>
  <si>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</si>
  <si>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</si>
  <si>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</si>
  <si>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</si>
  <si>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</si>
  <si>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</si>
  <si>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</si>
  <si>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</si>
  <si>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</si>
  <si>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</si>
  <si>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</si>
  <si>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</si>
  <si>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</si>
  <si>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</si>
  <si>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</si>
  <si>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</si>
  <si>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</si>
  <si>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</si>
  <si>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</si>
  <si>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</si>
  <si>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</si>
  <si>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</si>
  <si>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</si>
  <si>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</si>
  <si>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</si>
  <si>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</si>
  <si>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</si>
  <si>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</si>
  <si>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</si>
  <si>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</si>
  <si>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</si>
  <si>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</si>
  <si>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</si>
  <si>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</si>
  <si>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</si>
  <si>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</si>
  <si>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</si>
  <si>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</si>
  <si>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</si>
  <si>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</si>
  <si>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</si>
  <si>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</si>
  <si>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</si>
  <si>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</si>
  <si>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</si>
  <si>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</si>
  <si>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</si>
  <si>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</si>
  <si>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</si>
  <si>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</si>
  <si>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</si>
  <si>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</si>
  <si>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</si>
  <si>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</si>
  <si>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</si>
  <si>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</si>
  <si>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</si>
  <si>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</si>
  <si>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</si>
  <si>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</si>
  <si>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</si>
  <si>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</si>
  <si>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</si>
  <si>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</si>
  <si>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</si>
  <si>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</si>
  <si>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</si>
  <si>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</si>
  <si>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</si>
  <si>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</si>
  <si>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</si>
  <si>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</si>
  <si>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</si>
  <si>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</si>
  <si>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</si>
  <si>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</si>
  <si>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</si>
  <si>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</si>
  <si>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</si>
  <si>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</si>
  <si>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</si>
  <si>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</si>
  <si>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</si>
  <si>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</si>
  <si>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</si>
  <si>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</si>
  <si>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</si>
  <si>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</si>
  <si>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</si>
  <si>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</si>
  <si>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</si>
  <si>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</si>
  <si>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</si>
  <si>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</si>
  <si>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</si>
  <si>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</si>
  <si>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</si>
  <si>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</si>
  <si>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</si>
  <si>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</si>
  <si>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</si>
  <si>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</si>
  <si>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</si>
  <si>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</si>
  <si>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</si>
  <si>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</si>
  <si>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</si>
  <si>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</si>
  <si>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</si>
  <si>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</si>
  <si>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</si>
  <si>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</si>
  <si>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</si>
  <si>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</si>
  <si>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</si>
  <si>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</si>
  <si>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</si>
  <si>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</si>
  <si>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</si>
  <si>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</si>
  <si>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</si>
  <si>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</si>
  <si>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</si>
  <si>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</si>
  <si>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</si>
  <si>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</si>
  <si>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</si>
  <si>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</si>
  <si>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</si>
  <si>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</si>
  <si>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</si>
  <si>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</si>
  <si>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</si>
  <si>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</si>
  <si>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</si>
  <si>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</si>
  <si>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</si>
  <si>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</si>
  <si>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</si>
  <si>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</si>
  <si>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</si>
  <si>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</si>
  <si>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</si>
  <si>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</si>
  <si>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</si>
  <si>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</si>
  <si>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</si>
  <si>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</si>
  <si>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</si>
  <si>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</si>
  <si>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</si>
  <si>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</si>
  <si>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</si>
  <si>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</si>
  <si>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</si>
  <si>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</si>
  <si>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</si>
  <si>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</si>
  <si>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</si>
  <si>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</si>
  <si>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</si>
  <si>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</si>
  <si>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</si>
  <si>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</si>
  <si>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</si>
  <si>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</si>
  <si>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</si>
  <si>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</si>
  <si>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</si>
  <si>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</si>
  <si>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</si>
  <si>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</si>
  <si>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</si>
  <si>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</si>
  <si>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</si>
  <si>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</si>
  <si>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</si>
  <si>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</si>
  <si>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</si>
  <si>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</si>
  <si>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</si>
  <si>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</si>
  <si>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</si>
  <si>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</si>
  <si>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</si>
  <si>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</si>
  <si>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</si>
  <si>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</si>
  <si>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</si>
  <si>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</si>
  <si>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</si>
  <si>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</si>
  <si>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</si>
  <si>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</si>
  <si>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</si>
  <si>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</si>
  <si>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</si>
  <si>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</si>
  <si>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</si>
  <si>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</si>
  <si>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</si>
  <si>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</si>
  <si>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</si>
  <si>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</si>
  <si>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</si>
  <si>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</si>
  <si>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</si>
  <si>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</si>
  <si>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</si>
  <si>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</si>
  <si>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</si>
  <si>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</si>
  <si>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</si>
  <si>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</si>
  <si>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</si>
  <si>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</si>
  <si>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</si>
  <si>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</si>
  <si>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</si>
  <si>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</si>
  <si>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</si>
  <si>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</si>
  <si>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</si>
  <si>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</si>
  <si>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</si>
  <si>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</si>
  <si>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</si>
  <si>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</si>
  <si>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</si>
  <si>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</si>
  <si>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</si>
  <si>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</si>
  <si>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</si>
  <si>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</si>
  <si>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</si>
  <si>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</si>
  <si>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</si>
  <si>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</si>
  <si>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</si>
  <si>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</si>
  <si>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</si>
  <si>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</si>
  <si>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</si>
  <si>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</si>
  <si>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</si>
  <si>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</si>
  <si>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</si>
  <si>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</si>
  <si>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</si>
  <si>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</si>
  <si>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</si>
  <si>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</si>
  <si>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</si>
  <si>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</si>
  <si>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</si>
  <si>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</si>
  <si>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</si>
  <si>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</si>
  <si>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</si>
  <si>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</si>
  <si>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</si>
  <si>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</si>
  <si>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</si>
  <si>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</si>
  <si>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</si>
  <si>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</si>
  <si>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</si>
  <si>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</si>
  <si>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</si>
  <si>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</si>
  <si>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</si>
  <si>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</si>
  <si>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</si>
  <si>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</si>
  <si>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04100</t>
  </si>
  <si>
    <t>仙台市</t>
  </si>
  <si>
    <t>04100_令和4年度</t>
  </si>
  <si>
    <t>04100_令和6年度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</si>
  <si>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</si>
  <si>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</si>
  <si>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</si>
  <si>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</si>
  <si>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</si>
  <si>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</si>
  <si>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</si>
  <si>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</si>
  <si>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</si>
  <si>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</si>
  <si>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</si>
  <si>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</si>
  <si>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</si>
  <si>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</si>
  <si>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01216_令和6年度</t>
  </si>
  <si>
    <t>01216</t>
  </si>
  <si>
    <t>芦別市</t>
  </si>
  <si>
    <t>01402_令和6年度</t>
  </si>
  <si>
    <t>01402</t>
  </si>
  <si>
    <t>岩内町</t>
  </si>
  <si>
    <t>_令和6年度</t>
  </si>
  <si>
    <t>市区町村コード_令和4年度</t>
  </si>
  <si>
    <t>01216_令和4年度</t>
  </si>
  <si>
    <t>01402_令和4年度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</si>
  <si>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</si>
  <si>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</si>
  <si>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</si>
  <si>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</si>
  <si>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</si>
  <si>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</si>
  <si>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</si>
  <si>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</si>
  <si>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</si>
  <si>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</si>
  <si>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</si>
  <si>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</si>
  <si>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</si>
  <si>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</si>
  <si>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</si>
  <si>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</si>
  <si>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</si>
  <si>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</si>
  <si>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</si>
  <si>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</si>
  <si>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</si>
  <si>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</si>
  <si>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</si>
  <si>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</si>
  <si>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</si>
  <si>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</si>
  <si>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</si>
  <si>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</si>
  <si>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</si>
  <si>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</si>
  <si>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</si>
  <si>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</si>
  <si>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</si>
  <si>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</si>
  <si>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</si>
  <si>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</si>
  <si>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</si>
  <si>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</si>
  <si>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</si>
  <si>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</si>
  <si>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</si>
  <si>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</si>
  <si>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</si>
  <si>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</si>
  <si>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</si>
  <si>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</si>
  <si>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</si>
  <si>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</si>
  <si>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</si>
  <si>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</si>
  <si>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</si>
  <si>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</si>
  <si>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</si>
  <si>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</si>
  <si>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</si>
  <si>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</si>
  <si>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</si>
  <si>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01607_令和6年度</t>
  </si>
  <si>
    <t>01607</t>
  </si>
  <si>
    <t>浦河町</t>
  </si>
  <si>
    <t>01601_令和6年度</t>
  </si>
  <si>
    <t>01601</t>
  </si>
  <si>
    <t>日高町</t>
  </si>
  <si>
    <t>01607_令和4年度</t>
  </si>
  <si>
    <t>01601_令和4年度</t>
  </si>
  <si>
    <t>04212</t>
  </si>
  <si>
    <t>登米市</t>
  </si>
  <si>
    <t>04212_令和4年度</t>
  </si>
  <si>
    <t>04212_令和6年度</t>
  </si>
  <si>
    <t>04361</t>
  </si>
  <si>
    <t>亘理町</t>
  </si>
  <si>
    <t>04361_令和4年度</t>
  </si>
  <si>
    <t>04361_令和6年度</t>
  </si>
  <si>
    <t>04206</t>
  </si>
  <si>
    <t>白石市</t>
  </si>
  <si>
    <t>04206_令和4年度</t>
  </si>
  <si>
    <t>04206_令和6年度</t>
  </si>
  <si>
    <t>17386_平成2年度</t>
  </si>
  <si>
    <t>17386</t>
  </si>
  <si>
    <t>宝達志水町</t>
  </si>
  <si>
    <t>17386_平成17年度</t>
  </si>
  <si>
    <t>17386_平成18年度</t>
  </si>
  <si>
    <t>17386_平成19年度</t>
  </si>
  <si>
    <t>17386_平成20年度</t>
  </si>
  <si>
    <t>17386_平成21年度</t>
  </si>
  <si>
    <t>17386_平成22年度</t>
  </si>
  <si>
    <t>17386_平成23年度</t>
  </si>
  <si>
    <t>17386_平成24年度</t>
  </si>
  <si>
    <t>17386_平成25年度</t>
  </si>
  <si>
    <t>17386_平成26年度</t>
  </si>
  <si>
    <t>17386_平成27年度</t>
  </si>
  <si>
    <t>17386_平成28年度</t>
  </si>
  <si>
    <t>17386_平成29年度</t>
  </si>
  <si>
    <t>17386_平成30年度</t>
  </si>
  <si>
    <t>17386_令和元年度</t>
  </si>
  <si>
    <t>17386_令和2年度</t>
  </si>
  <si>
    <t>17386_令和3年度</t>
  </si>
  <si>
    <t>17386_令和4年度</t>
  </si>
  <si>
    <t>17386_令和5年度</t>
  </si>
  <si>
    <t>17386_令和6年度</t>
  </si>
  <si>
    <t>39402_平成2年度</t>
  </si>
  <si>
    <t>39402</t>
  </si>
  <si>
    <t>佐川町</t>
  </si>
  <si>
    <t>39402_平成17年度</t>
  </si>
  <si>
    <t>39402_平成18年度</t>
  </si>
  <si>
    <t>39402_平成19年度</t>
  </si>
  <si>
    <t>39402_平成20年度</t>
  </si>
  <si>
    <t>39402_平成21年度</t>
  </si>
  <si>
    <t>39402_平成22年度</t>
  </si>
  <si>
    <t>39402_平成23年度</t>
  </si>
  <si>
    <t>39402_平成24年度</t>
  </si>
  <si>
    <t>39402_平成25年度</t>
  </si>
  <si>
    <t>39402_平成26年度</t>
  </si>
  <si>
    <t>39402_平成27年度</t>
  </si>
  <si>
    <t>39402_平成28年度</t>
  </si>
  <si>
    <t>39402_平成29年度</t>
  </si>
  <si>
    <t>39402_平成30年度</t>
  </si>
  <si>
    <t>39402_令和元年度</t>
  </si>
  <si>
    <t>39402_令和2年度</t>
  </si>
  <si>
    <t>39402_令和3年度</t>
  </si>
  <si>
    <t>39402_令和4年度</t>
  </si>
  <si>
    <t>39402_令和5年度</t>
  </si>
  <si>
    <t>39402_令和6年度</t>
  </si>
  <si>
    <t>39209_平成2年度</t>
  </si>
  <si>
    <t>39209</t>
  </si>
  <si>
    <t>土佐清水市</t>
  </si>
  <si>
    <t>39209_平成17年度</t>
  </si>
  <si>
    <t>39209_平成18年度</t>
  </si>
  <si>
    <t>39209_平成19年度</t>
  </si>
  <si>
    <t>39209_平成20年度</t>
  </si>
  <si>
    <t>39209_平成21年度</t>
  </si>
  <si>
    <t>39209_平成22年度</t>
  </si>
  <si>
    <t>39209_平成23年度</t>
  </si>
  <si>
    <t>39209_平成24年度</t>
  </si>
  <si>
    <t>39209_平成25年度</t>
  </si>
  <si>
    <t>39209_平成26年度</t>
  </si>
  <si>
    <t>39209_平成27年度</t>
  </si>
  <si>
    <t>39209_平成28年度</t>
  </si>
  <si>
    <t>39209_平成29年度</t>
  </si>
  <si>
    <t>39209_平成30年度</t>
  </si>
  <si>
    <t>39209_令和元年度</t>
  </si>
  <si>
    <t>39209_令和2年度</t>
  </si>
  <si>
    <t>39209_令和3年度</t>
  </si>
  <si>
    <t>39209_令和4年度</t>
  </si>
  <si>
    <t>39209_令和5年度</t>
  </si>
  <si>
    <t>39209_令和6年度</t>
  </si>
  <si>
    <t>04341_平成2年度</t>
  </si>
  <si>
    <t>04341</t>
  </si>
  <si>
    <t>丸森町</t>
  </si>
  <si>
    <t>04341_平成17年度</t>
  </si>
  <si>
    <t>04341_平成18年度</t>
  </si>
  <si>
    <t>04341_平成19年度</t>
  </si>
  <si>
    <t>04341_平成20年度</t>
  </si>
  <si>
    <t>04341_平成21年度</t>
  </si>
  <si>
    <t>04341_平成22年度</t>
  </si>
  <si>
    <t>04341_平成23年度</t>
  </si>
  <si>
    <t>04341_平成24年度</t>
  </si>
  <si>
    <t>04341_平成25年度</t>
  </si>
  <si>
    <t>04341_平成26年度</t>
  </si>
  <si>
    <t>04341_平成27年度</t>
  </si>
  <si>
    <t>04341_平成28年度</t>
  </si>
  <si>
    <t>04341_平成29年度</t>
  </si>
  <si>
    <t>04341_平成30年度</t>
  </si>
  <si>
    <t>04341_令和元年度</t>
  </si>
  <si>
    <t>04341_令和2年度</t>
  </si>
  <si>
    <t>04341_令和3年度</t>
  </si>
  <si>
    <t>04341_令和4年度</t>
  </si>
  <si>
    <t>04341_令和5年度</t>
  </si>
  <si>
    <t>04341_令和6年度</t>
  </si>
  <si>
    <t>03303_平成2年度</t>
  </si>
  <si>
    <t>03303</t>
  </si>
  <si>
    <t>岩手町</t>
  </si>
  <si>
    <t>03303_平成17年度</t>
  </si>
  <si>
    <t>03303_平成18年度</t>
  </si>
  <si>
    <t>03303_平成19年度</t>
  </si>
  <si>
    <t>03303_平成20年度</t>
  </si>
  <si>
    <t>03303_平成21年度</t>
  </si>
  <si>
    <t>03303_平成22年度</t>
  </si>
  <si>
    <t>03303_平成23年度</t>
  </si>
  <si>
    <t>03303_平成24年度</t>
  </si>
  <si>
    <t>03303_平成25年度</t>
  </si>
  <si>
    <t>03303_平成26年度</t>
  </si>
  <si>
    <t>03303_平成27年度</t>
  </si>
  <si>
    <t>03303_平成28年度</t>
  </si>
  <si>
    <t>03303_平成29年度</t>
  </si>
  <si>
    <t>03303_平成30年度</t>
  </si>
  <si>
    <t>03303_令和元年度</t>
  </si>
  <si>
    <t>03303_令和2年度</t>
  </si>
  <si>
    <t>03303_令和3年度</t>
  </si>
  <si>
    <t>03303_令和4年度</t>
  </si>
  <si>
    <t>03303_令和5年度</t>
  </si>
  <si>
    <t>03303_令和6年度</t>
  </si>
  <si>
    <t>04606_平成2年度</t>
  </si>
  <si>
    <t>04606</t>
  </si>
  <si>
    <t>南三陸町</t>
  </si>
  <si>
    <t>04606_平成17年度</t>
  </si>
  <si>
    <t>04606_平成18年度</t>
  </si>
  <si>
    <t>04606_平成19年度</t>
  </si>
  <si>
    <t>04606_平成20年度</t>
  </si>
  <si>
    <t>04606_平成21年度</t>
  </si>
  <si>
    <t>04606_平成22年度</t>
  </si>
  <si>
    <t>04606_平成23年度</t>
  </si>
  <si>
    <t>04606_平成24年度</t>
  </si>
  <si>
    <t>04606_平成25年度</t>
  </si>
  <si>
    <t>04606_平成26年度</t>
  </si>
  <si>
    <t>04606_平成27年度</t>
  </si>
  <si>
    <t>04606_平成28年度</t>
  </si>
  <si>
    <t>04606_平成29年度</t>
  </si>
  <si>
    <t>04606_平成30年度</t>
  </si>
  <si>
    <t>04606_令和元年度</t>
  </si>
  <si>
    <t>04606_令和2年度</t>
  </si>
  <si>
    <t>04606_令和3年度</t>
  </si>
  <si>
    <t>04606_令和4年度</t>
  </si>
  <si>
    <t>04606_令和5年度</t>
  </si>
  <si>
    <t>04606_令和6年度</t>
  </si>
  <si>
    <t>30391_平成2年度</t>
  </si>
  <si>
    <t>30391</t>
  </si>
  <si>
    <t>みなべ町</t>
  </si>
  <si>
    <t>30391_平成17年度</t>
  </si>
  <si>
    <t>30391_平成18年度</t>
  </si>
  <si>
    <t>30391_平成19年度</t>
  </si>
  <si>
    <t>30391_平成20年度</t>
  </si>
  <si>
    <t>30391_平成21年度</t>
  </si>
  <si>
    <t>30391_平成22年度</t>
  </si>
  <si>
    <t>30391_平成23年度</t>
  </si>
  <si>
    <t>30391_平成24年度</t>
  </si>
  <si>
    <t>30391_平成25年度</t>
  </si>
  <si>
    <t>30391_平成26年度</t>
  </si>
  <si>
    <t>30391_平成27年度</t>
  </si>
  <si>
    <t>30391_平成28年度</t>
  </si>
  <si>
    <t>30391_平成29年度</t>
  </si>
  <si>
    <t>30391_平成30年度</t>
  </si>
  <si>
    <t>30391_令和元年度</t>
  </si>
  <si>
    <t>30391_令和2年度</t>
  </si>
  <si>
    <t>30391_令和3年度</t>
  </si>
  <si>
    <t>30391_令和4年度</t>
  </si>
  <si>
    <t>30391_令和5年度</t>
  </si>
  <si>
    <t>30391_令和6年度</t>
  </si>
  <si>
    <t>02384_平成2年度</t>
  </si>
  <si>
    <t>02384</t>
  </si>
  <si>
    <t>鶴田町</t>
  </si>
  <si>
    <t>02384_平成17年度</t>
  </si>
  <si>
    <t>02384_平成18年度</t>
  </si>
  <si>
    <t>02384_平成19年度</t>
  </si>
  <si>
    <t>02384_平成20年度</t>
  </si>
  <si>
    <t>02384_平成21年度</t>
  </si>
  <si>
    <t>02384_平成22年度</t>
  </si>
  <si>
    <t>02384_平成23年度</t>
  </si>
  <si>
    <t>02384_平成24年度</t>
  </si>
  <si>
    <t>02384_平成25年度</t>
  </si>
  <si>
    <t>02384_平成26年度</t>
  </si>
  <si>
    <t>02384_平成27年度</t>
  </si>
  <si>
    <t>02384_平成28年度</t>
  </si>
  <si>
    <t>02384_平成29年度</t>
  </si>
  <si>
    <t>02384_平成30年度</t>
  </si>
  <si>
    <t>02384_令和元年度</t>
  </si>
  <si>
    <t>02384_令和2年度</t>
  </si>
  <si>
    <t>02384_令和3年度</t>
  </si>
  <si>
    <t>02384_令和4年度</t>
  </si>
  <si>
    <t>02384_令和5年度</t>
  </si>
  <si>
    <t>02384_令和6年度</t>
  </si>
  <si>
    <t>09343_平成2年度</t>
  </si>
  <si>
    <t>09343</t>
  </si>
  <si>
    <t>茂木町</t>
  </si>
  <si>
    <t>09343_平成17年度</t>
  </si>
  <si>
    <t>09343_平成18年度</t>
  </si>
  <si>
    <t>09343_平成19年度</t>
  </si>
  <si>
    <t>09343_平成20年度</t>
  </si>
  <si>
    <t>09343_平成21年度</t>
  </si>
  <si>
    <t>09343_平成22年度</t>
  </si>
  <si>
    <t>09343_平成23年度</t>
  </si>
  <si>
    <t>09343_平成24年度</t>
  </si>
  <si>
    <t>09343_平成25年度</t>
  </si>
  <si>
    <t>09343_平成26年度</t>
  </si>
  <si>
    <t>09343_平成27年度</t>
  </si>
  <si>
    <t>09343_平成28年度</t>
  </si>
  <si>
    <t>09343_平成29年度</t>
  </si>
  <si>
    <t>09343_平成30年度</t>
  </si>
  <si>
    <t>09343_令和元年度</t>
  </si>
  <si>
    <t>09343_令和2年度</t>
  </si>
  <si>
    <t>09343_令和3年度</t>
  </si>
  <si>
    <t>09343_令和4年度</t>
  </si>
  <si>
    <t>09343_令和5年度</t>
  </si>
  <si>
    <t>09343_令和6年度</t>
  </si>
  <si>
    <t>07308_平成2年度</t>
  </si>
  <si>
    <t>07308</t>
  </si>
  <si>
    <t>川俣町</t>
  </si>
  <si>
    <t>07308_平成17年度</t>
  </si>
  <si>
    <t>07308_平成18年度</t>
  </si>
  <si>
    <t>07308_平成19年度</t>
  </si>
  <si>
    <t>07308_平成20年度</t>
  </si>
  <si>
    <t>07308_平成21年度</t>
  </si>
  <si>
    <t>07308_平成22年度</t>
  </si>
  <si>
    <t>07308_平成23年度</t>
  </si>
  <si>
    <t>07308_平成24年度</t>
  </si>
  <si>
    <t>07308_平成25年度</t>
  </si>
  <si>
    <t>07308_平成26年度</t>
  </si>
  <si>
    <t>07308_平成27年度</t>
  </si>
  <si>
    <t>07308_平成28年度</t>
  </si>
  <si>
    <t>07308_平成29年度</t>
  </si>
  <si>
    <t>07308_平成30年度</t>
  </si>
  <si>
    <t>07308_令和元年度</t>
  </si>
  <si>
    <t>07308_令和2年度</t>
  </si>
  <si>
    <t>07308_令和3年度</t>
  </si>
  <si>
    <t>07308_令和4年度</t>
  </si>
  <si>
    <t>07308_令和5年度</t>
  </si>
  <si>
    <t>07308_令和6年度</t>
  </si>
  <si>
    <t>39202_平成2年度</t>
  </si>
  <si>
    <t>39202</t>
  </si>
  <si>
    <t>室戸市</t>
  </si>
  <si>
    <t>39202_平成17年度</t>
  </si>
  <si>
    <t>39202_平成18年度</t>
  </si>
  <si>
    <t>39202_平成19年度</t>
  </si>
  <si>
    <t>39202_平成20年度</t>
  </si>
  <si>
    <t>39202_平成21年度</t>
  </si>
  <si>
    <t>39202_平成22年度</t>
  </si>
  <si>
    <t>39202_平成23年度</t>
  </si>
  <si>
    <t>39202_平成24年度</t>
  </si>
  <si>
    <t>39202_平成25年度</t>
  </si>
  <si>
    <t>39202_平成26年度</t>
  </si>
  <si>
    <t>39202_平成27年度</t>
  </si>
  <si>
    <t>39202_平成28年度</t>
  </si>
  <si>
    <t>39202_平成29年度</t>
  </si>
  <si>
    <t>39202_平成30年度</t>
  </si>
  <si>
    <t>39202_令和元年度</t>
  </si>
  <si>
    <t>39202_令和2年度</t>
  </si>
  <si>
    <t>39202_令和3年度</t>
  </si>
  <si>
    <t>39202_令和4年度</t>
  </si>
  <si>
    <t>39202_令和5年度</t>
  </si>
  <si>
    <t>39202_令和6年度</t>
  </si>
  <si>
    <t>46505_平成2年度</t>
  </si>
  <si>
    <t>46505</t>
  </si>
  <si>
    <t>屋久島町</t>
  </si>
  <si>
    <t>46505_平成17年度</t>
  </si>
  <si>
    <t>46505_平成18年度</t>
  </si>
  <si>
    <t>46505_平成19年度</t>
  </si>
  <si>
    <t>46505_平成20年度</t>
  </si>
  <si>
    <t>46505_平成21年度</t>
  </si>
  <si>
    <t>46505_平成22年度</t>
  </si>
  <si>
    <t>46505_平成23年度</t>
  </si>
  <si>
    <t>46505_平成24年度</t>
  </si>
  <si>
    <t>46505_平成25年度</t>
  </si>
  <si>
    <t>46505_平成26年度</t>
  </si>
  <si>
    <t>46505_平成27年度</t>
  </si>
  <si>
    <t>46505_平成28年度</t>
  </si>
  <si>
    <t>46505_平成29年度</t>
  </si>
  <si>
    <t>46505_平成30年度</t>
  </si>
  <si>
    <t>46505_令和元年度</t>
  </si>
  <si>
    <t>46505_令和2年度</t>
  </si>
  <si>
    <t>46505_令和3年度</t>
  </si>
  <si>
    <t>46505_令和4年度</t>
  </si>
  <si>
    <t>46505_令和5年度</t>
  </si>
  <si>
    <t>46505_令和6年度</t>
  </si>
  <si>
    <t>01216_平成2年度</t>
  </si>
  <si>
    <t>01216_平成17年度</t>
  </si>
  <si>
    <t>01216_平成18年度</t>
  </si>
  <si>
    <t>01216_平成19年度</t>
  </si>
  <si>
    <t>01216_平成20年度</t>
  </si>
  <si>
    <t>01216_平成21年度</t>
  </si>
  <si>
    <t>01216_平成22年度</t>
  </si>
  <si>
    <t>01216_平成23年度</t>
  </si>
  <si>
    <t>01216_平成24年度</t>
  </si>
  <si>
    <t>01216_平成25年度</t>
  </si>
  <si>
    <t>01216_平成26年度</t>
  </si>
  <si>
    <t>01216_平成27年度</t>
  </si>
  <si>
    <t>01216_平成28年度</t>
  </si>
  <si>
    <t>01216_平成29年度</t>
  </si>
  <si>
    <t>01216_平成30年度</t>
  </si>
  <si>
    <t>01216_令和元年度</t>
  </si>
  <si>
    <t>01216_令和2年度</t>
  </si>
  <si>
    <t>01216_令和3年度</t>
  </si>
  <si>
    <t>01216_令和5年度</t>
  </si>
  <si>
    <t>04362_平成2年度</t>
  </si>
  <si>
    <t>04362</t>
  </si>
  <si>
    <t>山元町</t>
  </si>
  <si>
    <t>04362_平成17年度</t>
  </si>
  <si>
    <t>04362_平成18年度</t>
  </si>
  <si>
    <t>04362_平成19年度</t>
  </si>
  <si>
    <t>04362_平成20年度</t>
  </si>
  <si>
    <t>04362_平成21年度</t>
  </si>
  <si>
    <t>04362_平成22年度</t>
  </si>
  <si>
    <t>04362_平成23年度</t>
  </si>
  <si>
    <t>04362_平成24年度</t>
  </si>
  <si>
    <t>04362_平成25年度</t>
  </si>
  <si>
    <t>04362_平成26年度</t>
  </si>
  <si>
    <t>04362_平成27年度</t>
  </si>
  <si>
    <t>04362_平成28年度</t>
  </si>
  <si>
    <t>04362_平成29年度</t>
  </si>
  <si>
    <t>04362_平成30年度</t>
  </si>
  <si>
    <t>04362_令和元年度</t>
  </si>
  <si>
    <t>04362_令和2年度</t>
  </si>
  <si>
    <t>04362_令和3年度</t>
  </si>
  <si>
    <t>04362_令和4年度</t>
  </si>
  <si>
    <t>04362_令和5年度</t>
  </si>
  <si>
    <t>04362_令和6年度</t>
  </si>
  <si>
    <t>07543_平成2年度</t>
  </si>
  <si>
    <t>07543</t>
  </si>
  <si>
    <t>富岡町</t>
  </si>
  <si>
    <t>07543_平成17年度</t>
  </si>
  <si>
    <t>07543_平成18年度</t>
  </si>
  <si>
    <t>07543_平成19年度</t>
  </si>
  <si>
    <t>07543_平成20年度</t>
  </si>
  <si>
    <t>07543_平成21年度</t>
  </si>
  <si>
    <t>07543_平成22年度</t>
  </si>
  <si>
    <t>07543_平成23年度</t>
  </si>
  <si>
    <t>07543_平成24年度</t>
  </si>
  <si>
    <t>07543_平成25年度</t>
  </si>
  <si>
    <t>07543_平成26年度</t>
  </si>
  <si>
    <t>07543_平成27年度</t>
  </si>
  <si>
    <t>07543_平成28年度</t>
  </si>
  <si>
    <t>07543_平成29年度</t>
  </si>
  <si>
    <t>07543_平成30年度</t>
  </si>
  <si>
    <t>07543_令和元年度</t>
  </si>
  <si>
    <t>07543_令和2年度</t>
  </si>
  <si>
    <t>07543_令和3年度</t>
  </si>
  <si>
    <t>07543_令和4年度</t>
  </si>
  <si>
    <t>07543_令和5年度</t>
  </si>
  <si>
    <t>07543_令和6年度</t>
  </si>
  <si>
    <t>01607_平成2年度</t>
  </si>
  <si>
    <t>01607_平成17年度</t>
  </si>
  <si>
    <t>01607_平成18年度</t>
  </si>
  <si>
    <t>01607_平成19年度</t>
  </si>
  <si>
    <t>01607_平成20年度</t>
  </si>
  <si>
    <t>01607_平成21年度</t>
  </si>
  <si>
    <t>01607_平成22年度</t>
  </si>
  <si>
    <t>01607_平成23年度</t>
  </si>
  <si>
    <t>01607_平成24年度</t>
  </si>
  <si>
    <t>01607_平成25年度</t>
  </si>
  <si>
    <t>01607_平成26年度</t>
  </si>
  <si>
    <t>01607_平成27年度</t>
  </si>
  <si>
    <t>01607_平成28年度</t>
  </si>
  <si>
    <t>01607_平成29年度</t>
  </si>
  <si>
    <t>01607_平成30年度</t>
  </si>
  <si>
    <t>01607_令和元年度</t>
  </si>
  <si>
    <t>01607_令和2年度</t>
  </si>
  <si>
    <t>01607_令和3年度</t>
  </si>
  <si>
    <t>01607_令和5年度</t>
  </si>
  <si>
    <t>47314_平成2年度</t>
  </si>
  <si>
    <t>47314</t>
  </si>
  <si>
    <t>金武町</t>
  </si>
  <si>
    <t>47314_平成17年度</t>
  </si>
  <si>
    <t>47314_平成18年度</t>
  </si>
  <si>
    <t>47314_平成19年度</t>
  </si>
  <si>
    <t>47314_平成20年度</t>
  </si>
  <si>
    <t>47314_平成21年度</t>
  </si>
  <si>
    <t>47314_平成22年度</t>
  </si>
  <si>
    <t>47314_平成23年度</t>
  </si>
  <si>
    <t>47314_平成24年度</t>
  </si>
  <si>
    <t>47314_平成25年度</t>
  </si>
  <si>
    <t>47314_平成26年度</t>
  </si>
  <si>
    <t>47314_平成27年度</t>
  </si>
  <si>
    <t>47314_平成28年度</t>
  </si>
  <si>
    <t>47314_平成29年度</t>
  </si>
  <si>
    <t>47314_平成30年度</t>
  </si>
  <si>
    <t>47314_令和元年度</t>
  </si>
  <si>
    <t>47314_令和2年度</t>
  </si>
  <si>
    <t>47314_令和3年度</t>
  </si>
  <si>
    <t>47314_令和4年度</t>
  </si>
  <si>
    <t>47314_令和5年度</t>
  </si>
  <si>
    <t>47314_令和6年度</t>
  </si>
  <si>
    <t>25384_平成2年度</t>
  </si>
  <si>
    <t>25384</t>
  </si>
  <si>
    <t>竜王町</t>
  </si>
  <si>
    <t>25384_平成17年度</t>
  </si>
  <si>
    <t>25384_平成18年度</t>
  </si>
  <si>
    <t>25384_平成19年度</t>
  </si>
  <si>
    <t>25384_平成20年度</t>
  </si>
  <si>
    <t>25384_平成21年度</t>
  </si>
  <si>
    <t>25384_平成22年度</t>
  </si>
  <si>
    <t>25384_平成23年度</t>
  </si>
  <si>
    <t>25384_平成24年度</t>
  </si>
  <si>
    <t>25384_平成25年度</t>
  </si>
  <si>
    <t>25384_平成26年度</t>
  </si>
  <si>
    <t>25384_平成27年度</t>
  </si>
  <si>
    <t>25384_平成28年度</t>
  </si>
  <si>
    <t>25384_平成29年度</t>
  </si>
  <si>
    <t>25384_平成30年度</t>
  </si>
  <si>
    <t>25384_令和元年度</t>
  </si>
  <si>
    <t>25384_令和2年度</t>
  </si>
  <si>
    <t>25384_令和3年度</t>
  </si>
  <si>
    <t>25384_令和4年度</t>
  </si>
  <si>
    <t>25384_令和5年度</t>
  </si>
  <si>
    <t>25384_令和6年度</t>
  </si>
  <si>
    <t>20561_平成2年度</t>
  </si>
  <si>
    <t>20561</t>
  </si>
  <si>
    <t>山ノ内町</t>
  </si>
  <si>
    <t>20561_平成17年度</t>
  </si>
  <si>
    <t>20561_平成18年度</t>
  </si>
  <si>
    <t>20561_平成19年度</t>
  </si>
  <si>
    <t>20561_平成20年度</t>
  </si>
  <si>
    <t>20561_平成21年度</t>
  </si>
  <si>
    <t>20561_平成22年度</t>
  </si>
  <si>
    <t>20561_平成23年度</t>
  </si>
  <si>
    <t>20561_平成24年度</t>
  </si>
  <si>
    <t>20561_平成25年度</t>
  </si>
  <si>
    <t>20561_平成26年度</t>
  </si>
  <si>
    <t>20561_平成27年度</t>
  </si>
  <si>
    <t>20561_平成28年度</t>
  </si>
  <si>
    <t>20561_平成29年度</t>
  </si>
  <si>
    <t>20561_平成30年度</t>
  </si>
  <si>
    <t>20561_令和元年度</t>
  </si>
  <si>
    <t>20561_令和2年度</t>
  </si>
  <si>
    <t>20561_令和3年度</t>
  </si>
  <si>
    <t>20561_令和4年度</t>
  </si>
  <si>
    <t>20561_令和5年度</t>
  </si>
  <si>
    <t>20561_令和6年度</t>
  </si>
  <si>
    <t>32343_平成2年度</t>
  </si>
  <si>
    <t>32343</t>
  </si>
  <si>
    <t>奥出雲町</t>
  </si>
  <si>
    <t>32343_平成17年度</t>
  </si>
  <si>
    <t>32343_平成18年度</t>
  </si>
  <si>
    <t>32343_平成19年度</t>
  </si>
  <si>
    <t>32343_平成20年度</t>
  </si>
  <si>
    <t>32343_平成21年度</t>
  </si>
  <si>
    <t>32343_平成22年度</t>
  </si>
  <si>
    <t>32343_平成23年度</t>
  </si>
  <si>
    <t>32343_平成24年度</t>
  </si>
  <si>
    <t>32343_平成25年度</t>
  </si>
  <si>
    <t>32343_平成26年度</t>
  </si>
  <si>
    <t>32343_平成27年度</t>
  </si>
  <si>
    <t>32343_平成28年度</t>
  </si>
  <si>
    <t>32343_平成29年度</t>
  </si>
  <si>
    <t>32343_平成30年度</t>
  </si>
  <si>
    <t>32343_令和元年度</t>
  </si>
  <si>
    <t>32343_令和2年度</t>
  </si>
  <si>
    <t>32343_令和3年度</t>
  </si>
  <si>
    <t>32343_令和4年度</t>
  </si>
  <si>
    <t>32343_令和5年度</t>
  </si>
  <si>
    <t>32343_令和6年度</t>
  </si>
  <si>
    <t>22301_平成2年度</t>
  </si>
  <si>
    <t>22301</t>
  </si>
  <si>
    <t>東伊豆町</t>
  </si>
  <si>
    <t>22301_平成17年度</t>
  </si>
  <si>
    <t>22301_平成18年度</t>
  </si>
  <si>
    <t>22301_平成19年度</t>
  </si>
  <si>
    <t>22301_平成20年度</t>
  </si>
  <si>
    <t>22301_平成21年度</t>
  </si>
  <si>
    <t>22301_平成22年度</t>
  </si>
  <si>
    <t>22301_平成23年度</t>
  </si>
  <si>
    <t>22301_平成24年度</t>
  </si>
  <si>
    <t>22301_平成25年度</t>
  </si>
  <si>
    <t>22301_平成26年度</t>
  </si>
  <si>
    <t>22301_平成27年度</t>
  </si>
  <si>
    <t>22301_平成28年度</t>
  </si>
  <si>
    <t>22301_平成29年度</t>
  </si>
  <si>
    <t>22301_平成30年度</t>
  </si>
  <si>
    <t>22301_令和元年度</t>
  </si>
  <si>
    <t>22301_令和2年度</t>
  </si>
  <si>
    <t>22301_令和3年度</t>
  </si>
  <si>
    <t>22301_令和4年度</t>
  </si>
  <si>
    <t>22301_令和5年度</t>
  </si>
  <si>
    <t>22301_令和6年度</t>
  </si>
  <si>
    <t>36405_平成2年度</t>
  </si>
  <si>
    <t>36405</t>
  </si>
  <si>
    <t>上板町</t>
  </si>
  <si>
    <t>36405_平成17年度</t>
  </si>
  <si>
    <t>36405_平成18年度</t>
  </si>
  <si>
    <t>36405_平成19年度</t>
  </si>
  <si>
    <t>36405_平成20年度</t>
  </si>
  <si>
    <t>36405_平成21年度</t>
  </si>
  <si>
    <t>36405_平成22年度</t>
  </si>
  <si>
    <t>36405_平成23年度</t>
  </si>
  <si>
    <t>36405_平成24年度</t>
  </si>
  <si>
    <t>36405_平成25年度</t>
  </si>
  <si>
    <t>36405_平成26年度</t>
  </si>
  <si>
    <t>36405_平成27年度</t>
  </si>
  <si>
    <t>36405_平成28年度</t>
  </si>
  <si>
    <t>36405_平成29年度</t>
  </si>
  <si>
    <t>36405_平成30年度</t>
  </si>
  <si>
    <t>36405_令和元年度</t>
  </si>
  <si>
    <t>36405_令和2年度</t>
  </si>
  <si>
    <t>36405_令和3年度</t>
  </si>
  <si>
    <t>36405_令和4年度</t>
  </si>
  <si>
    <t>36405_令和5年度</t>
  </si>
  <si>
    <t>36405_令和6年度</t>
  </si>
  <si>
    <t>09344_平成2年度</t>
  </si>
  <si>
    <t>09344</t>
  </si>
  <si>
    <t>市貝町</t>
  </si>
  <si>
    <t>09344_平成17年度</t>
  </si>
  <si>
    <t>09344_平成18年度</t>
  </si>
  <si>
    <t>09344_平成19年度</t>
  </si>
  <si>
    <t>09344_平成20年度</t>
  </si>
  <si>
    <t>09344_平成21年度</t>
  </si>
  <si>
    <t>09344_平成22年度</t>
  </si>
  <si>
    <t>09344_平成23年度</t>
  </si>
  <si>
    <t>09344_平成24年度</t>
  </si>
  <si>
    <t>09344_平成25年度</t>
  </si>
  <si>
    <t>09344_平成26年度</t>
  </si>
  <si>
    <t>09344_平成27年度</t>
  </si>
  <si>
    <t>09344_平成28年度</t>
  </si>
  <si>
    <t>09344_平成29年度</t>
  </si>
  <si>
    <t>09344_平成30年度</t>
  </si>
  <si>
    <t>09344_令和元年度</t>
  </si>
  <si>
    <t>09344_令和2年度</t>
  </si>
  <si>
    <t>09344_令和3年度</t>
  </si>
  <si>
    <t>09344_令和4年度</t>
  </si>
  <si>
    <t>09344_令和5年度</t>
  </si>
  <si>
    <t>09344_令和6年度</t>
  </si>
  <si>
    <t>47311_平成2年度</t>
  </si>
  <si>
    <t>47311</t>
  </si>
  <si>
    <t>恩納村</t>
  </si>
  <si>
    <t>47311_平成17年度</t>
  </si>
  <si>
    <t>47311_平成18年度</t>
  </si>
  <si>
    <t>47311_平成19年度</t>
  </si>
  <si>
    <t>47311_平成20年度</t>
  </si>
  <si>
    <t>47311_平成21年度</t>
  </si>
  <si>
    <t>47311_平成22年度</t>
  </si>
  <si>
    <t>47311_平成23年度</t>
  </si>
  <si>
    <t>47311_平成24年度</t>
  </si>
  <si>
    <t>47311_平成25年度</t>
  </si>
  <si>
    <t>47311_平成26年度</t>
  </si>
  <si>
    <t>47311_平成27年度</t>
  </si>
  <si>
    <t>47311_平成28年度</t>
  </si>
  <si>
    <t>47311_平成29年度</t>
  </si>
  <si>
    <t>47311_平成30年度</t>
  </si>
  <si>
    <t>47311_令和元年度</t>
  </si>
  <si>
    <t>47311_令和2年度</t>
  </si>
  <si>
    <t>47311_令和3年度</t>
  </si>
  <si>
    <t>47311_令和4年度</t>
  </si>
  <si>
    <t>47311_令和5年度</t>
  </si>
  <si>
    <t>47311_令和6年度</t>
  </si>
  <si>
    <t>01601_平成2年度</t>
  </si>
  <si>
    <t>01601_平成17年度</t>
  </si>
  <si>
    <t>01601_平成18年度</t>
  </si>
  <si>
    <t>01601_平成19年度</t>
  </si>
  <si>
    <t>01601_平成20年度</t>
  </si>
  <si>
    <t>01601_平成21年度</t>
  </si>
  <si>
    <t>01601_平成22年度</t>
  </si>
  <si>
    <t>01601_平成23年度</t>
  </si>
  <si>
    <t>01601_平成24年度</t>
  </si>
  <si>
    <t>01601_平成25年度</t>
  </si>
  <si>
    <t>01601_平成26年度</t>
  </si>
  <si>
    <t>01601_平成27年度</t>
  </si>
  <si>
    <t>01601_平成28年度</t>
  </si>
  <si>
    <t>01601_平成29年度</t>
  </si>
  <si>
    <t>01601_平成30年度</t>
  </si>
  <si>
    <t>01601_令和元年度</t>
  </si>
  <si>
    <t>01601_令和2年度</t>
  </si>
  <si>
    <t>01601_令和3年度</t>
  </si>
  <si>
    <t>01601_令和5年度</t>
  </si>
  <si>
    <t>01402_平成2年度</t>
  </si>
  <si>
    <t>01402_平成17年度</t>
  </si>
  <si>
    <t>01402_平成18年度</t>
  </si>
  <si>
    <t>01402_平成19年度</t>
  </si>
  <si>
    <t>01402_平成20年度</t>
  </si>
  <si>
    <t>01402_平成21年度</t>
  </si>
  <si>
    <t>01402_平成22年度</t>
  </si>
  <si>
    <t>01402_平成23年度</t>
  </si>
  <si>
    <t>01402_平成24年度</t>
  </si>
  <si>
    <t>01402_平成25年度</t>
  </si>
  <si>
    <t>01402_平成26年度</t>
  </si>
  <si>
    <t>01402_平成27年度</t>
  </si>
  <si>
    <t>01402_平成28年度</t>
  </si>
  <si>
    <t>01402_平成29年度</t>
  </si>
  <si>
    <t>01402_平成30年度</t>
  </si>
  <si>
    <t>01402_令和元年度</t>
  </si>
  <si>
    <t>01402_令和2年度</t>
  </si>
  <si>
    <t>01402_令和3年度</t>
  </si>
  <si>
    <t>01402_令和5年度</t>
  </si>
  <si>
    <t>04301_平成2年度</t>
  </si>
  <si>
    <t>04301</t>
  </si>
  <si>
    <t>蔵王町</t>
  </si>
  <si>
    <t>04301_平成17年度</t>
  </si>
  <si>
    <t>04301_平成18年度</t>
  </si>
  <si>
    <t>04301_平成19年度</t>
  </si>
  <si>
    <t>04301_平成20年度</t>
  </si>
  <si>
    <t>04301_平成21年度</t>
  </si>
  <si>
    <t>04301_平成22年度</t>
  </si>
  <si>
    <t>04301_平成23年度</t>
  </si>
  <si>
    <t>04301_平成24年度</t>
  </si>
  <si>
    <t>04301_平成25年度</t>
  </si>
  <si>
    <t>04301_平成26年度</t>
  </si>
  <si>
    <t>04301_平成27年度</t>
  </si>
  <si>
    <t>04301_平成28年度</t>
  </si>
  <si>
    <t>04301_平成29年度</t>
  </si>
  <si>
    <t>04301_平成30年度</t>
  </si>
  <si>
    <t>04301_令和元年度</t>
  </si>
  <si>
    <t>04301_令和2年度</t>
  </si>
  <si>
    <t>04301_令和3年度</t>
  </si>
  <si>
    <t>04301_令和4年度</t>
  </si>
  <si>
    <t>04301_令和5年度</t>
  </si>
  <si>
    <t>04301_令和6年度</t>
  </si>
  <si>
    <t>24343_平成2年度</t>
  </si>
  <si>
    <t>24343</t>
  </si>
  <si>
    <t>朝日町</t>
  </si>
  <si>
    <t>24343_平成17年度</t>
  </si>
  <si>
    <t>24343_平成18年度</t>
  </si>
  <si>
    <t>24343_平成19年度</t>
  </si>
  <si>
    <t>24343_平成20年度</t>
  </si>
  <si>
    <t>24343_平成21年度</t>
  </si>
  <si>
    <t>24343_平成22年度</t>
  </si>
  <si>
    <t>24343_平成23年度</t>
  </si>
  <si>
    <t>24343_平成24年度</t>
  </si>
  <si>
    <t>24343_平成25年度</t>
  </si>
  <si>
    <t>24343_平成26年度</t>
  </si>
  <si>
    <t>24343_平成27年度</t>
  </si>
  <si>
    <t>24343_平成28年度</t>
  </si>
  <si>
    <t>24343_平成29年度</t>
  </si>
  <si>
    <t>24343_平成30年度</t>
  </si>
  <si>
    <t>24343_令和元年度</t>
  </si>
  <si>
    <t>24343_令和2年度</t>
  </si>
  <si>
    <t>24343_令和3年度</t>
  </si>
  <si>
    <t>24343_令和4年度</t>
  </si>
  <si>
    <t>24343_令和5年度</t>
  </si>
  <si>
    <t>24343_令和6年度</t>
  </si>
  <si>
    <t>07301_平成2年度</t>
  </si>
  <si>
    <t>07301</t>
  </si>
  <si>
    <t>桑折町</t>
  </si>
  <si>
    <t>07301_平成17年度</t>
  </si>
  <si>
    <t>07301_平成18年度</t>
  </si>
  <si>
    <t>07301_平成19年度</t>
  </si>
  <si>
    <t>07301_平成20年度</t>
  </si>
  <si>
    <t>07301_平成21年度</t>
  </si>
  <si>
    <t>07301_平成22年度</t>
  </si>
  <si>
    <t>07301_平成23年度</t>
  </si>
  <si>
    <t>07301_平成24年度</t>
  </si>
  <si>
    <t>07301_平成25年度</t>
  </si>
  <si>
    <t>07301_平成26年度</t>
  </si>
  <si>
    <t>07301_平成27年度</t>
  </si>
  <si>
    <t>07301_平成28年度</t>
  </si>
  <si>
    <t>07301_平成29年度</t>
  </si>
  <si>
    <t>07301_平成30年度</t>
  </si>
  <si>
    <t>07301_令和元年度</t>
  </si>
  <si>
    <t>07301_令和2年度</t>
  </si>
  <si>
    <t>07301_令和3年度</t>
  </si>
  <si>
    <t>07301_令和4年度</t>
  </si>
  <si>
    <t>07301_令和5年度</t>
  </si>
  <si>
    <t>07301_令和6年度</t>
  </si>
  <si>
    <t>04202</t>
  </si>
  <si>
    <t>石巻市</t>
  </si>
  <si>
    <t>04202_令和4年度</t>
  </si>
  <si>
    <t>04202_令和6年度</t>
  </si>
  <si>
    <t>04215</t>
  </si>
  <si>
    <t>大崎市</t>
  </si>
  <si>
    <t>04215_令和4年度</t>
  </si>
  <si>
    <t>04215_令和6年度</t>
  </si>
  <si>
    <t>04324</t>
  </si>
  <si>
    <t>川崎町</t>
  </si>
  <si>
    <t>04324_令和4年度</t>
  </si>
  <si>
    <t>04324_令和6年度</t>
  </si>
  <si>
    <t>04404</t>
  </si>
  <si>
    <t>七ヶ浜町</t>
  </si>
  <si>
    <t>04404_令和4年度</t>
  </si>
  <si>
    <t>04404_令和6年度</t>
  </si>
  <si>
    <t>04422</t>
  </si>
  <si>
    <t>大郷町</t>
  </si>
  <si>
    <t>04422_令和4年度</t>
  </si>
  <si>
    <t>04422_令和6年度</t>
  </si>
  <si>
    <t>04321</t>
  </si>
  <si>
    <t>大河原町</t>
  </si>
  <si>
    <t>04321_令和4年度</t>
  </si>
  <si>
    <t>04321_令和6年度</t>
  </si>
  <si>
    <t>04505</t>
  </si>
  <si>
    <t>美里町</t>
  </si>
  <si>
    <t>04505_令和4年度</t>
  </si>
  <si>
    <t>04505_令和6年度</t>
  </si>
  <si>
    <t>04214</t>
  </si>
  <si>
    <t>東松島市</t>
  </si>
  <si>
    <t>04214_令和4年度</t>
  </si>
  <si>
    <t>04214_令和6年度</t>
  </si>
  <si>
    <t>04323</t>
  </si>
  <si>
    <t>柴田町</t>
  </si>
  <si>
    <t>04323_令和4年度</t>
  </si>
  <si>
    <t>04323_令和6年度</t>
  </si>
  <si>
    <t>04406</t>
  </si>
  <si>
    <t>利府町</t>
  </si>
  <si>
    <t>04406_令和4年度</t>
  </si>
  <si>
    <t>04406_令和6年度</t>
  </si>
  <si>
    <t>04205</t>
  </si>
  <si>
    <t>気仙沼市</t>
  </si>
  <si>
    <t>04205_令和4年度</t>
  </si>
  <si>
    <t>04205_令和6年度</t>
  </si>
  <si>
    <t>04211</t>
  </si>
  <si>
    <t>岩沼市</t>
  </si>
  <si>
    <t>04211_令和4年度</t>
  </si>
  <si>
    <t>04211_令和6年度</t>
  </si>
  <si>
    <t>04444</t>
  </si>
  <si>
    <t>色麻町</t>
  </si>
  <si>
    <t>04444_令和4年度</t>
  </si>
  <si>
    <t>04444_令和6年度</t>
  </si>
  <si>
    <t>04421</t>
  </si>
  <si>
    <t>大和町</t>
  </si>
  <si>
    <t>04421_令和4年度</t>
  </si>
  <si>
    <t>04421_令和6年度</t>
  </si>
  <si>
    <t>04208</t>
  </si>
  <si>
    <t>角田市</t>
  </si>
  <si>
    <t>04208_令和4年度</t>
  </si>
  <si>
    <t>04208_令和6年度</t>
  </si>
  <si>
    <t>04401</t>
  </si>
  <si>
    <t>松島町</t>
  </si>
  <si>
    <t>04401_令和4年度</t>
  </si>
  <si>
    <t>04401_令和6年度</t>
  </si>
  <si>
    <t>04501</t>
  </si>
  <si>
    <t>涌谷町</t>
  </si>
  <si>
    <t>04501_令和4年度</t>
  </si>
  <si>
    <t>04501_令和6年度</t>
  </si>
  <si>
    <t>04302</t>
  </si>
  <si>
    <t>七ヶ宿町</t>
  </si>
  <si>
    <t>04302_令和4年度</t>
  </si>
  <si>
    <t>04302_令和6年度</t>
  </si>
  <si>
    <t>04581</t>
  </si>
  <si>
    <t>女川町</t>
  </si>
  <si>
    <t>04581_令和4年度</t>
  </si>
  <si>
    <t>04581_令和6年度</t>
  </si>
  <si>
    <t>04424</t>
  </si>
  <si>
    <t>大衡村</t>
  </si>
  <si>
    <t>04424_令和4年度</t>
  </si>
  <si>
    <t>04424_令和6年度</t>
  </si>
  <si>
    <t>04322</t>
  </si>
  <si>
    <t>村田町</t>
  </si>
  <si>
    <t>04322_令和4年度</t>
  </si>
  <si>
    <t>04322_令和6年度</t>
  </si>
  <si>
    <t>04445</t>
  </si>
  <si>
    <t>加美町</t>
  </si>
  <si>
    <t>04445_令和4年度</t>
  </si>
  <si>
    <t>04445_令和6年度</t>
  </si>
  <si>
    <t>04216</t>
  </si>
  <si>
    <t>富谷市</t>
  </si>
  <si>
    <t>04216_令和4年度</t>
  </si>
  <si>
    <t>04216_令和6年度</t>
  </si>
  <si>
    <t>04203</t>
  </si>
  <si>
    <t>塩竈市</t>
  </si>
  <si>
    <t>04203_令和4年度</t>
  </si>
  <si>
    <t>04203_令和6年度</t>
  </si>
  <si>
    <t>04_平成2年度</t>
  </si>
  <si>
    <t>04</t>
  </si>
  <si>
    <t>宮城県</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</si>
  <si>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</si>
  <si>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</si>
  <si>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</si>
  <si>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</si>
  <si>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</si>
  <si>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</si>
  <si>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</si>
  <si>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</si>
  <si>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</si>
  <si>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</si>
  <si>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</si>
  <si>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</si>
  <si>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</si>
  <si>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</si>
  <si>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</si>
  <si>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</si>
  <si>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</si>
  <si>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</si>
  <si>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04_令和5年度</t>
  </si>
  <si>
    <t>04_令和6年度</t>
  </si>
  <si>
    <t>04213_令和6年度</t>
  </si>
  <si>
    <t>04213</t>
  </si>
  <si>
    <t>栗原市</t>
  </si>
  <si>
    <t>04209_令和6年度</t>
  </si>
  <si>
    <t>04209</t>
  </si>
  <si>
    <t>多賀城市</t>
  </si>
  <si>
    <t>04207_令和6年度</t>
  </si>
  <si>
    <t>04207</t>
  </si>
  <si>
    <t>名取市</t>
  </si>
  <si>
    <t>04213_令和4年度</t>
  </si>
  <si>
    <t>04209_令和4年度</t>
  </si>
  <si>
    <t>04207_令和4年度</t>
  </si>
  <si>
    <t>04301_令和7年度</t>
  </si>
  <si>
    <t>04301_令和8年度</t>
  </si>
  <si>
    <t>04301_令和9年度</t>
  </si>
  <si>
    <t>04301_令和10年度</t>
  </si>
  <si>
    <t>04301_令和11年度</t>
  </si>
  <si>
    <t>04301_令和12年度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</si>
</sst>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1.2341012024504789</c:v>
                </c:pt>
                <c:pt idx="1">
                  <c:v>1.224344991347925</c:v>
                </c:pt>
                <c:pt idx="2">
                  <c:v>1.1759976278588029</c:v>
                </c:pt>
                <c:pt idx="3">
                  <c:v>1.1767491678004469</c:v>
                </c:pt>
                <c:pt idx="4">
                  <c:v>1.5039819584059091</c:v>
                </c:pt>
                <c:pt idx="5">
                  <c:v>1.859845552858874</c:v>
                </c:pt>
                <c:pt idx="6">
                  <c:v>2.1900214540086429</c:v>
                </c:pt>
                <c:pt idx="7">
                  <c:v>1.9164538442507788</c:v>
                </c:pt>
                <c:pt idx="8">
                  <c:v>1.615609801398963</c:v>
                </c:pt>
                <c:pt idx="9">
                  <c:v>1.5748143155796612</c:v>
                </c:pt>
                <c:pt idx="10">
                  <c:v>1.154157753160062</c:v>
                </c:pt>
                <c:pt idx="11">
                  <c:v>1.526051649674941</c:v>
                </c:pt>
                <c:pt idx="12">
                  <c:v>1.123113897583105</c:v>
                </c:pt>
                <c:pt idx="13">
                  <c:v>1.3515983306103909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33.845684867374963</c:v>
                </c:pt>
                <c:pt idx="1">
                  <c:v>34.307125995293738</c:v>
                </c:pt>
                <c:pt idx="2">
                  <c:v>33.842630500451527</c:v>
                </c:pt>
                <c:pt idx="3">
                  <c:v>34.39091212882051</c:v>
                </c:pt>
                <c:pt idx="4">
                  <c:v>34.238252823189782</c:v>
                </c:pt>
                <c:pt idx="5">
                  <c:v>33.292877088961376</c:v>
                </c:pt>
                <c:pt idx="6">
                  <c:v>32.909224929389467</c:v>
                </c:pt>
                <c:pt idx="7">
                  <c:v>32.669363631239001</c:v>
                </c:pt>
                <c:pt idx="8">
                  <c:v>32.145825179802436</c:v>
                </c:pt>
                <c:pt idx="9">
                  <c:v>31.195452432355918</c:v>
                </c:pt>
                <c:pt idx="10">
                  <c:v>30.198204183345212</c:v>
                </c:pt>
                <c:pt idx="11">
                  <c:v>27.543654880782036</c:v>
                </c:pt>
                <c:pt idx="12">
                  <c:v>27.483928193849209</c:v>
                </c:pt>
                <c:pt idx="13">
                  <c:v>27.828068888302191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16.441156960109719</c:v>
                </c:pt>
                <c:pt idx="1">
                  <c:v>15.33072986169744</c:v>
                </c:pt>
                <c:pt idx="2">
                  <c:v>18.705188985069899</c:v>
                </c:pt>
                <c:pt idx="3">
                  <c:v>19.835276776461608</c:v>
                </c:pt>
                <c:pt idx="4">
                  <c:v>19.637519436306629</c:v>
                </c:pt>
                <c:pt idx="5">
                  <c:v>17.28061297553274</c:v>
                </c:pt>
                <c:pt idx="6">
                  <c:v>14.874208579139779</c:v>
                </c:pt>
                <c:pt idx="7">
                  <c:v>14.887164896350782</c:v>
                </c:pt>
                <c:pt idx="8">
                  <c:v>16.20987631083565</c:v>
                </c:pt>
                <c:pt idx="9">
                  <c:v>15.083771766325444</c:v>
                </c:pt>
                <c:pt idx="10">
                  <c:v>13.105818984052869</c:v>
                </c:pt>
                <c:pt idx="11">
                  <c:v>13.579263078349873</c:v>
                </c:pt>
                <c:pt idx="12">
                  <c:v>13.060602609483084</c:v>
                </c:pt>
                <c:pt idx="13">
                  <c:v>13.529134789441493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19.68983436671844</c:v>
                </c:pt>
                <c:pt idx="1">
                  <c:v>19.15339934923707</c:v>
                </c:pt>
                <c:pt idx="2">
                  <c:v>20.20874436024414</c:v>
                </c:pt>
                <c:pt idx="3">
                  <c:v>22.65562194203979</c:v>
                </c:pt>
                <c:pt idx="4">
                  <c:v>22.215868696857591</c:v>
                </c:pt>
                <c:pt idx="5">
                  <c:v>18.20586667974646</c:v>
                </c:pt>
                <c:pt idx="6">
                  <c:v>17.42685153035363</c:v>
                </c:pt>
                <c:pt idx="7">
                  <c:v>14.346514138464782</c:v>
                </c:pt>
                <c:pt idx="8">
                  <c:v>13.931019220417285</c:v>
                </c:pt>
                <c:pt idx="9">
                  <c:v>14.85464143167383</c:v>
                </c:pt>
                <c:pt idx="10">
                  <c:v>14.203196360306443</c:v>
                </c:pt>
                <c:pt idx="11">
                  <c:v>11.04211277076829</c:v>
                </c:pt>
                <c:pt idx="12">
                  <c:v>12.511776997442093</c:v>
                </c:pt>
                <c:pt idx="13">
                  <c:v>11.554762932658113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52.97217924758678</c:v>
                </c:pt>
                <c:pt idx="1">
                  <c:v>52.563974113291252</c:v>
                </c:pt>
                <c:pt idx="2">
                  <c:v>52.029388068332921</c:v>
                </c:pt>
                <c:pt idx="3">
                  <c:v>55.453675640371308</c:v>
                </c:pt>
                <c:pt idx="4">
                  <c:v>57.04566122310365</c:v>
                </c:pt>
                <c:pt idx="5">
                  <c:v>51.495773786708128</c:v>
                </c:pt>
                <c:pt idx="6">
                  <c:v>55.838936235681352</c:v>
                </c:pt>
                <c:pt idx="7">
                  <c:v>95.0365951226768</c:v>
                </c:pt>
                <c:pt idx="8">
                  <c:v>90.822623259656297</c:v>
                </c:pt>
                <c:pt idx="9">
                  <c:v>84.661695049189177</c:v>
                </c:pt>
                <c:pt idx="10">
                  <c:v>79.493923560914482</c:v>
                </c:pt>
                <c:pt idx="11">
                  <c:v>65.044786479919253</c:v>
                </c:pt>
                <c:pt idx="12">
                  <c:v>69.108294120015927</c:v>
                </c:pt>
                <c:pt idx="13">
                  <c:v>64.903927738142713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7696</c:v>
                </c:pt>
                <c:pt idx="1">
                  <c:v>7774</c:v>
                </c:pt>
                <c:pt idx="2">
                  <c:v>7905</c:v>
                </c:pt>
                <c:pt idx="3">
                  <c:v>7999</c:v>
                </c:pt>
                <c:pt idx="4">
                  <c:v>8141</c:v>
                </c:pt>
                <c:pt idx="5">
                  <c:v>8192</c:v>
                </c:pt>
                <c:pt idx="6">
                  <c:v>8320</c:v>
                </c:pt>
                <c:pt idx="7">
                  <c:v>8361</c:v>
                </c:pt>
                <c:pt idx="8">
                  <c:v>8333</c:v>
                </c:pt>
                <c:pt idx="9">
                  <c:v>8248</c:v>
                </c:pt>
                <c:pt idx="10">
                  <c:v>8161</c:v>
                </c:pt>
                <c:pt idx="11">
                  <c:v>8200</c:v>
                </c:pt>
                <c:pt idx="12">
                  <c:v>8193</c:v>
                </c:pt>
                <c:pt idx="13">
                  <c:v>8150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3593</c:v>
                </c:pt>
                <c:pt idx="1">
                  <c:v>3572</c:v>
                </c:pt>
                <c:pt idx="2">
                  <c:v>3576</c:v>
                </c:pt>
                <c:pt idx="3">
                  <c:v>3639</c:v>
                </c:pt>
                <c:pt idx="4">
                  <c:v>3672</c:v>
                </c:pt>
                <c:pt idx="5">
                  <c:v>3607</c:v>
                </c:pt>
                <c:pt idx="6">
                  <c:v>3517</c:v>
                </c:pt>
                <c:pt idx="7">
                  <c:v>3617</c:v>
                </c:pt>
                <c:pt idx="8">
                  <c:v>3597</c:v>
                </c:pt>
                <c:pt idx="9">
                  <c:v>3534</c:v>
                </c:pt>
                <c:pt idx="10">
                  <c:v>3412</c:v>
                </c:pt>
                <c:pt idx="11">
                  <c:v>3394</c:v>
                </c:pt>
                <c:pt idx="12">
                  <c:v>3374</c:v>
                </c:pt>
                <c:pt idx="13">
                  <c:v>3388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4210</c:v>
                </c:pt>
                <c:pt idx="1">
                  <c:v>4229</c:v>
                </c:pt>
                <c:pt idx="2">
                  <c:v>4297</c:v>
                </c:pt>
                <c:pt idx="3">
                  <c:v>4339</c:v>
                </c:pt>
                <c:pt idx="4">
                  <c:v>4373</c:v>
                </c:pt>
                <c:pt idx="5">
                  <c:v>4454</c:v>
                </c:pt>
                <c:pt idx="6">
                  <c:v>4460</c:v>
                </c:pt>
                <c:pt idx="7">
                  <c:v>4487</c:v>
                </c:pt>
                <c:pt idx="8">
                  <c:v>4517</c:v>
                </c:pt>
                <c:pt idx="9">
                  <c:v>4504</c:v>
                </c:pt>
                <c:pt idx="10">
                  <c:v>4482</c:v>
                </c:pt>
                <c:pt idx="11">
                  <c:v>4513</c:v>
                </c:pt>
                <c:pt idx="12">
                  <c:v>4522</c:v>
                </c:pt>
                <c:pt idx="13">
                  <c:v>4550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146</c:v>
                </c:pt>
                <c:pt idx="1">
                  <c:v>146</c:v>
                </c:pt>
                <c:pt idx="2">
                  <c:v>146</c:v>
                </c:pt>
                <c:pt idx="3">
                  <c:v>146</c:v>
                </c:pt>
                <c:pt idx="4">
                  <c:v>146</c:v>
                </c:pt>
                <c:pt idx="5">
                  <c:v>114</c:v>
                </c:pt>
                <c:pt idx="6">
                  <c:v>114</c:v>
                </c:pt>
                <c:pt idx="7">
                  <c:v>114</c:v>
                </c:pt>
                <c:pt idx="8">
                  <c:v>114</c:v>
                </c:pt>
                <c:pt idx="9">
                  <c:v>114</c:v>
                </c:pt>
                <c:pt idx="10">
                  <c:v>114</c:v>
                </c:pt>
                <c:pt idx="11">
                  <c:v>146</c:v>
                </c:pt>
                <c:pt idx="12">
                  <c:v>146</c:v>
                </c:pt>
                <c:pt idx="13">
                  <c:v>146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618</c:v>
                </c:pt>
                <c:pt idx="1">
                  <c:v>618</c:v>
                </c:pt>
                <c:pt idx="2">
                  <c:v>618</c:v>
                </c:pt>
                <c:pt idx="3">
                  <c:v>618</c:v>
                </c:pt>
                <c:pt idx="4">
                  <c:v>618</c:v>
                </c:pt>
                <c:pt idx="5">
                  <c:v>637</c:v>
                </c:pt>
                <c:pt idx="6">
                  <c:v>637</c:v>
                </c:pt>
                <c:pt idx="7">
                  <c:v>637</c:v>
                </c:pt>
                <c:pt idx="8">
                  <c:v>637</c:v>
                </c:pt>
                <c:pt idx="9">
                  <c:v>637</c:v>
                </c:pt>
                <c:pt idx="10">
                  <c:v>637</c:v>
                </c:pt>
                <c:pt idx="11">
                  <c:v>716</c:v>
                </c:pt>
                <c:pt idx="12">
                  <c:v>716</c:v>
                </c:pt>
                <c:pt idx="13">
                  <c:v>716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209.52420000000001</c:v>
                </c:pt>
                <c:pt idx="1">
                  <c:v>280.18729999999999</c:v>
                </c:pt>
                <c:pt idx="2">
                  <c:v>324.17290000000003</c:v>
                </c:pt>
                <c:pt idx="3">
                  <c:v>286.02350000000001</c:v>
                </c:pt>
                <c:pt idx="4">
                  <c:v>321.00319999999999</c:v>
                </c:pt>
                <c:pt idx="5">
                  <c:v>316.07830000000001</c:v>
                </c:pt>
                <c:pt idx="6">
                  <c:v>362.4855</c:v>
                </c:pt>
                <c:pt idx="7">
                  <c:v>663.19359999999995</c:v>
                </c:pt>
                <c:pt idx="8">
                  <c:v>683.56679999999994</c:v>
                </c:pt>
                <c:pt idx="9">
                  <c:v>678.53089999999997</c:v>
                </c:pt>
                <c:pt idx="10">
                  <c:v>651.40049999999997</c:v>
                </c:pt>
                <c:pt idx="11">
                  <c:v>561.20150000000001</c:v>
                </c:pt>
                <c:pt idx="12">
                  <c:v>632.37390000000005</c:v>
                </c:pt>
                <c:pt idx="13">
                  <c:v>664.00689999999997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35.820999999999998</c:v>
                </c:pt>
                <c:pt idx="1">
                  <c:v>38.899000000000001</c:v>
                </c:pt>
                <c:pt idx="2">
                  <c:v>41.55</c:v>
                </c:pt>
                <c:pt idx="3">
                  <c:v>39.807000000000002</c:v>
                </c:pt>
                <c:pt idx="4">
                  <c:v>7.4009999999999998</c:v>
                </c:pt>
                <c:pt idx="5">
                  <c:v>18.431999999999999</c:v>
                </c:pt>
                <c:pt idx="6">
                  <c:v>35.311999999999998</c:v>
                </c:pt>
                <c:pt idx="7">
                  <c:v>31.51</c:v>
                </c:pt>
                <c:pt idx="8">
                  <c:v>29.625</c:v>
                </c:pt>
                <c:pt idx="9">
                  <c:v>31.984999999999999</c:v>
                </c:pt>
                <c:pt idx="10">
                  <c:v>31.376999999999999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35.820999999999998</c:v>
                </c:pt>
                <c:pt idx="1">
                  <c:v>38.899000000000001</c:v>
                </c:pt>
                <c:pt idx="2">
                  <c:v>41.55</c:v>
                </c:pt>
                <c:pt idx="3">
                  <c:v>39.807000000000002</c:v>
                </c:pt>
                <c:pt idx="4">
                  <c:v>7.4009999999999998</c:v>
                </c:pt>
                <c:pt idx="5">
                  <c:v>18.431999999999999</c:v>
                </c:pt>
                <c:pt idx="6">
                  <c:v>35.311999999999998</c:v>
                </c:pt>
                <c:pt idx="7">
                  <c:v>31.51</c:v>
                </c:pt>
                <c:pt idx="8">
                  <c:v>29.625</c:v>
                </c:pt>
                <c:pt idx="9">
                  <c:v>31.984999999999999</c:v>
                </c:pt>
                <c:pt idx="10">
                  <c:v>31.376999999999999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20.20874436024414</c:v>
                </c:pt>
                <c:pt idx="1">
                  <c:v>22.65562194203979</c:v>
                </c:pt>
                <c:pt idx="2">
                  <c:v>22.215868696857591</c:v>
                </c:pt>
                <c:pt idx="3">
                  <c:v>18.20586667974646</c:v>
                </c:pt>
                <c:pt idx="4">
                  <c:v>17.42685153035363</c:v>
                </c:pt>
                <c:pt idx="5">
                  <c:v>14.346514138464782</c:v>
                </c:pt>
                <c:pt idx="6">
                  <c:v>13.931019220417285</c:v>
                </c:pt>
                <c:pt idx="7">
                  <c:v>14.85464143167383</c:v>
                </c:pt>
                <c:pt idx="8">
                  <c:v>14.203196360306443</c:v>
                </c:pt>
                <c:pt idx="9">
                  <c:v>11.04211277076829</c:v>
                </c:pt>
                <c:pt idx="10">
                  <c:v>12.511776997442093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52.029388068332921</c:v>
                </c:pt>
                <c:pt idx="1">
                  <c:v>55.453675640371308</c:v>
                </c:pt>
                <c:pt idx="2">
                  <c:v>57.04566122310365</c:v>
                </c:pt>
                <c:pt idx="3">
                  <c:v>51.495773786708128</c:v>
                </c:pt>
                <c:pt idx="4">
                  <c:v>55.838936235681352</c:v>
                </c:pt>
                <c:pt idx="5">
                  <c:v>95.0365951226768</c:v>
                </c:pt>
                <c:pt idx="6">
                  <c:v>90.822623259656297</c:v>
                </c:pt>
                <c:pt idx="7">
                  <c:v>84.661695049189177</c:v>
                </c:pt>
                <c:pt idx="8">
                  <c:v>79.493923560914482</c:v>
                </c:pt>
                <c:pt idx="9">
                  <c:v>65.044786479919253</c:v>
                </c:pt>
                <c:pt idx="10">
                  <c:v>69.108294120015927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0.68847628868812372</c:v>
                </c:pt>
                <c:pt idx="1">
                  <c:v>0.70146837970251341</c:v>
                </c:pt>
                <c:pt idx="2">
                  <c:v>0.72836389497703169</c:v>
                </c:pt>
                <c:pt idx="3">
                  <c:v>0.77301489176330851</c:v>
                </c:pt>
                <c:pt idx="4">
                  <c:v>0.13254192323367944</c:v>
                </c:pt>
                <c:pt idx="5">
                  <c:v>0.1939463422085701</c:v>
                </c:pt>
                <c:pt idx="6">
                  <c:v>0.38880180656140223</c:v>
                </c:pt>
                <c:pt idx="7">
                  <c:v>0.37218720912323361</c:v>
                </c:pt>
                <c:pt idx="8">
                  <c:v>0.37266999379265764</c:v>
                </c:pt>
                <c:pt idx="9">
                  <c:v>0.49173810432715415</c:v>
                </c:pt>
                <c:pt idx="10">
                  <c:v>0.45402654485306182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31.376999999999999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31.376999999999999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9：食料品製造業(N=0)</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7.1020000000000003</c:v>
                </c:pt>
                <c:pt idx="4">
                  <c:v>0</c:v>
                </c:pt>
                <c:pt idx="5">
                  <c:v>0</c:v>
                </c:pt>
                <c:pt idx="6">
                  <c:v>24.274999999999999</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43.589323529579183</c:v>
                </c:pt>
                <c:pt idx="2">
                  <c:v>1.666625484711366</c:v>
                </c:pt>
                <c:pt idx="3">
                  <c:v>15.074301959460019</c:v>
                </c:pt>
                <c:pt idx="4">
                  <c:v>15.824795374279169</c:v>
                </c:pt>
                <c:pt idx="5">
                  <c:v>16.4672397035241</c:v>
                </c:pt>
                <c:pt idx="7">
                  <c:v>35.504330615001088</c:v>
                </c:pt>
                <c:pt idx="8">
                  <c:v>0.80459282645609298</c:v>
                </c:pt>
                <c:pt idx="9">
                  <c:v>0</c:v>
                </c:pt>
                <c:pt idx="10">
                  <c:v>1.5417480281219069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60.330250973750566</c:v>
                </c:pt>
                <c:pt idx="4" formatCode="#,##0">
                  <c:v>15.824795374279169</c:v>
                </c:pt>
                <c:pt idx="5" formatCode="#,##0">
                  <c:v>16.4672397035241</c:v>
                </c:pt>
                <c:pt idx="6" formatCode="#,##0">
                  <c:v>36.308923441457182</c:v>
                </c:pt>
                <c:pt idx="10" formatCode="#,##0">
                  <c:v>1.5417480281219069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31.376999999999999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31.376999999999999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蔵王町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24.274999999999999</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蔵王町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蔵王町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蔵王町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7.1020000000000003</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21,419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2072.900000000001</c:v>
                </c:pt>
                <c:pt idx="1">
                  <c:v>19346.100000000002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28,078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2487.7287480000009</c:v>
                </c:pt>
                <c:pt idx="1">
                  <c:v>25590.247236000007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蔵王町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26.393598251999997</c:v>
                </c:pt>
                <c:pt idx="1">
                  <c:v>9.4376059560000005</c:v>
                </c:pt>
                <c:pt idx="2">
                  <c:v>1.5952372559999999</c:v>
                </c:pt>
                <c:pt idx="3">
                  <c:v>0.17495038800000001</c:v>
                </c:pt>
                <c:pt idx="4">
                  <c:v>0.87249694</c:v>
                </c:pt>
                <c:pt idx="5">
                  <c:v>7.1787854299999996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694,718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蔵王町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590950</c:v>
                </c:pt>
                <c:pt idx="1">
                  <c:v>95500</c:v>
                </c:pt>
                <c:pt idx="2">
                  <c:v>7475</c:v>
                </c:pt>
                <c:pt idx="3">
                  <c:v>793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8030.9</c:v>
                </c:pt>
                <c:pt idx="1">
                  <c:v>10228.799999999999</c:v>
                </c:pt>
                <c:pt idx="2">
                  <c:v>11552.1</c:v>
                </c:pt>
                <c:pt idx="3">
                  <c:v>13914</c:v>
                </c:pt>
                <c:pt idx="4">
                  <c:v>18253.3</c:v>
                </c:pt>
                <c:pt idx="5">
                  <c:v>18961.099999999999</c:v>
                </c:pt>
                <c:pt idx="6">
                  <c:v>19148.099999999999</c:v>
                </c:pt>
                <c:pt idx="7">
                  <c:v>19296.600000000002</c:v>
                </c:pt>
                <c:pt idx="8">
                  <c:v>19346.100000000002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1120.5</c:v>
                </c:pt>
                <c:pt idx="1">
                  <c:v>1245.2</c:v>
                </c:pt>
                <c:pt idx="2">
                  <c:v>1402.9</c:v>
                </c:pt>
                <c:pt idx="3">
                  <c:v>1532</c:v>
                </c:pt>
                <c:pt idx="4">
                  <c:v>1623.2</c:v>
                </c:pt>
                <c:pt idx="5">
                  <c:v>1737.7</c:v>
                </c:pt>
                <c:pt idx="6">
                  <c:v>1816.1</c:v>
                </c:pt>
                <c:pt idx="7">
                  <c:v>1911.7000000000003</c:v>
                </c:pt>
                <c:pt idx="8">
                  <c:v>2072.900000000001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0.16836504928708243</c:v>
                </c:pt>
                <c:pt idx="1">
                  <c:v>0.16645881769391482</c:v>
                </c:pt>
                <c:pt idx="2">
                  <c:v>0.18125897619233403</c:v>
                </c:pt>
                <c:pt idx="3">
                  <c:v>0.23427672612723704</c:v>
                </c:pt>
                <c:pt idx="4">
                  <c:v>0.31436848303355241</c:v>
                </c:pt>
                <c:pt idx="5">
                  <c:v>0.36882997333399969</c:v>
                </c:pt>
                <c:pt idx="6">
                  <c:v>0.34804545554324728</c:v>
                </c:pt>
                <c:pt idx="7">
                  <c:v>0.35397966830449895</c:v>
                </c:pt>
                <c:pt idx="8">
                  <c:v>0.35727446447945438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49.902593663740937</c:v>
                </c:pt>
                <c:pt idx="2">
                  <c:v>1.3295123959559521</c:v>
                </c:pt>
                <c:pt idx="3">
                  <c:v>5.8135551634067602</c:v>
                </c:pt>
                <c:pt idx="4">
                  <c:v>22.215868696857591</c:v>
                </c:pt>
                <c:pt idx="5">
                  <c:v>19.637519436306629</c:v>
                </c:pt>
                <c:pt idx="7">
                  <c:v>33.243004759584693</c:v>
                </c:pt>
                <c:pt idx="8">
                  <c:v>0.995248063605087</c:v>
                </c:pt>
                <c:pt idx="9">
                  <c:v>0</c:v>
                </c:pt>
                <c:pt idx="10">
                  <c:v>1.5039819584059091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57.04566122310365</c:v>
                </c:pt>
                <c:pt idx="4" formatCode="#,##0">
                  <c:v>22.215868696857591</c:v>
                </c:pt>
                <c:pt idx="5" formatCode="#,##0">
                  <c:v>19.637519436306629</c:v>
                </c:pt>
                <c:pt idx="6" formatCode="#,##0">
                  <c:v>34.238252823189782</c:v>
                </c:pt>
                <c:pt idx="10" formatCode="#,##0">
                  <c:v>1.5039819584059091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254</c:v>
                </c:pt>
                <c:pt idx="1">
                  <c:v>280</c:v>
                </c:pt>
                <c:pt idx="2">
                  <c:v>308</c:v>
                </c:pt>
                <c:pt idx="3">
                  <c:v>333</c:v>
                </c:pt>
                <c:pt idx="4">
                  <c:v>351</c:v>
                </c:pt>
                <c:pt idx="5">
                  <c:v>372</c:v>
                </c:pt>
                <c:pt idx="6">
                  <c:v>385</c:v>
                </c:pt>
                <c:pt idx="7">
                  <c:v>400</c:v>
                </c:pt>
                <c:pt idx="8">
                  <c:v>427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78589.372528790613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28077.975984000008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1044483.107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733155.50699999998</c:v>
                </c:pt>
                <c:pt idx="1">
                  <c:v>262155.72100000002</c:v>
                </c:pt>
                <c:pt idx="2">
                  <c:v>44312.146000000001</c:v>
                </c:pt>
                <c:pt idx="3">
                  <c:v>4859.7330000000002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28077.975984000008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排出量比較シート!$DN$21:$DN$50</c:f>
              <c:numCache>
                <c:formatCode>0.0%;;</c:formatCode>
                <c:ptCount val="30"/>
                <c:pt idx="0">
                  <c:v>1</c:v>
                </c:pt>
                <c:pt idx="1">
                  <c:v>0</c:v>
                </c:pt>
                <c:pt idx="2">
                  <c:v>0</c:v>
                </c:pt>
                <c:pt idx="3">
                  <c:v>1</c:v>
                </c:pt>
                <c:pt idx="4">
                  <c:v>1</c:v>
                </c:pt>
                <c:pt idx="5">
                  <c:v>0</c:v>
                </c:pt>
                <c:pt idx="6">
                  <c:v>1</c:v>
                </c:pt>
                <c:pt idx="7">
                  <c:v>1</c:v>
                </c:pt>
                <c:pt idx="8">
                  <c:v>0</c:v>
                </c:pt>
                <c:pt idx="9">
                  <c:v>1</c:v>
                </c:pt>
                <c:pt idx="10">
                  <c:v>1</c:v>
                </c:pt>
                <c:pt idx="11">
                  <c:v>0</c:v>
                </c:pt>
                <c:pt idx="12">
                  <c:v>1</c:v>
                </c:pt>
                <c:pt idx="13">
                  <c:v>0</c:v>
                </c:pt>
                <c:pt idx="14">
                  <c:v>0</c:v>
                </c:pt>
                <c:pt idx="15">
                  <c:v>0</c:v>
                </c:pt>
                <c:pt idx="16">
                  <c:v>0</c:v>
                </c:pt>
                <c:pt idx="17">
                  <c:v>0.96</c:v>
                </c:pt>
                <c:pt idx="18">
                  <c:v>0</c:v>
                </c:pt>
                <c:pt idx="19">
                  <c:v>1</c:v>
                </c:pt>
                <c:pt idx="20">
                  <c:v>0</c:v>
                </c:pt>
                <c:pt idx="21">
                  <c:v>0</c:v>
                </c:pt>
                <c:pt idx="22">
                  <c:v>0.74</c:v>
                </c:pt>
                <c:pt idx="23">
                  <c:v>0</c:v>
                </c:pt>
                <c:pt idx="24">
                  <c:v>1</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排出量比較シート!$DQ$21:$DQ$50</c:f>
              <c:numCache>
                <c:formatCode>0.0%;;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0.04</c:v>
                </c:pt>
                <c:pt idx="18">
                  <c:v>1</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排出量比較シート!$DF$21:$DF$50</c:f>
              <c:numCache>
                <c:formatCode>#,##0;;</c:formatCode>
                <c:ptCount val="30"/>
                <c:pt idx="0">
                  <c:v>4</c:v>
                </c:pt>
                <c:pt idx="1">
                  <c:v>0</c:v>
                </c:pt>
                <c:pt idx="2">
                  <c:v>0</c:v>
                </c:pt>
                <c:pt idx="3">
                  <c:v>2</c:v>
                </c:pt>
                <c:pt idx="4">
                  <c:v>1</c:v>
                </c:pt>
                <c:pt idx="5">
                  <c:v>0</c:v>
                </c:pt>
                <c:pt idx="6">
                  <c:v>1</c:v>
                </c:pt>
                <c:pt idx="7">
                  <c:v>1</c:v>
                </c:pt>
                <c:pt idx="8">
                  <c:v>0</c:v>
                </c:pt>
                <c:pt idx="9">
                  <c:v>2</c:v>
                </c:pt>
                <c:pt idx="10">
                  <c:v>2</c:v>
                </c:pt>
                <c:pt idx="11">
                  <c:v>0</c:v>
                </c:pt>
                <c:pt idx="12">
                  <c:v>1</c:v>
                </c:pt>
                <c:pt idx="13">
                  <c:v>0</c:v>
                </c:pt>
                <c:pt idx="14">
                  <c:v>0</c:v>
                </c:pt>
                <c:pt idx="15">
                  <c:v>0</c:v>
                </c:pt>
                <c:pt idx="16">
                  <c:v>0</c:v>
                </c:pt>
                <c:pt idx="17">
                  <c:v>4</c:v>
                </c:pt>
                <c:pt idx="18">
                  <c:v>0</c:v>
                </c:pt>
                <c:pt idx="19">
                  <c:v>1</c:v>
                </c:pt>
                <c:pt idx="20">
                  <c:v>0</c:v>
                </c:pt>
                <c:pt idx="21">
                  <c:v>0</c:v>
                </c:pt>
                <c:pt idx="22">
                  <c:v>2</c:v>
                </c:pt>
                <c:pt idx="23">
                  <c:v>0</c:v>
                </c:pt>
                <c:pt idx="24">
                  <c:v>1</c:v>
                </c:pt>
                <c:pt idx="25">
                  <c:v>1</c:v>
                </c:pt>
                <c:pt idx="26">
                  <c:v>2</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排出量比較シート!$DI$21:$DI$50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1</c:v>
                </c:pt>
                <c:pt idx="18">
                  <c:v>1</c:v>
                </c:pt>
                <c:pt idx="19">
                  <c:v>0</c:v>
                </c:pt>
                <c:pt idx="20">
                  <c:v>0</c:v>
                </c:pt>
                <c:pt idx="21">
                  <c:v>0</c:v>
                </c:pt>
                <c:pt idx="22">
                  <c:v>0</c:v>
                </c:pt>
                <c:pt idx="23">
                  <c:v>10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排出量比較シート!$DL$21:$DL$50</c:f>
              <c:numCache>
                <c:formatCode>#,##0;;</c:formatCode>
                <c:ptCount val="30"/>
                <c:pt idx="0">
                  <c:v>4</c:v>
                </c:pt>
                <c:pt idx="1">
                  <c:v>0</c:v>
                </c:pt>
                <c:pt idx="2">
                  <c:v>0</c:v>
                </c:pt>
                <c:pt idx="3">
                  <c:v>2</c:v>
                </c:pt>
                <c:pt idx="4">
                  <c:v>1</c:v>
                </c:pt>
                <c:pt idx="5">
                  <c:v>1</c:v>
                </c:pt>
                <c:pt idx="6">
                  <c:v>1</c:v>
                </c:pt>
                <c:pt idx="7">
                  <c:v>1</c:v>
                </c:pt>
                <c:pt idx="8">
                  <c:v>1</c:v>
                </c:pt>
                <c:pt idx="9">
                  <c:v>2</c:v>
                </c:pt>
                <c:pt idx="10">
                  <c:v>2</c:v>
                </c:pt>
                <c:pt idx="11">
                  <c:v>0</c:v>
                </c:pt>
                <c:pt idx="12">
                  <c:v>1</c:v>
                </c:pt>
                <c:pt idx="13">
                  <c:v>0</c:v>
                </c:pt>
                <c:pt idx="14">
                  <c:v>0</c:v>
                </c:pt>
                <c:pt idx="15">
                  <c:v>0</c:v>
                </c:pt>
                <c:pt idx="16">
                  <c:v>1</c:v>
                </c:pt>
                <c:pt idx="17">
                  <c:v>5</c:v>
                </c:pt>
                <c:pt idx="18">
                  <c:v>1</c:v>
                </c:pt>
                <c:pt idx="19">
                  <c:v>1</c:v>
                </c:pt>
                <c:pt idx="20">
                  <c:v>0</c:v>
                </c:pt>
                <c:pt idx="21">
                  <c:v>0</c:v>
                </c:pt>
                <c:pt idx="22">
                  <c:v>3</c:v>
                </c:pt>
                <c:pt idx="23">
                  <c:v>10</c:v>
                </c:pt>
                <c:pt idx="24">
                  <c:v>1</c:v>
                </c:pt>
                <c:pt idx="25">
                  <c:v>1</c:v>
                </c:pt>
                <c:pt idx="26">
                  <c:v>2</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排出量比較シート!$CX$21:$CX$50</c:f>
              <c:numCache>
                <c:formatCode>[=0]#;[&lt;1]0.00;#,##0</c:formatCode>
                <c:ptCount val="30"/>
                <c:pt idx="0">
                  <c:v>39.268000000000001</c:v>
                </c:pt>
                <c:pt idx="1">
                  <c:v>0</c:v>
                </c:pt>
                <c:pt idx="2">
                  <c:v>0</c:v>
                </c:pt>
                <c:pt idx="3">
                  <c:v>10.244999999999999</c:v>
                </c:pt>
                <c:pt idx="4">
                  <c:v>12.012</c:v>
                </c:pt>
                <c:pt idx="5">
                  <c:v>0</c:v>
                </c:pt>
                <c:pt idx="6">
                  <c:v>19.501000000000001</c:v>
                </c:pt>
                <c:pt idx="7">
                  <c:v>12.766</c:v>
                </c:pt>
                <c:pt idx="8">
                  <c:v>0</c:v>
                </c:pt>
                <c:pt idx="9">
                  <c:v>24.771999999999998</c:v>
                </c:pt>
                <c:pt idx="10">
                  <c:v>10.805999999999999</c:v>
                </c:pt>
                <c:pt idx="11">
                  <c:v>0</c:v>
                </c:pt>
                <c:pt idx="12">
                  <c:v>5.649</c:v>
                </c:pt>
                <c:pt idx="13">
                  <c:v>0</c:v>
                </c:pt>
                <c:pt idx="14">
                  <c:v>0</c:v>
                </c:pt>
                <c:pt idx="15">
                  <c:v>0</c:v>
                </c:pt>
                <c:pt idx="16">
                  <c:v>0</c:v>
                </c:pt>
                <c:pt idx="17">
                  <c:v>142.72499999999999</c:v>
                </c:pt>
                <c:pt idx="18">
                  <c:v>0</c:v>
                </c:pt>
                <c:pt idx="19">
                  <c:v>5.6429999999999998</c:v>
                </c:pt>
                <c:pt idx="20">
                  <c:v>0</c:v>
                </c:pt>
                <c:pt idx="21">
                  <c:v>0</c:v>
                </c:pt>
                <c:pt idx="22">
                  <c:v>57.753</c:v>
                </c:pt>
                <c:pt idx="23">
                  <c:v>0</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20.209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排出量比較シート!$DA$21:$DA$50</c:f>
              <c:numCache>
                <c:formatCode>[=0]#;[&lt;1]0.00;#,##0</c:formatCode>
                <c:ptCount val="30"/>
                <c:pt idx="0">
                  <c:v>0</c:v>
                </c:pt>
                <c:pt idx="1">
                  <c:v>0</c:v>
                </c:pt>
                <c:pt idx="2">
                  <c:v>0</c:v>
                </c:pt>
                <c:pt idx="3">
                  <c:v>0</c:v>
                </c:pt>
                <c:pt idx="4">
                  <c:v>0</c:v>
                </c:pt>
                <c:pt idx="5">
                  <c:v>3.8839999999999999</c:v>
                </c:pt>
                <c:pt idx="6">
                  <c:v>0</c:v>
                </c:pt>
                <c:pt idx="7">
                  <c:v>0</c:v>
                </c:pt>
                <c:pt idx="8">
                  <c:v>4.4740000000000002</c:v>
                </c:pt>
                <c:pt idx="9">
                  <c:v>0</c:v>
                </c:pt>
                <c:pt idx="10">
                  <c:v>0</c:v>
                </c:pt>
                <c:pt idx="11">
                  <c:v>0</c:v>
                </c:pt>
                <c:pt idx="12">
                  <c:v>0</c:v>
                </c:pt>
                <c:pt idx="13">
                  <c:v>0</c:v>
                </c:pt>
                <c:pt idx="14">
                  <c:v>0</c:v>
                </c:pt>
                <c:pt idx="15">
                  <c:v>0</c:v>
                </c:pt>
                <c:pt idx="16">
                  <c:v>0</c:v>
                </c:pt>
                <c:pt idx="17">
                  <c:v>6.1360000000000001</c:v>
                </c:pt>
                <c:pt idx="18">
                  <c:v>3.585</c:v>
                </c:pt>
                <c:pt idx="19">
                  <c:v>0</c:v>
                </c:pt>
                <c:pt idx="20">
                  <c:v>0</c:v>
                </c:pt>
                <c:pt idx="21">
                  <c:v>0</c:v>
                </c:pt>
                <c:pt idx="22">
                  <c:v>0</c:v>
                </c:pt>
                <c:pt idx="23">
                  <c:v>74.546000000000006</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197.24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排出量比較シート!$DD$21:$DD$50</c:f>
              <c:numCache>
                <c:formatCode>[=0]#;[&lt;1]0.00;#,##0</c:formatCode>
                <c:ptCount val="30"/>
                <c:pt idx="0">
                  <c:v>39.268000000000001</c:v>
                </c:pt>
                <c:pt idx="1">
                  <c:v>0</c:v>
                </c:pt>
                <c:pt idx="2">
                  <c:v>0</c:v>
                </c:pt>
                <c:pt idx="3">
                  <c:v>10.244999999999999</c:v>
                </c:pt>
                <c:pt idx="4">
                  <c:v>12.012</c:v>
                </c:pt>
                <c:pt idx="5">
                  <c:v>3.8839999999999999</c:v>
                </c:pt>
                <c:pt idx="6">
                  <c:v>19.501000000000001</c:v>
                </c:pt>
                <c:pt idx="7">
                  <c:v>12.766</c:v>
                </c:pt>
                <c:pt idx="8">
                  <c:v>4.4740000000000002</c:v>
                </c:pt>
                <c:pt idx="9">
                  <c:v>24.771999999999998</c:v>
                </c:pt>
                <c:pt idx="10">
                  <c:v>10.805999999999999</c:v>
                </c:pt>
                <c:pt idx="11">
                  <c:v>0</c:v>
                </c:pt>
                <c:pt idx="12">
                  <c:v>5.649</c:v>
                </c:pt>
                <c:pt idx="13">
                  <c:v>0</c:v>
                </c:pt>
                <c:pt idx="14">
                  <c:v>0</c:v>
                </c:pt>
                <c:pt idx="15">
                  <c:v>0</c:v>
                </c:pt>
                <c:pt idx="16">
                  <c:v>197.24</c:v>
                </c:pt>
                <c:pt idx="17">
                  <c:v>148.86099999999999</c:v>
                </c:pt>
                <c:pt idx="18">
                  <c:v>3.585</c:v>
                </c:pt>
                <c:pt idx="19">
                  <c:v>5.6429999999999998</c:v>
                </c:pt>
                <c:pt idx="20">
                  <c:v>0</c:v>
                </c:pt>
                <c:pt idx="21">
                  <c:v>0</c:v>
                </c:pt>
                <c:pt idx="22">
                  <c:v>77.962000000000003</c:v>
                </c:pt>
                <c:pt idx="23">
                  <c:v>74.546000000000006</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排出量比較シート!$CU$21:$CU$50</c:f>
              <c:numCache>
                <c:formatCode>\(0%\);;</c:formatCode>
                <c:ptCount val="30"/>
                <c:pt idx="0">
                  <c:v>0</c:v>
                </c:pt>
                <c:pt idx="1">
                  <c:v>0</c:v>
                </c:pt>
                <c:pt idx="2">
                  <c:v>0</c:v>
                </c:pt>
                <c:pt idx="3">
                  <c:v>0</c:v>
                </c:pt>
                <c:pt idx="4">
                  <c:v>0</c:v>
                </c:pt>
                <c:pt idx="5">
                  <c:v>0.34216591634679955</c:v>
                </c:pt>
                <c:pt idx="6">
                  <c:v>0</c:v>
                </c:pt>
                <c:pt idx="7">
                  <c:v>0</c:v>
                </c:pt>
                <c:pt idx="8">
                  <c:v>0.36884452938331391</c:v>
                </c:pt>
                <c:pt idx="9">
                  <c:v>0</c:v>
                </c:pt>
                <c:pt idx="10">
                  <c:v>0</c:v>
                </c:pt>
                <c:pt idx="11">
                  <c:v>0</c:v>
                </c:pt>
                <c:pt idx="12">
                  <c:v>0</c:v>
                </c:pt>
                <c:pt idx="13">
                  <c:v>0</c:v>
                </c:pt>
                <c:pt idx="14">
                  <c:v>0</c:v>
                </c:pt>
                <c:pt idx="15">
                  <c:v>0</c:v>
                </c:pt>
                <c:pt idx="16">
                  <c:v>0</c:v>
                </c:pt>
                <c:pt idx="17">
                  <c:v>0.39335827537493057</c:v>
                </c:pt>
                <c:pt idx="18">
                  <c:v>0.23974110003201299</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排出量比較シート!$CM$21:$CM$50</c:f>
              <c:numCache>
                <c:formatCode>\(0%\);;</c:formatCode>
                <c:ptCount val="30"/>
                <c:pt idx="0">
                  <c:v>0.47191081950151381</c:v>
                </c:pt>
                <c:pt idx="1">
                  <c:v>0</c:v>
                </c:pt>
                <c:pt idx="2">
                  <c:v>0</c:v>
                </c:pt>
                <c:pt idx="3">
                  <c:v>0.25238848990088392</c:v>
                </c:pt>
                <c:pt idx="4">
                  <c:v>0.32040510679277501</c:v>
                </c:pt>
                <c:pt idx="5">
                  <c:v>0</c:v>
                </c:pt>
                <c:pt idx="6">
                  <c:v>0.20090988149990471</c:v>
                </c:pt>
                <c:pt idx="7">
                  <c:v>0.46658197106588034</c:v>
                </c:pt>
                <c:pt idx="8">
                  <c:v>0</c:v>
                </c:pt>
                <c:pt idx="9">
                  <c:v>0.8854103379897047</c:v>
                </c:pt>
                <c:pt idx="10">
                  <c:v>0.17809692406974606</c:v>
                </c:pt>
                <c:pt idx="11">
                  <c:v>0</c:v>
                </c:pt>
                <c:pt idx="12">
                  <c:v>0.12649315595262453</c:v>
                </c:pt>
                <c:pt idx="13">
                  <c:v>0</c:v>
                </c:pt>
                <c:pt idx="14">
                  <c:v>0</c:v>
                </c:pt>
                <c:pt idx="15">
                  <c:v>0</c:v>
                </c:pt>
                <c:pt idx="16">
                  <c:v>0</c:v>
                </c:pt>
                <c:pt idx="17">
                  <c:v>0.57449167561120751</c:v>
                </c:pt>
                <c:pt idx="18">
                  <c:v>0</c:v>
                </c:pt>
                <c:pt idx="19">
                  <c:v>0.1129256979429475</c:v>
                </c:pt>
                <c:pt idx="20">
                  <c:v>0</c:v>
                </c:pt>
                <c:pt idx="21">
                  <c:v>0</c:v>
                </c:pt>
                <c:pt idx="22">
                  <c:v>1</c:v>
                </c:pt>
                <c:pt idx="23">
                  <c:v>0</c:v>
                </c:pt>
                <c:pt idx="24">
                  <c:v>0.17199077563548815</c:v>
                </c:pt>
                <c:pt idx="25">
                  <c:v>0.46460910893269719</c:v>
                </c:pt>
                <c:pt idx="26">
                  <c:v>0.45402654485306182</c:v>
                </c:pt>
                <c:pt idx="27">
                  <c:v>0.57258117098331707</c:v>
                </c:pt>
                <c:pt idx="28">
                  <c:v>0.94618021865848456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排出量比較シート!$BV$21:$BV$50</c:f>
              <c:numCache>
                <c:formatCode>0%</c:formatCode>
                <c:ptCount val="30"/>
                <c:pt idx="0">
                  <c:v>0.60339895289034606</c:v>
                </c:pt>
                <c:pt idx="1">
                  <c:v>0.18804408431716935</c:v>
                </c:pt>
                <c:pt idx="2">
                  <c:v>0.29692060905892059</c:v>
                </c:pt>
                <c:pt idx="3">
                  <c:v>0.42796385059514064</c:v>
                </c:pt>
                <c:pt idx="4">
                  <c:v>0.37732063990416193</c:v>
                </c:pt>
                <c:pt idx="5">
                  <c:v>0.36865056955502773</c:v>
                </c:pt>
                <c:pt idx="6">
                  <c:v>0.64487424494767465</c:v>
                </c:pt>
                <c:pt idx="7">
                  <c:v>0.30934668202635757</c:v>
                </c:pt>
                <c:pt idx="8">
                  <c:v>0.1368113819596975</c:v>
                </c:pt>
                <c:pt idx="9">
                  <c:v>0.31684949519844885</c:v>
                </c:pt>
                <c:pt idx="10">
                  <c:v>0.52040553270033885</c:v>
                </c:pt>
                <c:pt idx="11">
                  <c:v>0.15287534401813183</c:v>
                </c:pt>
                <c:pt idx="12">
                  <c:v>0.40492193232319229</c:v>
                </c:pt>
                <c:pt idx="13">
                  <c:v>0.35738244711606687</c:v>
                </c:pt>
                <c:pt idx="14">
                  <c:v>3.070813158449949E-2</c:v>
                </c:pt>
                <c:pt idx="15">
                  <c:v>0.3928161469022271</c:v>
                </c:pt>
                <c:pt idx="16">
                  <c:v>0.10719963787344503</c:v>
                </c:pt>
                <c:pt idx="17">
                  <c:v>0.81794463396153649</c:v>
                </c:pt>
                <c:pt idx="18">
                  <c:v>0.10183828412827597</c:v>
                </c:pt>
                <c:pt idx="19">
                  <c:v>0.45079618256740167</c:v>
                </c:pt>
                <c:pt idx="20">
                  <c:v>5.6051724702503344E-2</c:v>
                </c:pt>
                <c:pt idx="21">
                  <c:v>0.1538186562054363</c:v>
                </c:pt>
                <c:pt idx="22">
                  <c:v>0.59298118149286838</c:v>
                </c:pt>
                <c:pt idx="23">
                  <c:v>5.5126255415006722E-2</c:v>
                </c:pt>
                <c:pt idx="24">
                  <c:v>0.50142517968616063</c:v>
                </c:pt>
                <c:pt idx="25">
                  <c:v>0.204585381038941</c:v>
                </c:pt>
                <c:pt idx="26">
                  <c:v>0.5605448495925236</c:v>
                </c:pt>
                <c:pt idx="27">
                  <c:v>0.7231094649886759</c:v>
                </c:pt>
                <c:pt idx="28">
                  <c:v>0.48920496289209658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排出量比較シート!$BZ$21:$BZ$50</c:f>
              <c:numCache>
                <c:formatCode>0%</c:formatCode>
                <c:ptCount val="30"/>
                <c:pt idx="0">
                  <c:v>7.1678153983967902E-2</c:v>
                </c:pt>
                <c:pt idx="1">
                  <c:v>0.19675835972575639</c:v>
                </c:pt>
                <c:pt idx="2">
                  <c:v>0.17641890309168043</c:v>
                </c:pt>
                <c:pt idx="3">
                  <c:v>9.6964395643188123E-2</c:v>
                </c:pt>
                <c:pt idx="4">
                  <c:v>0.11925984671055204</c:v>
                </c:pt>
                <c:pt idx="5">
                  <c:v>0.13240619767917469</c:v>
                </c:pt>
                <c:pt idx="6">
                  <c:v>5.4532794035736479E-2</c:v>
                </c:pt>
                <c:pt idx="7">
                  <c:v>0.11322339930304932</c:v>
                </c:pt>
                <c:pt idx="8">
                  <c:v>0.18531049729930926</c:v>
                </c:pt>
                <c:pt idx="9">
                  <c:v>0.14205229868583805</c:v>
                </c:pt>
                <c:pt idx="10">
                  <c:v>0.10613917515679899</c:v>
                </c:pt>
                <c:pt idx="11">
                  <c:v>0.17427609804982472</c:v>
                </c:pt>
                <c:pt idx="12">
                  <c:v>0.13162928665192969</c:v>
                </c:pt>
                <c:pt idx="13">
                  <c:v>0.13103235496753213</c:v>
                </c:pt>
                <c:pt idx="14">
                  <c:v>0.20082349850743594</c:v>
                </c:pt>
                <c:pt idx="15">
                  <c:v>0.16653301712808274</c:v>
                </c:pt>
                <c:pt idx="16">
                  <c:v>0.25292406949540774</c:v>
                </c:pt>
                <c:pt idx="17">
                  <c:v>5.1357592357987647E-2</c:v>
                </c:pt>
                <c:pt idx="18">
                  <c:v>0.2176149847055146</c:v>
                </c:pt>
                <c:pt idx="19">
                  <c:v>0.13662577439486315</c:v>
                </c:pt>
                <c:pt idx="20">
                  <c:v>0.29870518964510906</c:v>
                </c:pt>
                <c:pt idx="21">
                  <c:v>0.1692223837259953</c:v>
                </c:pt>
                <c:pt idx="22">
                  <c:v>7.2456276275411846E-2</c:v>
                </c:pt>
                <c:pt idx="23">
                  <c:v>0.42191466139379163</c:v>
                </c:pt>
                <c:pt idx="24">
                  <c:v>0.1070195374720893</c:v>
                </c:pt>
                <c:pt idx="25">
                  <c:v>0.20568791555265378</c:v>
                </c:pt>
                <c:pt idx="26">
                  <c:v>0.10148437672309829</c:v>
                </c:pt>
                <c:pt idx="27">
                  <c:v>7.8048597809840956E-2</c:v>
                </c:pt>
                <c:pt idx="28">
                  <c:v>0.10936748658426151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排出量比較シート!$CA$21:$CA$50</c:f>
              <c:numCache>
                <c:formatCode>0%</c:formatCode>
                <c:ptCount val="30"/>
                <c:pt idx="0">
                  <c:v>0.13510825427307668</c:v>
                </c:pt>
                <c:pt idx="1">
                  <c:v>0.22147394604955101</c:v>
                </c:pt>
                <c:pt idx="2">
                  <c:v>0.21516490060541529</c:v>
                </c:pt>
                <c:pt idx="3">
                  <c:v>0.15149224844852602</c:v>
                </c:pt>
                <c:pt idx="4">
                  <c:v>0.21502129606804779</c:v>
                </c:pt>
                <c:pt idx="5">
                  <c:v>0.14958273411166775</c:v>
                </c:pt>
                <c:pt idx="6">
                  <c:v>6.6168718323170117E-2</c:v>
                </c:pt>
                <c:pt idx="7">
                  <c:v>0.2793354194462217</c:v>
                </c:pt>
                <c:pt idx="8">
                  <c:v>0.21516175647004523</c:v>
                </c:pt>
                <c:pt idx="9">
                  <c:v>0.23195404985397888</c:v>
                </c:pt>
                <c:pt idx="10">
                  <c:v>0.14956969056097311</c:v>
                </c:pt>
                <c:pt idx="11">
                  <c:v>0.14759097145682237</c:v>
                </c:pt>
                <c:pt idx="12">
                  <c:v>0.28408732739280212</c:v>
                </c:pt>
                <c:pt idx="13">
                  <c:v>0.17430419648719944</c:v>
                </c:pt>
                <c:pt idx="14">
                  <c:v>0.44155371940347893</c:v>
                </c:pt>
                <c:pt idx="15">
                  <c:v>0.21961041498629916</c:v>
                </c:pt>
                <c:pt idx="16">
                  <c:v>0.2603918023439028</c:v>
                </c:pt>
                <c:pt idx="17">
                  <c:v>3.3536317643358321E-2</c:v>
                </c:pt>
                <c:pt idx="18">
                  <c:v>0.27567772692839199</c:v>
                </c:pt>
                <c:pt idx="19">
                  <c:v>0.15709266231458624</c:v>
                </c:pt>
                <c:pt idx="20">
                  <c:v>0.27818371920324747</c:v>
                </c:pt>
                <c:pt idx="21">
                  <c:v>0.25669699063960577</c:v>
                </c:pt>
                <c:pt idx="22">
                  <c:v>0.10649136335391397</c:v>
                </c:pt>
                <c:pt idx="23">
                  <c:v>0.20142659386652351</c:v>
                </c:pt>
                <c:pt idx="24">
                  <c:v>0.18818610843773695</c:v>
                </c:pt>
                <c:pt idx="25">
                  <c:v>0.35577694954781552</c:v>
                </c:pt>
                <c:pt idx="26">
                  <c:v>0.10593596063312478</c:v>
                </c:pt>
                <c:pt idx="27">
                  <c:v>9.7565786042111746E-2</c:v>
                </c:pt>
                <c:pt idx="28">
                  <c:v>0.16732164271390038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排出量比較シート!$CB$21:$CB$50</c:f>
              <c:numCache>
                <c:formatCode>0%</c:formatCode>
                <c:ptCount val="30"/>
                <c:pt idx="0">
                  <c:v>0.17952334150673044</c:v>
                </c:pt>
                <c:pt idx="1">
                  <c:v>0.38820365639492677</c:v>
                </c:pt>
                <c:pt idx="2">
                  <c:v>0.28955023554820192</c:v>
                </c:pt>
                <c:pt idx="3">
                  <c:v>0.31111110196783748</c:v>
                </c:pt>
                <c:pt idx="4">
                  <c:v>0.2721962008902491</c:v>
                </c:pt>
                <c:pt idx="5">
                  <c:v>0.34936049865412983</c:v>
                </c:pt>
                <c:pt idx="6">
                  <c:v>0.23442424269341883</c:v>
                </c:pt>
                <c:pt idx="7">
                  <c:v>0.28941818983742829</c:v>
                </c:pt>
                <c:pt idx="8">
                  <c:v>0.43775165601622101</c:v>
                </c:pt>
                <c:pt idx="9">
                  <c:v>0.28400582052322459</c:v>
                </c:pt>
                <c:pt idx="10">
                  <c:v>0.2056306243636796</c:v>
                </c:pt>
                <c:pt idx="11">
                  <c:v>0.50634989780631179</c:v>
                </c:pt>
                <c:pt idx="12">
                  <c:v>0.17936145363207578</c:v>
                </c:pt>
                <c:pt idx="13">
                  <c:v>0.31601899467686667</c:v>
                </c:pt>
                <c:pt idx="14">
                  <c:v>0.31399434127008358</c:v>
                </c:pt>
                <c:pt idx="15">
                  <c:v>0.21248211645191584</c:v>
                </c:pt>
                <c:pt idx="16">
                  <c:v>0.34237894638530153</c:v>
                </c:pt>
                <c:pt idx="17">
                  <c:v>8.9091463439170154E-2</c:v>
                </c:pt>
                <c:pt idx="18">
                  <c:v>0.37537736816127532</c:v>
                </c:pt>
                <c:pt idx="19">
                  <c:v>0.24585907690445047</c:v>
                </c:pt>
                <c:pt idx="20">
                  <c:v>0.32127638358152877</c:v>
                </c:pt>
                <c:pt idx="21">
                  <c:v>0.39281921124761349</c:v>
                </c:pt>
                <c:pt idx="22">
                  <c:v>0.21578244100601862</c:v>
                </c:pt>
                <c:pt idx="23">
                  <c:v>0.29266222563383726</c:v>
                </c:pt>
                <c:pt idx="24">
                  <c:v>0.19347740961538812</c:v>
                </c:pt>
                <c:pt idx="25">
                  <c:v>0.21996917583102843</c:v>
                </c:pt>
                <c:pt idx="26">
                  <c:v>0.22292511473193594</c:v>
                </c:pt>
                <c:pt idx="27">
                  <c:v>0.10127615115937144</c:v>
                </c:pt>
                <c:pt idx="28">
                  <c:v>0.21616971784411476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排出量比較シート!$CH$21:$CH$50</c:f>
              <c:numCache>
                <c:formatCode>0%</c:formatCode>
                <c:ptCount val="30"/>
                <c:pt idx="0">
                  <c:v>1.0291297345878981E-2</c:v>
                </c:pt>
                <c:pt idx="1">
                  <c:v>5.5199535125964993E-3</c:v>
                </c:pt>
                <c:pt idx="2">
                  <c:v>2.1945351695781722E-2</c:v>
                </c:pt>
                <c:pt idx="3">
                  <c:v>1.2468403345307759E-2</c:v>
                </c:pt>
                <c:pt idx="4">
                  <c:v>1.6202016426989103E-2</c:v>
                </c:pt>
                <c:pt idx="5">
                  <c:v>0</c:v>
                </c:pt>
                <c:pt idx="6">
                  <c:v>0</c:v>
                </c:pt>
                <c:pt idx="7">
                  <c:v>8.6763093869432952E-3</c:v>
                </c:pt>
                <c:pt idx="8">
                  <c:v>2.496470825472694E-2</c:v>
                </c:pt>
                <c:pt idx="9">
                  <c:v>2.5138335738509727E-2</c:v>
                </c:pt>
                <c:pt idx="10">
                  <c:v>1.8254977218209404E-2</c:v>
                </c:pt>
                <c:pt idx="11">
                  <c:v>1.8907688668909586E-2</c:v>
                </c:pt>
                <c:pt idx="12">
                  <c:v>0</c:v>
                </c:pt>
                <c:pt idx="13">
                  <c:v>2.1262006752334764E-2</c:v>
                </c:pt>
                <c:pt idx="14">
                  <c:v>1.2920309234502053E-2</c:v>
                </c:pt>
                <c:pt idx="15">
                  <c:v>8.5583045314750715E-3</c:v>
                </c:pt>
                <c:pt idx="16">
                  <c:v>3.7105543901942907E-2</c:v>
                </c:pt>
                <c:pt idx="17">
                  <c:v>8.0699925979474344E-3</c:v>
                </c:pt>
                <c:pt idx="18">
                  <c:v>2.9491636076542014E-2</c:v>
                </c:pt>
                <c:pt idx="19">
                  <c:v>9.626303818698393E-3</c:v>
                </c:pt>
                <c:pt idx="20">
                  <c:v>4.578298286761133E-2</c:v>
                </c:pt>
                <c:pt idx="21">
                  <c:v>2.7442758181349225E-2</c:v>
                </c:pt>
                <c:pt idx="22">
                  <c:v>1.2288737871787234E-2</c:v>
                </c:pt>
                <c:pt idx="23">
                  <c:v>2.8870263690840791E-2</c:v>
                </c:pt>
                <c:pt idx="24">
                  <c:v>9.8917647886250237E-3</c:v>
                </c:pt>
                <c:pt idx="25">
                  <c:v>1.3980578029561251E-2</c:v>
                </c:pt>
                <c:pt idx="26">
                  <c:v>9.1096983193172977E-3</c:v>
                </c:pt>
                <c:pt idx="27">
                  <c:v>0</c:v>
                </c:pt>
                <c:pt idx="28">
                  <c:v>1.7936189965626688E-2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排出量比較シート!$BW$21:$BW$50</c15:sqref>
                        </c15:formulaRef>
                      </c:ext>
                    </c:extLst>
                    <c:numCache>
                      <c:formatCode>0%</c:formatCode>
                      <c:ptCount val="30"/>
                      <c:pt idx="0">
                        <c:v>0.52200456098080039</c:v>
                      </c:pt>
                      <c:pt idx="1">
                        <c:v>0.12992775840766646</c:v>
                      </c:pt>
                      <c:pt idx="2">
                        <c:v>0.13412539189496767</c:v>
                      </c:pt>
                      <c:pt idx="3">
                        <c:v>0.35713405798629921</c:v>
                      </c:pt>
                      <c:pt idx="4">
                        <c:v>0.23256784197795663</c:v>
                      </c:pt>
                      <c:pt idx="5">
                        <c:v>0.25557160653455557</c:v>
                      </c:pt>
                      <c:pt idx="6">
                        <c:v>0.61825856458257311</c:v>
                      </c:pt>
                      <c:pt idx="7">
                        <c:v>0.24221630022515414</c:v>
                      </c:pt>
                      <c:pt idx="8">
                        <c:v>6.2147937181629934E-2</c:v>
                      </c:pt>
                      <c:pt idx="9">
                        <c:v>0.2513594490633036</c:v>
                      </c:pt>
                      <c:pt idx="10">
                        <c:v>0.39205094498496879</c:v>
                      </c:pt>
                      <c:pt idx="11">
                        <c:v>6.3021023812289384E-2</c:v>
                      </c:pt>
                      <c:pt idx="12">
                        <c:v>0.30069221342153846</c:v>
                      </c:pt>
                      <c:pt idx="13">
                        <c:v>0.19040271039448142</c:v>
                      </c:pt>
                      <c:pt idx="14">
                        <c:v>0</c:v>
                      </c:pt>
                      <c:pt idx="15">
                        <c:v>5.4919749929307399E-2</c:v>
                      </c:pt>
                      <c:pt idx="16">
                        <c:v>2.9279184150833117E-2</c:v>
                      </c:pt>
                      <c:pt idx="17">
                        <c:v>0.79346277212601901</c:v>
                      </c:pt>
                      <c:pt idx="18">
                        <c:v>9.778675202895654E-3</c:v>
                      </c:pt>
                      <c:pt idx="19">
                        <c:v>0.24788884692868574</c:v>
                      </c:pt>
                      <c:pt idx="20">
                        <c:v>3.9634387896713913E-3</c:v>
                      </c:pt>
                      <c:pt idx="21">
                        <c:v>7.9027180562733224E-2</c:v>
                      </c:pt>
                      <c:pt idx="22">
                        <c:v>0.51560031089287961</c:v>
                      </c:pt>
                      <c:pt idx="23">
                        <c:v>2.9065327766443928E-2</c:v>
                      </c:pt>
                      <c:pt idx="24">
                        <c:v>0.16020904533802716</c:v>
                      </c:pt>
                      <c:pt idx="25">
                        <c:v>0.17496226235038609</c:v>
                      </c:pt>
                      <c:pt idx="26">
                        <c:v>0.49877427120550072</c:v>
                      </c:pt>
                      <c:pt idx="27">
                        <c:v>0.71695282498029744</c:v>
                      </c:pt>
                      <c:pt idx="28">
                        <c:v>0.46342261729486389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6.2714125621210559E-3</c:v>
                      </c:pt>
                      <c:pt idx="1">
                        <c:v>2.0046298103650703E-2</c:v>
                      </c:pt>
                      <c:pt idx="2">
                        <c:v>1.6040345509331561E-2</c:v>
                      </c:pt>
                      <c:pt idx="3">
                        <c:v>1.5245488013505832E-2</c:v>
                      </c:pt>
                      <c:pt idx="4">
                        <c:v>1.468917341426723E-2</c:v>
                      </c:pt>
                      <c:pt idx="5">
                        <c:v>1.8468320767767651E-2</c:v>
                      </c:pt>
                      <c:pt idx="6">
                        <c:v>6.0506651390334221E-3</c:v>
                      </c:pt>
                      <c:pt idx="7">
                        <c:v>1.5797307722861715E-2</c:v>
                      </c:pt>
                      <c:pt idx="8">
                        <c:v>1.0988880587679471E-2</c:v>
                      </c:pt>
                      <c:pt idx="9">
                        <c:v>1.2538132280992223E-2</c:v>
                      </c:pt>
                      <c:pt idx="10">
                        <c:v>1.4061669056672436E-2</c:v>
                      </c:pt>
                      <c:pt idx="11">
                        <c:v>1.4167171134263655E-2</c:v>
                      </c:pt>
                      <c:pt idx="12">
                        <c:v>8.9462325216841682E-3</c:v>
                      </c:pt>
                      <c:pt idx="13">
                        <c:v>1.1027746688102458E-2</c:v>
                      </c:pt>
                      <c:pt idx="14">
                        <c:v>2.0565710573879233E-2</c:v>
                      </c:pt>
                      <c:pt idx="15">
                        <c:v>8.3501036839972766E-3</c:v>
                      </c:pt>
                      <c:pt idx="16">
                        <c:v>1.969457405963149E-2</c:v>
                      </c:pt>
                      <c:pt idx="17">
                        <c:v>3.4571690760523523E-3</c:v>
                      </c:pt>
                      <c:pt idx="18">
                        <c:v>1.011026446631204E-2</c:v>
                      </c:pt>
                      <c:pt idx="19">
                        <c:v>1.1211599215013196E-2</c:v>
                      </c:pt>
                      <c:pt idx="20">
                        <c:v>1.3891903208074846E-2</c:v>
                      </c:pt>
                      <c:pt idx="21">
                        <c:v>8.1011760197152814E-3</c:v>
                      </c:pt>
                      <c:pt idx="22">
                        <c:v>5.2501904000968524E-3</c:v>
                      </c:pt>
                      <c:pt idx="23">
                        <c:v>6.3191132092958536E-3</c:v>
                      </c:pt>
                      <c:pt idx="24">
                        <c:v>8.6974964787181492E-3</c:v>
                      </c:pt>
                      <c:pt idx="25">
                        <c:v>2.522595392093235E-2</c:v>
                      </c:pt>
                      <c:pt idx="26">
                        <c:v>1.3744491204208457E-2</c:v>
                      </c:pt>
                      <c:pt idx="27">
                        <c:v>3.0278528729972241E-3</c:v>
                      </c:pt>
                      <c:pt idx="28">
                        <c:v>8.0489215784045123E-3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7.5122979347424595E-2</c:v>
                      </c:pt>
                      <c:pt idx="1">
                        <c:v>3.8070027805852169E-2</c:v>
                      </c:pt>
                      <c:pt idx="2">
                        <c:v>0.14675487165462137</c:v>
                      </c:pt>
                      <c:pt idx="3">
                        <c:v>5.5584304595335622E-2</c:v>
                      </c:pt>
                      <c:pt idx="4">
                        <c:v>0.13006362451193809</c:v>
                      </c:pt>
                      <c:pt idx="5">
                        <c:v>9.4610642252704533E-2</c:v>
                      </c:pt>
                      <c:pt idx="6">
                        <c:v>2.0565015226068187E-2</c:v>
                      </c:pt>
                      <c:pt idx="7">
                        <c:v>5.1333074078341701E-2</c:v>
                      </c:pt>
                      <c:pt idx="8">
                        <c:v>6.3674564190388125E-2</c:v>
                      </c:pt>
                      <c:pt idx="9">
                        <c:v>5.2951913854153036E-2</c:v>
                      </c:pt>
                      <c:pt idx="10">
                        <c:v>0.11429291865869769</c:v>
                      </c:pt>
                      <c:pt idx="11">
                        <c:v>7.5687149071578794E-2</c:v>
                      </c:pt>
                      <c:pt idx="12">
                        <c:v>9.5283486379969667E-2</c:v>
                      </c:pt>
                      <c:pt idx="13">
                        <c:v>0.15595199003348295</c:v>
                      </c:pt>
                      <c:pt idx="14">
                        <c:v>1.0142421010620259E-2</c:v>
                      </c:pt>
                      <c:pt idx="15">
                        <c:v>0.32954629328892243</c:v>
                      </c:pt>
                      <c:pt idx="16">
                        <c:v>5.8225879662980422E-2</c:v>
                      </c:pt>
                      <c:pt idx="17">
                        <c:v>2.1024692759465079E-2</c:v>
                      </c:pt>
                      <c:pt idx="18">
                        <c:v>8.1949344459068277E-2</c:v>
                      </c:pt>
                      <c:pt idx="19">
                        <c:v>0.19169573642370275</c:v>
                      </c:pt>
                      <c:pt idx="20">
                        <c:v>3.8196382704757108E-2</c:v>
                      </c:pt>
                      <c:pt idx="21">
                        <c:v>6.6690299622987781E-2</c:v>
                      </c:pt>
                      <c:pt idx="22">
                        <c:v>7.2130680199891814E-2</c:v>
                      </c:pt>
                      <c:pt idx="23">
                        <c:v>1.9741814439266949E-2</c:v>
                      </c:pt>
                      <c:pt idx="24">
                        <c:v>0.33251863786941532</c:v>
                      </c:pt>
                      <c:pt idx="25">
                        <c:v>4.3971647676225786E-3</c:v>
                      </c:pt>
                      <c:pt idx="26">
                        <c:v>4.802608718281446E-2</c:v>
                      </c:pt>
                      <c:pt idx="27">
                        <c:v>3.128787135381179E-3</c:v>
                      </c:pt>
                      <c:pt idx="28">
                        <c:v>1.7733424018828159E-2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0.174213582230722</c:v>
                      </c:pt>
                      <c:pt idx="1">
                        <c:v>0.37730806779580195</c:v>
                      </c:pt>
                      <c:pt idx="2">
                        <c:v>0.27735401179318875</c:v>
                      </c:pt>
                      <c:pt idx="3">
                        <c:v>0.30339547327884231</c:v>
                      </c:pt>
                      <c:pt idx="4">
                        <c:v>0.26489476921233562</c:v>
                      </c:pt>
                      <c:pt idx="5">
                        <c:v>0.34103935690262333</c:v>
                      </c:pt>
                      <c:pt idx="6">
                        <c:v>0.22972426634665036</c:v>
                      </c:pt>
                      <c:pt idx="7">
                        <c:v>0.28133940606376218</c:v>
                      </c:pt>
                      <c:pt idx="8">
                        <c:v>0.4268888926741583</c:v>
                      </c:pt>
                      <c:pt idx="9">
                        <c:v>0.27584159590241064</c:v>
                      </c:pt>
                      <c:pt idx="10">
                        <c:v>0.19836029936512334</c:v>
                      </c:pt>
                      <c:pt idx="11">
                        <c:v>0.32506649930906872</c:v>
                      </c:pt>
                      <c:pt idx="12">
                        <c:v>0.17278101500787918</c:v>
                      </c:pt>
                      <c:pt idx="13">
                        <c:v>0.30728301723104279</c:v>
                      </c:pt>
                      <c:pt idx="14">
                        <c:v>0.29945338614904132</c:v>
                      </c:pt>
                      <c:pt idx="15">
                        <c:v>0.19497611379759552</c:v>
                      </c:pt>
                      <c:pt idx="16">
                        <c:v>0.29919621564323845</c:v>
                      </c:pt>
                      <c:pt idx="17">
                        <c:v>8.6837741326284953E-2</c:v>
                      </c:pt>
                      <c:pt idx="18">
                        <c:v>0.36545302132503488</c:v>
                      </c:pt>
                      <c:pt idx="19">
                        <c:v>0.23957899270024544</c:v>
                      </c:pt>
                      <c:pt idx="20">
                        <c:v>0.31003520390769429</c:v>
                      </c:pt>
                      <c:pt idx="21">
                        <c:v>0.3824143767007227</c:v>
                      </c:pt>
                      <c:pt idx="22">
                        <c:v>0.21024622815144578</c:v>
                      </c:pt>
                      <c:pt idx="23">
                        <c:v>0.28555385663835942</c:v>
                      </c:pt>
                      <c:pt idx="24">
                        <c:v>0.18887993105520215</c:v>
                      </c:pt>
                      <c:pt idx="25">
                        <c:v>0.1999405329224147</c:v>
                      </c:pt>
                      <c:pt idx="26">
                        <c:v>0.21748363291403236</c:v>
                      </c:pt>
                      <c:pt idx="27">
                        <c:v>9.626226480533534E-2</c:v>
                      </c:pt>
                      <c:pt idx="28">
                        <c:v>0.20982418974923417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8.6405128534553025E-2</c:v>
                      </c:pt>
                      <c:pt idx="1">
                        <c:v>0.1570329225426447</c:v>
                      </c:pt>
                      <c:pt idx="2">
                        <c:v>0.1230737656440081</c:v>
                      </c:pt>
                      <c:pt idx="3">
                        <c:v>0.12419275894162635</c:v>
                      </c:pt>
                      <c:pt idx="4">
                        <c:v>0.10186824678274797</c:v>
                      </c:pt>
                      <c:pt idx="5">
                        <c:v>0.12895340590821805</c:v>
                      </c:pt>
                      <c:pt idx="6">
                        <c:v>6.6414809959482346E-2</c:v>
                      </c:pt>
                      <c:pt idx="7">
                        <c:v>0.11044066934657829</c:v>
                      </c:pt>
                      <c:pt idx="8">
                        <c:v>0.19227427593900892</c:v>
                      </c:pt>
                      <c:pt idx="9">
                        <c:v>0.13160290046910417</c:v>
                      </c:pt>
                      <c:pt idx="10">
                        <c:v>8.3780667313425511E-2</c:v>
                      </c:pt>
                      <c:pt idx="11">
                        <c:v>0.11626992382705247</c:v>
                      </c:pt>
                      <c:pt idx="12">
                        <c:v>8.851878214105198E-2</c:v>
                      </c:pt>
                      <c:pt idx="13">
                        <c:v>0.14320904994827396</c:v>
                      </c:pt>
                      <c:pt idx="14">
                        <c:v>0.11284690357292526</c:v>
                      </c:pt>
                      <c:pt idx="15">
                        <c:v>8.1027193102305398E-2</c:v>
                      </c:pt>
                      <c:pt idx="16">
                        <c:v>0.13465792874825053</c:v>
                      </c:pt>
                      <c:pt idx="17">
                        <c:v>3.8908097189979611E-2</c:v>
                      </c:pt>
                      <c:pt idx="18">
                        <c:v>0.15251608319941856</c:v>
                      </c:pt>
                      <c:pt idx="19">
                        <c:v>8.8548917543702005E-2</c:v>
                      </c:pt>
                      <c:pt idx="20">
                        <c:v>0.14887283545478616</c:v>
                      </c:pt>
                      <c:pt idx="21">
                        <c:v>0.17351481585405634</c:v>
                      </c:pt>
                      <c:pt idx="22">
                        <c:v>9.9697042928969484E-2</c:v>
                      </c:pt>
                      <c:pt idx="23">
                        <c:v>0.12557224638780243</c:v>
                      </c:pt>
                      <c:pt idx="24">
                        <c:v>7.5807109634812922E-2</c:v>
                      </c:pt>
                      <c:pt idx="25">
                        <c:v>0.11089217479199003</c:v>
                      </c:pt>
                      <c:pt idx="26">
                        <c:v>9.0320422013208265E-2</c:v>
                      </c:pt>
                      <c:pt idx="27">
                        <c:v>6.6563793141331679E-2</c:v>
                      </c:pt>
                      <c:pt idx="28">
                        <c:v>9.7922404779087951E-2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8.7808453696168964E-2</c:v>
                      </c:pt>
                      <c:pt idx="1">
                        <c:v>0.22027514525315725</c:v>
                      </c:pt>
                      <c:pt idx="2">
                        <c:v>0.15428024614918065</c:v>
                      </c:pt>
                      <c:pt idx="3">
                        <c:v>0.17920271433721593</c:v>
                      </c:pt>
                      <c:pt idx="4">
                        <c:v>0.16302652242958762</c:v>
                      </c:pt>
                      <c:pt idx="5">
                        <c:v>0.21208595099440528</c:v>
                      </c:pt>
                      <c:pt idx="6">
                        <c:v>0.16330945638716801</c:v>
                      </c:pt>
                      <c:pt idx="7">
                        <c:v>0.17089873671718389</c:v>
                      </c:pt>
                      <c:pt idx="8">
                        <c:v>0.23461461673514936</c:v>
                      </c:pt>
                      <c:pt idx="9">
                        <c:v>0.14423869543330653</c:v>
                      </c:pt>
                      <c:pt idx="10">
                        <c:v>0.11457963205169783</c:v>
                      </c:pt>
                      <c:pt idx="11">
                        <c:v>0.20879657548201624</c:v>
                      </c:pt>
                      <c:pt idx="12">
                        <c:v>8.4262232866827172E-2</c:v>
                      </c:pt>
                      <c:pt idx="13">
                        <c:v>0.16407396728276882</c:v>
                      </c:pt>
                      <c:pt idx="14">
                        <c:v>0.18660648257611603</c:v>
                      </c:pt>
                      <c:pt idx="15">
                        <c:v>0.11394892069529014</c:v>
                      </c:pt>
                      <c:pt idx="16">
                        <c:v>0.16453828689498792</c:v>
                      </c:pt>
                      <c:pt idx="17">
                        <c:v>4.7929644136305349E-2</c:v>
                      </c:pt>
                      <c:pt idx="18">
                        <c:v>0.21293693812561634</c:v>
                      </c:pt>
                      <c:pt idx="19">
                        <c:v>0.1510300751565434</c:v>
                      </c:pt>
                      <c:pt idx="20">
                        <c:v>0.16116236845290813</c:v>
                      </c:pt>
                      <c:pt idx="21">
                        <c:v>0.20889956084666642</c:v>
                      </c:pt>
                      <c:pt idx="22">
                        <c:v>0.11054918522247631</c:v>
                      </c:pt>
                      <c:pt idx="23">
                        <c:v>0.15998161025055699</c:v>
                      </c:pt>
                      <c:pt idx="24">
                        <c:v>0.11307282142038923</c:v>
                      </c:pt>
                      <c:pt idx="25">
                        <c:v>8.9048358130424665E-2</c:v>
                      </c:pt>
                      <c:pt idx="26">
                        <c:v>0.12716321090082411</c:v>
                      </c:pt>
                      <c:pt idx="27">
                        <c:v>2.9698471664003651E-2</c:v>
                      </c:pt>
                      <c:pt idx="28">
                        <c:v>0.1119017849701462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5.3097592760084477E-3</c:v>
                      </c:pt>
                      <c:pt idx="1">
                        <c:v>1.0895588599124819E-2</c:v>
                      </c:pt>
                      <c:pt idx="2">
                        <c:v>9.2162718837932901E-3</c:v>
                      </c:pt>
                      <c:pt idx="3">
                        <c:v>7.715628688995173E-3</c:v>
                      </c:pt>
                      <c:pt idx="4">
                        <c:v>7.3014316779135245E-3</c:v>
                      </c:pt>
                      <c:pt idx="5">
                        <c:v>8.3211417515064948E-3</c:v>
                      </c:pt>
                      <c:pt idx="6">
                        <c:v>4.6999763467685E-3</c:v>
                      </c:pt>
                      <c:pt idx="7">
                        <c:v>8.0787837736661077E-3</c:v>
                      </c:pt>
                      <c:pt idx="8">
                        <c:v>1.0862763342062699E-2</c:v>
                      </c:pt>
                      <c:pt idx="9">
                        <c:v>8.1642246208138997E-3</c:v>
                      </c:pt>
                      <c:pt idx="10">
                        <c:v>6.1691563345584325E-3</c:v>
                      </c:pt>
                      <c:pt idx="11">
                        <c:v>8.5858018811785959E-3</c:v>
                      </c:pt>
                      <c:pt idx="12">
                        <c:v>6.5804386241966224E-3</c:v>
                      </c:pt>
                      <c:pt idx="13">
                        <c:v>8.7359774458239028E-3</c:v>
                      </c:pt>
                      <c:pt idx="14">
                        <c:v>1.4540955121042252E-2</c:v>
                      </c:pt>
                      <c:pt idx="15">
                        <c:v>5.2001947532118809E-3</c:v>
                      </c:pt>
                      <c:pt idx="16">
                        <c:v>9.409466237908122E-3</c:v>
                      </c:pt>
                      <c:pt idx="17">
                        <c:v>2.2537221128852009E-3</c:v>
                      </c:pt>
                      <c:pt idx="18">
                        <c:v>9.9243468362404455E-3</c:v>
                      </c:pt>
                      <c:pt idx="19">
                        <c:v>6.2800842042050305E-3</c:v>
                      </c:pt>
                      <c:pt idx="20">
                        <c:v>1.1241179673834527E-2</c:v>
                      </c:pt>
                      <c:pt idx="21">
                        <c:v>1.0404834546890762E-2</c:v>
                      </c:pt>
                      <c:pt idx="22">
                        <c:v>5.53621285457284E-3</c:v>
                      </c:pt>
                      <c:pt idx="23">
                        <c:v>7.108368995477829E-3</c:v>
                      </c:pt>
                      <c:pt idx="24">
                        <c:v>4.5974785601859674E-3</c:v>
                      </c:pt>
                      <c:pt idx="25">
                        <c:v>8.4376445157928869E-3</c:v>
                      </c:pt>
                      <c:pt idx="26">
                        <c:v>5.4414818179035589E-3</c:v>
                      </c:pt>
                      <c:pt idx="27">
                        <c:v>5.0138863540361159E-3</c:v>
                      </c:pt>
                      <c:pt idx="28">
                        <c:v>6.3455280948806004E-3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2.979951871219863E-3</c:v>
                      </c:pt>
                      <c:pt idx="3">
                        <c:v>0</c:v>
                      </c:pt>
                      <c:pt idx="4">
                        <c:v>0</c:v>
                      </c:pt>
                      <c:pt idx="5">
                        <c:v>0</c:v>
                      </c:pt>
                      <c:pt idx="6">
                        <c:v>0</c:v>
                      </c:pt>
                      <c:pt idx="7">
                        <c:v>0</c:v>
                      </c:pt>
                      <c:pt idx="8">
                        <c:v>0</c:v>
                      </c:pt>
                      <c:pt idx="9">
                        <c:v>0</c:v>
                      </c:pt>
                      <c:pt idx="10">
                        <c:v>1.1011686639978775E-3</c:v>
                      </c:pt>
                      <c:pt idx="11">
                        <c:v>0.1726975966160644</c:v>
                      </c:pt>
                      <c:pt idx="12">
                        <c:v>0</c:v>
                      </c:pt>
                      <c:pt idx="13">
                        <c:v>0</c:v>
                      </c:pt>
                      <c:pt idx="14">
                        <c:v>0</c:v>
                      </c:pt>
                      <c:pt idx="15">
                        <c:v>1.2305807901108412E-2</c:v>
                      </c:pt>
                      <c:pt idx="16">
                        <c:v>3.3773264504154986E-2</c:v>
                      </c:pt>
                      <c:pt idx="17">
                        <c:v>0</c:v>
                      </c:pt>
                      <c:pt idx="18">
                        <c:v>0</c:v>
                      </c:pt>
                      <c:pt idx="19">
                        <c:v>0</c:v>
                      </c:pt>
                      <c:pt idx="20">
                        <c:v>0</c:v>
                      </c:pt>
                      <c:pt idx="21">
                        <c:v>0</c:v>
                      </c:pt>
                      <c:pt idx="22">
                        <c:v>0</c:v>
                      </c:pt>
                      <c:pt idx="23">
                        <c:v>0</c:v>
                      </c:pt>
                      <c:pt idx="24">
                        <c:v>0</c:v>
                      </c:pt>
                      <c:pt idx="25">
                        <c:v>1.1590998392820843E-2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排出量比較シート!$BE$21:$BE$50</c:f>
              <c:numCache>
                <c:formatCode>#,##0_);[Red]\(#,##0\)</c:formatCode>
                <c:ptCount val="30"/>
                <c:pt idx="0">
                  <c:v>83.210637216326916</c:v>
                </c:pt>
                <c:pt idx="1">
                  <c:v>12.483234694223684</c:v>
                </c:pt>
                <c:pt idx="2">
                  <c:v>23.706965129803262</c:v>
                </c:pt>
                <c:pt idx="3">
                  <c:v>40.592183914660048</c:v>
                </c:pt>
                <c:pt idx="4">
                  <c:v>37.490039157736874</c:v>
                </c:pt>
                <c:pt idx="5">
                  <c:v>31.604510609340423</c:v>
                </c:pt>
                <c:pt idx="6">
                  <c:v>97.063418953881822</c:v>
                </c:pt>
                <c:pt idx="7">
                  <c:v>27.360679991206666</c:v>
                </c:pt>
                <c:pt idx="8">
                  <c:v>8.9551907620953344</c:v>
                </c:pt>
                <c:pt idx="9">
                  <c:v>27.977988213062901</c:v>
                </c:pt>
                <c:pt idx="10">
                  <c:v>60.674826679028826</c:v>
                </c:pt>
                <c:pt idx="11">
                  <c:v>12.41095266160702</c:v>
                </c:pt>
                <c:pt idx="12">
                  <c:v>44.658542649657022</c:v>
                </c:pt>
                <c:pt idx="13">
                  <c:v>28.531514693544338</c:v>
                </c:pt>
                <c:pt idx="14">
                  <c:v>1.4849509387688615</c:v>
                </c:pt>
                <c:pt idx="15">
                  <c:v>51.69092386735079</c:v>
                </c:pt>
                <c:pt idx="16">
                  <c:v>7.6410301108680461</c:v>
                </c:pt>
                <c:pt idx="17">
                  <c:v>248.43702016770465</c:v>
                </c:pt>
                <c:pt idx="18">
                  <c:v>6.9979195034568438</c:v>
                </c:pt>
                <c:pt idx="19">
                  <c:v>49.970910986540595</c:v>
                </c:pt>
                <c:pt idx="20">
                  <c:v>3.3937578180502332</c:v>
                </c:pt>
                <c:pt idx="21">
                  <c:v>10.031633693521506</c:v>
                </c:pt>
                <c:pt idx="22">
                  <c:v>71.906375120110567</c:v>
                </c:pt>
                <c:pt idx="23">
                  <c:v>5.0179188649588493</c:v>
                </c:pt>
                <c:pt idx="24">
                  <c:v>72.881815630428264</c:v>
                </c:pt>
                <c:pt idx="25">
                  <c:v>16.50419643647318</c:v>
                </c:pt>
                <c:pt idx="26">
                  <c:v>69.108294120015927</c:v>
                </c:pt>
                <c:pt idx="27">
                  <c:v>93.225210162482398</c:v>
                </c:pt>
                <c:pt idx="28">
                  <c:v>51.414095370724198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排出量比較シート!$BI$21:$BI$50</c:f>
              <c:numCache>
                <c:formatCode>#,##0_);[Red]\(#,##0\)</c:formatCode>
                <c:ptCount val="30"/>
                <c:pt idx="0">
                  <c:v>9.8846457040170925</c:v>
                </c:pt>
                <c:pt idx="1">
                  <c:v>13.061728537890756</c:v>
                </c:pt>
                <c:pt idx="2">
                  <c:v>14.085774635477279</c:v>
                </c:pt>
                <c:pt idx="3">
                  <c:v>9.1970304866839268</c:v>
                </c:pt>
                <c:pt idx="4">
                  <c:v>11.849487810314127</c:v>
                </c:pt>
                <c:pt idx="5">
                  <c:v>11.351218267056741</c:v>
                </c:pt>
                <c:pt idx="6">
                  <c:v>8.208018037138272</c:v>
                </c:pt>
                <c:pt idx="7">
                  <c:v>10.01423120349936</c:v>
                </c:pt>
                <c:pt idx="8">
                  <c:v>12.129771878358239</c:v>
                </c:pt>
                <c:pt idx="9">
                  <c:v>12.54329768075428</c:v>
                </c:pt>
                <c:pt idx="10">
                  <c:v>12.374918504569672</c:v>
                </c:pt>
                <c:pt idx="11">
                  <c:v>14.148340380443708</c:v>
                </c:pt>
                <c:pt idx="12">
                  <c:v>14.517297391530901</c:v>
                </c:pt>
                <c:pt idx="13">
                  <c:v>10.460926638267978</c:v>
                </c:pt>
                <c:pt idx="14">
                  <c:v>9.7112076589509186</c:v>
                </c:pt>
                <c:pt idx="15">
                  <c:v>21.914184479566629</c:v>
                </c:pt>
                <c:pt idx="16">
                  <c:v>18.028049992661657</c:v>
                </c:pt>
                <c:pt idx="17">
                  <c:v>15.599010835990304</c:v>
                </c:pt>
                <c:pt idx="18">
                  <c:v>14.953631227692247</c:v>
                </c:pt>
                <c:pt idx="19">
                  <c:v>15.145013810608486</c:v>
                </c:pt>
                <c:pt idx="20">
                  <c:v>18.085671369269956</c:v>
                </c:pt>
                <c:pt idx="21">
                  <c:v>11.036222836432005</c:v>
                </c:pt>
                <c:pt idx="22">
                  <c:v>8.7862285419403179</c:v>
                </c:pt>
                <c:pt idx="23">
                  <c:v>38.405175952406452</c:v>
                </c:pt>
                <c:pt idx="24">
                  <c:v>15.555218435133954</c:v>
                </c:pt>
                <c:pt idx="25">
                  <c:v>16.593139478737005</c:v>
                </c:pt>
                <c:pt idx="26">
                  <c:v>12.511776997442093</c:v>
                </c:pt>
                <c:pt idx="27">
                  <c:v>10.062234400186467</c:v>
                </c:pt>
                <c:pt idx="28">
                  <c:v>11.494221874727559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排出量比較シート!$BJ$21:$BJ$50</c:f>
              <c:numCache>
                <c:formatCode>#,##0_);[Red]\(#,##0\)</c:formatCode>
                <c:ptCount val="30"/>
                <c:pt idx="0">
                  <c:v>18.631858536372519</c:v>
                </c:pt>
                <c:pt idx="1">
                  <c:v>14.702463293283978</c:v>
                </c:pt>
                <c:pt idx="2">
                  <c:v>17.179362564213072</c:v>
                </c:pt>
                <c:pt idx="3">
                  <c:v>14.368973459128338</c:v>
                </c:pt>
                <c:pt idx="4">
                  <c:v>21.364208465738713</c:v>
                </c:pt>
                <c:pt idx="5">
                  <c:v>12.823767268046193</c:v>
                </c:pt>
                <c:pt idx="6">
                  <c:v>9.9594022843389975</c:v>
                </c:pt>
                <c:pt idx="7">
                  <c:v>24.706284132785242</c:v>
                </c:pt>
                <c:pt idx="8">
                  <c:v>14.083730069069578</c:v>
                </c:pt>
                <c:pt idx="9">
                  <c:v>20.481672753564784</c:v>
                </c:pt>
                <c:pt idx="10">
                  <c:v>17.438544521487</c:v>
                </c:pt>
                <c:pt idx="11">
                  <c:v>11.981948899581614</c:v>
                </c:pt>
                <c:pt idx="12">
                  <c:v>31.331782780470235</c:v>
                </c:pt>
                <c:pt idx="13">
                  <c:v>13.915520427352829</c:v>
                </c:pt>
                <c:pt idx="14">
                  <c:v>21.352181859089342</c:v>
                </c:pt>
                <c:pt idx="15">
                  <c:v>28.898672651456991</c:v>
                </c:pt>
                <c:pt idx="16">
                  <c:v>18.560338838848178</c:v>
                </c:pt>
                <c:pt idx="17">
                  <c:v>10.186096316031769</c:v>
                </c:pt>
                <c:pt idx="18">
                  <c:v>18.943470605915277</c:v>
                </c:pt>
                <c:pt idx="19">
                  <c:v>17.413775335125319</c:v>
                </c:pt>
                <c:pt idx="20">
                  <c:v>16.843160079571067</c:v>
                </c:pt>
                <c:pt idx="21">
                  <c:v>16.74107838314891</c:v>
                </c:pt>
                <c:pt idx="22">
                  <c:v>12.913407978817331</c:v>
                </c:pt>
                <c:pt idx="23">
                  <c:v>18.335043758333779</c:v>
                </c:pt>
                <c:pt idx="24">
                  <c:v>27.352725421470232</c:v>
                </c:pt>
                <c:pt idx="25">
                  <c:v>28.70103735216891</c:v>
                </c:pt>
                <c:pt idx="26">
                  <c:v>13.060602609483084</c:v>
                </c:pt>
                <c:pt idx="27">
                  <c:v>12.578442613230211</c:v>
                </c:pt>
                <c:pt idx="28">
                  <c:v>17.585044201557292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排出量比較シート!$BK$21:$BK$50</c:f>
              <c:numCache>
                <c:formatCode>#,##0_);[Red]\(#,##0\)</c:formatCode>
                <c:ptCount val="30"/>
                <c:pt idx="0">
                  <c:v>24.756840512273801</c:v>
                </c:pt>
                <c:pt idx="1">
                  <c:v>25.770751414652043</c:v>
                </c:pt>
                <c:pt idx="2">
                  <c:v>23.118494062180066</c:v>
                </c:pt>
                <c:pt idx="3">
                  <c:v>29.508751852309853</c:v>
                </c:pt>
                <c:pt idx="4">
                  <c:v>27.045025240481397</c:v>
                </c:pt>
                <c:pt idx="5">
                  <c:v>29.950767740644395</c:v>
                </c:pt>
                <c:pt idx="6">
                  <c:v>35.284427405445619</c:v>
                </c:pt>
                <c:pt idx="7">
                  <c:v>25.598071470834377</c:v>
                </c:pt>
                <c:pt idx="8">
                  <c:v>28.653680197479559</c:v>
                </c:pt>
                <c:pt idx="9">
                  <c:v>25.077873310365732</c:v>
                </c:pt>
                <c:pt idx="10">
                  <c:v>23.97476911597527</c:v>
                </c:pt>
                <c:pt idx="11">
                  <c:v>41.107247556795933</c:v>
                </c:pt>
                <c:pt idx="12">
                  <c:v>19.781643046045879</c:v>
                </c:pt>
                <c:pt idx="13">
                  <c:v>25.229276543438768</c:v>
                </c:pt>
                <c:pt idx="14">
                  <c:v>15.1838020673481</c:v>
                </c:pt>
                <c:pt idx="15">
                  <c:v>27.960655363343147</c:v>
                </c:pt>
                <c:pt idx="16">
                  <c:v>24.40426003813414</c:v>
                </c:pt>
                <c:pt idx="17">
                  <c:v>27.060043895646192</c:v>
                </c:pt>
                <c:pt idx="18">
                  <c:v>25.794431124775066</c:v>
                </c:pt>
                <c:pt idx="19">
                  <c:v>27.253562745927638</c:v>
                </c:pt>
                <c:pt idx="20">
                  <c:v>19.452287049536999</c:v>
                </c:pt>
                <c:pt idx="21">
                  <c:v>25.618598759250055</c:v>
                </c:pt>
                <c:pt idx="22">
                  <c:v>26.166316287220173</c:v>
                </c:pt>
                <c:pt idx="23">
                  <c:v>26.639852317433089</c:v>
                </c:pt>
                <c:pt idx="24">
                  <c:v>28.121812520598382</c:v>
                </c:pt>
                <c:pt idx="25">
                  <c:v>17.745229250732166</c:v>
                </c:pt>
                <c:pt idx="26">
                  <c:v>27.483928193849209</c:v>
                </c:pt>
                <c:pt idx="27">
                  <c:v>13.05679282794009</c:v>
                </c:pt>
                <c:pt idx="28">
                  <c:v>22.718842474113039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排出量比較シート!$BQ$21:$BQ$50</c:f>
              <c:numCache>
                <c:formatCode>#,##0_);[Red]\(#,##0\)</c:formatCode>
                <c:ptCount val="30"/>
                <c:pt idx="0">
                  <c:v>1.419202678147347</c:v>
                </c:pt>
                <c:pt idx="1">
                  <c:v>0.36644000500820317</c:v>
                </c:pt>
                <c:pt idx="2">
                  <c:v>1.7521777591057239</c:v>
                </c:pt>
                <c:pt idx="3">
                  <c:v>1.182622600042196</c:v>
                </c:pt>
                <c:pt idx="4">
                  <c:v>1.6098091809565429</c:v>
                </c:pt>
                <c:pt idx="5">
                  <c:v>0</c:v>
                </c:pt>
                <c:pt idx="6">
                  <c:v>0</c:v>
                </c:pt>
                <c:pt idx="7">
                  <c:v>0.76739056351227153</c:v>
                </c:pt>
                <c:pt idx="8">
                  <c:v>1.634101794300961</c:v>
                </c:pt>
                <c:pt idx="9">
                  <c:v>2.219729151051796</c:v>
                </c:pt>
                <c:pt idx="10">
                  <c:v>2.1283739490568911</c:v>
                </c:pt>
                <c:pt idx="11">
                  <c:v>1.5349919931</c:v>
                </c:pt>
                <c:pt idx="12">
                  <c:v>0</c:v>
                </c:pt>
                <c:pt idx="13">
                  <c:v>1.6974455879515009</c:v>
                </c:pt>
                <c:pt idx="14">
                  <c:v>0.62478647631698703</c:v>
                </c:pt>
                <c:pt idx="15">
                  <c:v>1.1261926767999999</c:v>
                </c:pt>
                <c:pt idx="16">
                  <c:v>2.6448277611683548</c:v>
                </c:pt>
                <c:pt idx="17">
                  <c:v>2.4511254558872411</c:v>
                </c:pt>
                <c:pt idx="18">
                  <c:v>2.0265472563238349</c:v>
                </c:pt>
                <c:pt idx="19">
                  <c:v>1.0670790699999999</c:v>
                </c:pt>
                <c:pt idx="20">
                  <c:v>2.7720173975962692</c:v>
                </c:pt>
                <c:pt idx="21">
                  <c:v>1.789741923421226</c:v>
                </c:pt>
                <c:pt idx="22">
                  <c:v>1.490162964256007</c:v>
                </c:pt>
                <c:pt idx="23">
                  <c:v>2.627942705703346</c:v>
                </c:pt>
                <c:pt idx="24">
                  <c:v>1.437761418434067</c:v>
                </c:pt>
                <c:pt idx="25">
                  <c:v>1.1278333032573871</c:v>
                </c:pt>
                <c:pt idx="26">
                  <c:v>1.123113897583105</c:v>
                </c:pt>
                <c:pt idx="27">
                  <c:v>0</c:v>
                </c:pt>
                <c:pt idx="28">
                  <c:v>1.885044207295909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排出量比較シート!$BR$21:$BR$50</c:f>
              <c:numCache>
                <c:formatCode>#,##0_);[Red]\(#,##0\)</c:formatCode>
                <c:ptCount val="30"/>
                <c:pt idx="0">
                  <c:v>137.90318464713766</c:v>
                </c:pt>
                <c:pt idx="1">
                  <c:v>66.384617945058665</c:v>
                </c:pt>
                <c:pt idx="2">
                  <c:v>79.842774150779405</c:v>
                </c:pt>
                <c:pt idx="3">
                  <c:v>94.849562312824361</c:v>
                </c:pt>
                <c:pt idx="4">
                  <c:v>99.358569855227657</c:v>
                </c:pt>
                <c:pt idx="5">
                  <c:v>85.730263885087751</c:v>
                </c:pt>
                <c:pt idx="6">
                  <c:v>150.5152666808047</c:v>
                </c:pt>
                <c:pt idx="7">
                  <c:v>88.446657361837907</c:v>
                </c:pt>
                <c:pt idx="8">
                  <c:v>65.456474701303677</c:v>
                </c:pt>
                <c:pt idx="9">
                  <c:v>88.300561108799485</c:v>
                </c:pt>
                <c:pt idx="10">
                  <c:v>116.59143277011766</c:v>
                </c:pt>
                <c:pt idx="11">
                  <c:v>81.183481491528255</c:v>
                </c:pt>
                <c:pt idx="12">
                  <c:v>110.28926586770405</c:v>
                </c:pt>
                <c:pt idx="13">
                  <c:v>79.834683890555425</c:v>
                </c:pt>
                <c:pt idx="14">
                  <c:v>48.35692900047421</c:v>
                </c:pt>
                <c:pt idx="15">
                  <c:v>131.59062903851756</c:v>
                </c:pt>
                <c:pt idx="16">
                  <c:v>71.278506741680374</c:v>
                </c:pt>
                <c:pt idx="17">
                  <c:v>303.73329667126012</c:v>
                </c:pt>
                <c:pt idx="18">
                  <c:v>68.715999718163275</c:v>
                </c:pt>
                <c:pt idx="19">
                  <c:v>110.85034194820204</c:v>
                </c:pt>
                <c:pt idx="20">
                  <c:v>60.546893714024527</c:v>
                </c:pt>
                <c:pt idx="21">
                  <c:v>65.2172755957737</c:v>
                </c:pt>
                <c:pt idx="22">
                  <c:v>121.26249089234439</c:v>
                </c:pt>
                <c:pt idx="23">
                  <c:v>91.025933598835522</c:v>
                </c:pt>
                <c:pt idx="24">
                  <c:v>145.3493334260649</c:v>
                </c:pt>
                <c:pt idx="25">
                  <c:v>80.671435821368647</c:v>
                </c:pt>
                <c:pt idx="26">
                  <c:v>123.28771581837343</c:v>
                </c:pt>
                <c:pt idx="27">
                  <c:v>128.92268000383916</c:v>
                </c:pt>
                <c:pt idx="28">
                  <c:v>105.097248128418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排出量比較シート!$BF$21:$BF$68</c15:sqref>
                        </c15:formulaRef>
                      </c:ext>
                    </c:extLst>
                    <c:numCache>
                      <c:formatCode>#,##0_);[Red]\(#,##0\)</c:formatCode>
                      <c:ptCount val="48"/>
                      <c:pt idx="0">
                        <c:v>71.986091359583355</c:v>
                      </c:pt>
                      <c:pt idx="1">
                        <c:v>8.6252046023508218</c:v>
                      </c:pt>
                      <c:pt idx="2">
                        <c:v>10.708943372954682</c:v>
                      </c:pt>
                      <c:pt idx="3">
                        <c:v>33.874009087003316</c:v>
                      </c:pt>
                      <c:pt idx="4">
                        <c:v>23.107608173246351</c:v>
                      </c:pt>
                      <c:pt idx="5">
                        <c:v>21.910221269743264</c:v>
                      </c:pt>
                      <c:pt idx="6">
                        <c:v>93.057352725837504</c:v>
                      </c:pt>
                      <c:pt idx="7">
                        <c:v>21.42322211346627</c:v>
                      </c:pt>
                      <c:pt idx="8">
                        <c:v>4.0679848778675698</c:v>
                      </c:pt>
                      <c:pt idx="9">
                        <c:v>22.19518039228841</c:v>
                      </c:pt>
                      <c:pt idx="10">
                        <c:v>45.709781394676085</c:v>
                      </c:pt>
                      <c:pt idx="11">
                        <c:v>5.1162661202421562</c:v>
                      </c:pt>
                      <c:pt idx="12">
                        <c:v>33.163123470396464</c:v>
                      </c:pt>
                      <c:pt idx="13">
                        <c:v>15.200740196248395</c:v>
                      </c:pt>
                      <c:pt idx="14">
                        <c:v>0</c:v>
                      </c:pt>
                      <c:pt idx="15">
                        <c:v>7.2269244398356411</c:v>
                      </c:pt>
                      <c:pt idx="16">
                        <c:v>2.0869765248860594</c:v>
                      </c:pt>
                      <c:pt idx="17">
                        <c:v>241.00106356375261</c:v>
                      </c:pt>
                      <c:pt idx="18">
                        <c:v>0.67195144248618799</c:v>
                      </c:pt>
                      <c:pt idx="19">
                        <c:v>27.478563447190329</c:v>
                      </c:pt>
                      <c:pt idx="20">
                        <c:v>0.23997390714027575</c:v>
                      </c:pt>
                      <c:pt idx="21">
                        <c:v>5.1539374143167436</c:v>
                      </c:pt>
                      <c:pt idx="22">
                        <c:v>62.522978003737755</c:v>
                      </c:pt>
                      <c:pt idx="23">
                        <c:v>2.6456985952967154</c:v>
                      </c:pt>
                      <c:pt idx="24">
                        <c:v>23.286277948708459</c:v>
                      </c:pt>
                      <c:pt idx="25">
                        <c:v>14.114456918360634</c:v>
                      </c:pt>
                      <c:pt idx="26">
                        <c:v>61.492740605900089</c:v>
                      </c:pt>
                      <c:pt idx="27">
                        <c:v>92.431479632783393</c:v>
                      </c:pt>
                      <c:pt idx="28">
                        <c:v>48.704441798159209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0.86484776455255863</c:v>
                      </c:pt>
                      <c:pt idx="1">
                        <c:v>1.330765840823606</c:v>
                      </c:pt>
                      <c:pt idx="2">
                        <c:v>1.2807056838020283</c:v>
                      </c:pt>
                      <c:pt idx="3">
                        <c:v>1.4460278653264382</c:v>
                      </c:pt>
                      <c:pt idx="4">
                        <c:v>1.4594952627970235</c:v>
                      </c:pt>
                      <c:pt idx="5">
                        <c:v>1.5832940129351671</c:v>
                      </c:pt>
                      <c:pt idx="6">
                        <c:v>0.91071747699786376</c:v>
                      </c:pt>
                      <c:pt idx="7">
                        <c:v>1.397219063403466</c:v>
                      </c:pt>
                      <c:pt idx="8">
                        <c:v>0.7192933841830883</c:v>
                      </c:pt>
                      <c:pt idx="9">
                        <c:v>1.1071241156679652</c:v>
                      </c:pt>
                      <c:pt idx="10">
                        <c:v>1.6394701424566682</c:v>
                      </c:pt>
                      <c:pt idx="11">
                        <c:v>1.1501402755658068</c:v>
                      </c:pt>
                      <c:pt idx="12">
                        <c:v>0.98667341709832568</c:v>
                      </c:pt>
                      <c:pt idx="13">
                        <c:v>0.88039667086977924</c:v>
                      </c:pt>
                      <c:pt idx="14">
                        <c:v>0.99449460606537987</c:v>
                      </c:pt>
                      <c:pt idx="15">
                        <c:v>1.0987953963140444</c:v>
                      </c:pt>
                      <c:pt idx="16">
                        <c:v>1.4037998298839667</c:v>
                      </c:pt>
                      <c:pt idx="17">
                        <c:v>1.0500573606193153</c:v>
                      </c:pt>
                      <c:pt idx="18">
                        <c:v>0.69473693021765437</c:v>
                      </c:pt>
                      <c:pt idx="19">
                        <c:v>1.2428096067704064</c:v>
                      </c:pt>
                      <c:pt idx="20">
                        <c:v>0.84111158702482403</c:v>
                      </c:pt>
                      <c:pt idx="21">
                        <c:v>0.52833662912764456</c:v>
                      </c:pt>
                      <c:pt idx="22">
                        <c:v>0.63665116557481849</c:v>
                      </c:pt>
                      <c:pt idx="23">
                        <c:v>0.57520317939288879</c:v>
                      </c:pt>
                      <c:pt idx="24">
                        <c:v>1.2641753156572297</c:v>
                      </c:pt>
                      <c:pt idx="25">
                        <c:v>2.0350139227652968</c:v>
                      </c:pt>
                      <c:pt idx="26">
                        <c:v>1.6945269256525854</c:v>
                      </c:pt>
                      <c:pt idx="27">
                        <c:v>0.39035890704412618</c:v>
                      </c:pt>
                      <c:pt idx="28">
                        <c:v>0.84591950829175699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10.359698092191003</c:v>
                      </c:pt>
                      <c:pt idx="1">
                        <c:v>2.5272642510492562</c:v>
                      </c:pt>
                      <c:pt idx="2">
                        <c:v>11.717316073046552</c:v>
                      </c:pt>
                      <c:pt idx="3">
                        <c:v>5.2721469623302957</c:v>
                      </c:pt>
                      <c:pt idx="4">
                        <c:v>12.9229357216935</c:v>
                      </c:pt>
                      <c:pt idx="5">
                        <c:v>8.1109953266619925</c:v>
                      </c:pt>
                      <c:pt idx="6">
                        <c:v>3.0953487510464623</c:v>
                      </c:pt>
                      <c:pt idx="7">
                        <c:v>4.5402388143369317</c:v>
                      </c:pt>
                      <c:pt idx="8">
                        <c:v>4.1679125000446771</c:v>
                      </c:pt>
                      <c:pt idx="9">
                        <c:v>4.6756837051065263</c:v>
                      </c:pt>
                      <c:pt idx="10">
                        <c:v>13.325575141896078</c:v>
                      </c:pt>
                      <c:pt idx="11">
                        <c:v>6.1445462657990575</c:v>
                      </c:pt>
                      <c:pt idx="12">
                        <c:v>10.508745762162231</c:v>
                      </c:pt>
                      <c:pt idx="13">
                        <c:v>12.450377826426161</c:v>
                      </c:pt>
                      <c:pt idx="14">
                        <c:v>0.49045633270348171</c:v>
                      </c:pt>
                      <c:pt idx="15">
                        <c:v>43.365204031201102</c:v>
                      </c:pt>
                      <c:pt idx="16">
                        <c:v>4.1502537560980199</c:v>
                      </c:pt>
                      <c:pt idx="17">
                        <c:v>6.3858992433327018</c:v>
                      </c:pt>
                      <c:pt idx="18">
                        <c:v>5.631231130753001</c:v>
                      </c:pt>
                      <c:pt idx="19">
                        <c:v>21.249537932579859</c:v>
                      </c:pt>
                      <c:pt idx="20">
                        <c:v>2.3126723238851334</c:v>
                      </c:pt>
                      <c:pt idx="21">
                        <c:v>4.3493596500771172</c:v>
                      </c:pt>
                      <c:pt idx="22">
                        <c:v>8.7467459507979868</c:v>
                      </c:pt>
                      <c:pt idx="23">
                        <c:v>1.7970170902692455</c:v>
                      </c:pt>
                      <c:pt idx="24">
                        <c:v>48.331362366062578</c:v>
                      </c:pt>
                      <c:pt idx="25">
                        <c:v>0.35472559534724823</c:v>
                      </c:pt>
                      <c:pt idx="26">
                        <c:v>5.9210265884632554</c:v>
                      </c:pt>
                      <c:pt idx="27">
                        <c:v>0.40337162265487636</c:v>
                      </c:pt>
                      <c:pt idx="28">
                        <c:v>1.8637340642732307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24.024607798402556</c:v>
                      </c:pt>
                      <c:pt idx="1">
                        <c:v>25.047451928212606</c:v>
                      </c:pt>
                      <c:pt idx="2">
                        <c:v>22.144713723416178</c:v>
                      </c:pt>
                      <c:pt idx="3">
                        <c:v>28.77692784819039</c:v>
                      </c:pt>
                      <c:pt idx="4">
                        <c:v>26.319565431068256</c:v>
                      </c:pt>
                      <c:pt idx="5">
                        <c:v>29.237394062462521</c:v>
                      </c:pt>
                      <c:pt idx="6">
                        <c:v>34.577009212218286</c:v>
                      </c:pt>
                      <c:pt idx="7">
                        <c:v>24.883530050504554</c:v>
                      </c:pt>
                      <c:pt idx="8">
                        <c:v>27.942642003593583</c:v>
                      </c:pt>
                      <c:pt idx="9">
                        <c:v>24.356967695329587</c:v>
                      </c:pt>
                      <c:pt idx="10">
                        <c:v>23.12711150768919</c:v>
                      </c:pt>
                      <c:pt idx="11">
                        <c:v>26.390030130173663</c:v>
                      </c:pt>
                      <c:pt idx="12">
                        <c:v>19.055891301095748</c:v>
                      </c:pt>
                      <c:pt idx="13">
                        <c:v>24.531842545576396</c:v>
                      </c:pt>
                      <c:pt idx="14">
                        <c:v>14.480646132960779</c:v>
                      </c:pt>
                      <c:pt idx="15">
                        <c:v>25.657029462111179</c:v>
                      </c:pt>
                      <c:pt idx="16">
                        <c:v>21.326259473811827</c:v>
                      </c:pt>
                      <c:pt idx="17">
                        <c:v>26.375513448518653</c:v>
                      </c:pt>
                      <c:pt idx="18">
                        <c:v>25.112469710373013</c:v>
                      </c:pt>
                      <c:pt idx="19">
                        <c:v>26.557413264428007</c:v>
                      </c:pt>
                      <c:pt idx="20">
                        <c:v>18.771668538605088</c:v>
                      </c:pt>
                      <c:pt idx="21">
                        <c:v>24.940023797077053</c:v>
                      </c:pt>
                      <c:pt idx="22">
                        <c:v>25.494981326364453</c:v>
                      </c:pt>
                      <c:pt idx="23">
                        <c:v>25.992806393254703</c:v>
                      </c:pt>
                      <c:pt idx="24">
                        <c:v>27.453572076434728</c:v>
                      </c:pt>
                      <c:pt idx="25">
                        <c:v>16.129489869740823</c:v>
                      </c:pt>
                      <c:pt idx="26">
                        <c:v>26.813060329852668</c:v>
                      </c:pt>
                      <c:pt idx="27">
                        <c:v>12.410389161943076</c:v>
                      </c:pt>
                      <c:pt idx="28">
                        <c:v>22.051944933419524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57.351408202861876</c:v>
                </c:pt>
                <c:pt idx="2">
                  <c:v>1.5477261091627401</c:v>
                </c:pt>
                <c:pt idx="3">
                  <c:v>6.0047934261180931</c:v>
                </c:pt>
                <c:pt idx="4">
                  <c:v>11.554762932658113</c:v>
                </c:pt>
                <c:pt idx="5">
                  <c:v>13.529134789441493</c:v>
                </c:pt>
                <c:pt idx="7">
                  <c:v>27.164958982302394</c:v>
                </c:pt>
                <c:pt idx="8">
                  <c:v>0.66310990599979713</c:v>
                </c:pt>
                <c:pt idx="9">
                  <c:v>0</c:v>
                </c:pt>
                <c:pt idx="10">
                  <c:v>1.3515983306103909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64.903927738142713</c:v>
                </c:pt>
                <c:pt idx="4">
                  <c:v>11.554762932658113</c:v>
                </c:pt>
                <c:pt idx="5">
                  <c:v>13.529134789441493</c:v>
                </c:pt>
                <c:pt idx="6">
                  <c:v>27.828068888302191</c:v>
                </c:pt>
                <c:pt idx="10">
                  <c:v>1.3515983306103909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-35029.384234622325</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再エネ比較シート!$BM$72:$BM$161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0</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再エネ比較シート!$BK$72:$BK$161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-35029.384234622325</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再エネ比較シート!$BE$72:$BE$161</c:f>
              <c:numCache>
                <c:formatCode>#,##0_);[Red]\(#,##0\)</c:formatCode>
                <c:ptCount val="90"/>
                <c:pt idx="0">
                  <c:v>1680956.4350000001</c:v>
                </c:pt>
                <c:pt idx="1">
                  <c:v>357421.73100000003</c:v>
                </c:pt>
                <c:pt idx="2">
                  <c:v>249944.47399999999</c:v>
                </c:pt>
                <c:pt idx="3">
                  <c:v>4193795.4130000002</c:v>
                </c:pt>
                <c:pt idx="4">
                  <c:v>368100.1590000001</c:v>
                </c:pt>
                <c:pt idx="5">
                  <c:v>398307.03300000005</c:v>
                </c:pt>
                <c:pt idx="6">
                  <c:v>41572.703999999998</c:v>
                </c:pt>
                <c:pt idx="7">
                  <c:v>639686.82999999996</c:v>
                </c:pt>
                <c:pt idx="8">
                  <c:v>2128683.3050000002</c:v>
                </c:pt>
                <c:pt idx="9">
                  <c:v>559274.91500000004</c:v>
                </c:pt>
                <c:pt idx="10">
                  <c:v>4388110.3609999996</c:v>
                </c:pt>
                <c:pt idx="11">
                  <c:v>755939.16099999996</c:v>
                </c:pt>
                <c:pt idx="12">
                  <c:v>733155.50699999998</c:v>
                </c:pt>
                <c:pt idx="13">
                  <c:v>216779.88099999999</c:v>
                </c:pt>
                <c:pt idx="14">
                  <c:v>981243.57799999998</c:v>
                </c:pt>
                <c:pt idx="15">
                  <c:v>138323.47300000003</c:v>
                </c:pt>
                <c:pt idx="16">
                  <c:v>112954.405</c:v>
                </c:pt>
                <c:pt idx="17">
                  <c:v>284314.83199999994</c:v>
                </c:pt>
                <c:pt idx="18">
                  <c:v>1079359.439</c:v>
                </c:pt>
                <c:pt idx="19">
                  <c:v>4430637.0470000003</c:v>
                </c:pt>
                <c:pt idx="20">
                  <c:v>616511.147</c:v>
                </c:pt>
                <c:pt idx="21">
                  <c:v>282628.87400000007</c:v>
                </c:pt>
                <c:pt idx="22">
                  <c:v>348845.29300000001</c:v>
                </c:pt>
                <c:pt idx="23">
                  <c:v>3402500.5860000001</c:v>
                </c:pt>
                <c:pt idx="24">
                  <c:v>846773.71699999995</c:v>
                </c:pt>
                <c:pt idx="25">
                  <c:v>638987.90299999993</c:v>
                </c:pt>
                <c:pt idx="26">
                  <c:v>214476.32500000001</c:v>
                </c:pt>
                <c:pt idx="27">
                  <c:v>634241.75199999998</c:v>
                </c:pt>
                <c:pt idx="28">
                  <c:v>464195.91200000001</c:v>
                </c:pt>
                <c:pt idx="29">
                  <c:v>271479.549</c:v>
                </c:pt>
                <c:pt idx="30">
                  <c:v>315040.53699999995</c:v>
                </c:pt>
                <c:pt idx="31">
                  <c:v>625787.08699999994</c:v>
                </c:pt>
                <c:pt idx="32">
                  <c:v>229646.367</c:v>
                </c:pt>
                <c:pt idx="33">
                  <c:v>422470.554</c:v>
                </c:pt>
                <c:pt idx="34">
                  <c:v>529483.04399999999</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再エネ比較シート!$BF$72:$BF$161</c:f>
              <c:numCache>
                <c:formatCode>#,##0_);[Red]\(#,##0\)</c:formatCode>
                <c:ptCount val="90"/>
                <c:pt idx="0">
                  <c:v>1854366.987</c:v>
                </c:pt>
                <c:pt idx="1">
                  <c:v>12540.376</c:v>
                </c:pt>
                <c:pt idx="2">
                  <c:v>0</c:v>
                </c:pt>
                <c:pt idx="3">
                  <c:v>2310989.5729999999</c:v>
                </c:pt>
                <c:pt idx="4">
                  <c:v>48462.052000000003</c:v>
                </c:pt>
                <c:pt idx="5">
                  <c:v>203725.75899999996</c:v>
                </c:pt>
                <c:pt idx="6">
                  <c:v>343817.76899999997</c:v>
                </c:pt>
                <c:pt idx="7">
                  <c:v>47094.063999999991</c:v>
                </c:pt>
                <c:pt idx="8">
                  <c:v>6234751.8679999989</c:v>
                </c:pt>
                <c:pt idx="9">
                  <c:v>757883.66500000015</c:v>
                </c:pt>
                <c:pt idx="10">
                  <c:v>1842356.0970000001</c:v>
                </c:pt>
                <c:pt idx="11">
                  <c:v>1316409.068</c:v>
                </c:pt>
                <c:pt idx="12">
                  <c:v>262155.72100000002</c:v>
                </c:pt>
                <c:pt idx="13">
                  <c:v>2743.4290000000001</c:v>
                </c:pt>
                <c:pt idx="14">
                  <c:v>1473700.4920000003</c:v>
                </c:pt>
                <c:pt idx="15">
                  <c:v>1514736.0530000001</c:v>
                </c:pt>
                <c:pt idx="16">
                  <c:v>0</c:v>
                </c:pt>
                <c:pt idx="17">
                  <c:v>3616.9670000000006</c:v>
                </c:pt>
                <c:pt idx="18">
                  <c:v>1071915.7309999999</c:v>
                </c:pt>
                <c:pt idx="19">
                  <c:v>1930182.9739999997</c:v>
                </c:pt>
                <c:pt idx="20">
                  <c:v>2326085.5649999999</c:v>
                </c:pt>
                <c:pt idx="21">
                  <c:v>0</c:v>
                </c:pt>
                <c:pt idx="22">
                  <c:v>161.79599999999999</c:v>
                </c:pt>
                <c:pt idx="23">
                  <c:v>988496.47199999983</c:v>
                </c:pt>
                <c:pt idx="24">
                  <c:v>17526.939999999999</c:v>
                </c:pt>
                <c:pt idx="25">
                  <c:v>26467.645</c:v>
                </c:pt>
                <c:pt idx="26">
                  <c:v>5441.6570000000002</c:v>
                </c:pt>
                <c:pt idx="27">
                  <c:v>1101986.2439999999</c:v>
                </c:pt>
                <c:pt idx="28">
                  <c:v>0</c:v>
                </c:pt>
                <c:pt idx="29">
                  <c:v>959129.87600000016</c:v>
                </c:pt>
                <c:pt idx="30">
                  <c:v>34557.49</c:v>
                </c:pt>
                <c:pt idx="31">
                  <c:v>52307.913999999997</c:v>
                </c:pt>
                <c:pt idx="32">
                  <c:v>66155.457999999999</c:v>
                </c:pt>
                <c:pt idx="33">
                  <c:v>9799.6620000000003</c:v>
                </c:pt>
                <c:pt idx="34">
                  <c:v>754.81200000000001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再エネ比較シート!$BG$72:$BG$161</c:f>
              <c:numCache>
                <c:formatCode>#,##0_);[Red]\(#,##0\)</c:formatCode>
                <c:ptCount val="90"/>
                <c:pt idx="0">
                  <c:v>1212.2899999999997</c:v>
                </c:pt>
                <c:pt idx="1">
                  <c:v>0</c:v>
                </c:pt>
                <c:pt idx="2">
                  <c:v>0</c:v>
                </c:pt>
                <c:pt idx="3">
                  <c:v>69104.876000000004</c:v>
                </c:pt>
                <c:pt idx="4">
                  <c:v>0</c:v>
                </c:pt>
                <c:pt idx="5">
                  <c:v>0</c:v>
                </c:pt>
                <c:pt idx="6">
                  <c:v>562.73199999999997</c:v>
                </c:pt>
                <c:pt idx="7">
                  <c:v>1597.885</c:v>
                </c:pt>
                <c:pt idx="8">
                  <c:v>80485.823000000004</c:v>
                </c:pt>
                <c:pt idx="9">
                  <c:v>54095.546000000002</c:v>
                </c:pt>
                <c:pt idx="10">
                  <c:v>87842.751000000018</c:v>
                </c:pt>
                <c:pt idx="11">
                  <c:v>28367.876</c:v>
                </c:pt>
                <c:pt idx="12">
                  <c:v>44312.146000000001</c:v>
                </c:pt>
                <c:pt idx="13">
                  <c:v>0</c:v>
                </c:pt>
                <c:pt idx="14">
                  <c:v>44257.785000000011</c:v>
                </c:pt>
                <c:pt idx="15">
                  <c:v>47361.213000000011</c:v>
                </c:pt>
                <c:pt idx="16">
                  <c:v>0</c:v>
                </c:pt>
                <c:pt idx="17">
                  <c:v>0</c:v>
                </c:pt>
                <c:pt idx="18">
                  <c:v>40884.331000000006</c:v>
                </c:pt>
                <c:pt idx="19">
                  <c:v>106978.44900000001</c:v>
                </c:pt>
                <c:pt idx="20">
                  <c:v>24151.556</c:v>
                </c:pt>
                <c:pt idx="21">
                  <c:v>0</c:v>
                </c:pt>
                <c:pt idx="22">
                  <c:v>0</c:v>
                </c:pt>
                <c:pt idx="23">
                  <c:v>0</c:v>
                </c:pt>
                <c:pt idx="24">
                  <c:v>0</c:v>
                </c:pt>
                <c:pt idx="25">
                  <c:v>0</c:v>
                </c:pt>
                <c:pt idx="26">
                  <c:v>0</c:v>
                </c:pt>
                <c:pt idx="27">
                  <c:v>33948.535000000011</c:v>
                </c:pt>
                <c:pt idx="28">
                  <c:v>0</c:v>
                </c:pt>
                <c:pt idx="29">
                  <c:v>4374.3829999999998</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再エネ比較シート!$BH$72:$BH$161</c:f>
              <c:numCache>
                <c:formatCode>#,##0_);[Red]\(#,##0\)</c:formatCode>
                <c:ptCount val="90"/>
                <c:pt idx="0">
                  <c:v>0</c:v>
                </c:pt>
                <c:pt idx="1">
                  <c:v>0</c:v>
                </c:pt>
                <c:pt idx="2">
                  <c:v>0</c:v>
                </c:pt>
                <c:pt idx="3">
                  <c:v>709400.68299999996</c:v>
                </c:pt>
                <c:pt idx="4">
                  <c:v>0</c:v>
                </c:pt>
                <c:pt idx="5">
                  <c:v>0</c:v>
                </c:pt>
                <c:pt idx="6">
                  <c:v>0</c:v>
                </c:pt>
                <c:pt idx="7">
                  <c:v>0</c:v>
                </c:pt>
                <c:pt idx="8">
                  <c:v>144.96</c:v>
                </c:pt>
                <c:pt idx="9">
                  <c:v>0</c:v>
                </c:pt>
                <c:pt idx="10">
                  <c:v>1294.5880000000002</c:v>
                </c:pt>
                <c:pt idx="11">
                  <c:v>0</c:v>
                </c:pt>
                <c:pt idx="12">
                  <c:v>4859.7330000000002</c:v>
                </c:pt>
                <c:pt idx="13">
                  <c:v>0</c:v>
                </c:pt>
                <c:pt idx="14">
                  <c:v>26.981000000000002</c:v>
                </c:pt>
                <c:pt idx="15">
                  <c:v>150.84700000000001</c:v>
                </c:pt>
                <c:pt idx="16">
                  <c:v>0</c:v>
                </c:pt>
                <c:pt idx="17">
                  <c:v>0</c:v>
                </c:pt>
                <c:pt idx="18">
                  <c:v>135.88499999999996</c:v>
                </c:pt>
                <c:pt idx="19">
                  <c:v>649.50099999999998</c:v>
                </c:pt>
                <c:pt idx="20">
                  <c:v>12.263999999999998</c:v>
                </c:pt>
                <c:pt idx="21">
                  <c:v>0</c:v>
                </c:pt>
                <c:pt idx="22">
                  <c:v>0</c:v>
                </c:pt>
                <c:pt idx="23">
                  <c:v>0</c:v>
                </c:pt>
                <c:pt idx="24">
                  <c:v>10.792</c:v>
                </c:pt>
                <c:pt idx="25">
                  <c:v>329.90199999999999</c:v>
                </c:pt>
                <c:pt idx="26">
                  <c:v>7.3579999999999997</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再エネ比較シート!$BI$72:$BI$161</c:f>
              <c:numCache>
                <c:formatCode>#,##0_);[Red]\(#,##0\)</c:formatCode>
                <c:ptCount val="90"/>
                <c:pt idx="0">
                  <c:v>3536535.7120000003</c:v>
                </c:pt>
                <c:pt idx="1">
                  <c:v>369962.10700000002</c:v>
                </c:pt>
                <c:pt idx="2">
                  <c:v>249944.47399999999</c:v>
                </c:pt>
                <c:pt idx="3">
                  <c:v>7283290.5449999999</c:v>
                </c:pt>
                <c:pt idx="4">
                  <c:v>416562.21100000013</c:v>
                </c:pt>
                <c:pt idx="5">
                  <c:v>602032.79200000002</c:v>
                </c:pt>
                <c:pt idx="6">
                  <c:v>385953.20500000002</c:v>
                </c:pt>
                <c:pt idx="7">
                  <c:v>688378.77899999998</c:v>
                </c:pt>
                <c:pt idx="8">
                  <c:v>8444065.9560000002</c:v>
                </c:pt>
                <c:pt idx="9">
                  <c:v>1371254.1260000002</c:v>
                </c:pt>
                <c:pt idx="10">
                  <c:v>6319603.7970000003</c:v>
                </c:pt>
                <c:pt idx="11">
                  <c:v>2100716.105</c:v>
                </c:pt>
                <c:pt idx="12">
                  <c:v>1044483.107</c:v>
                </c:pt>
                <c:pt idx="13">
                  <c:v>219523.31</c:v>
                </c:pt>
                <c:pt idx="14">
                  <c:v>2499228.8360000006</c:v>
                </c:pt>
                <c:pt idx="15">
                  <c:v>1700571.5860000001</c:v>
                </c:pt>
                <c:pt idx="16">
                  <c:v>112954.405</c:v>
                </c:pt>
                <c:pt idx="17">
                  <c:v>287931.79899999994</c:v>
                </c:pt>
                <c:pt idx="18">
                  <c:v>2192295.3859999999</c:v>
                </c:pt>
                <c:pt idx="19">
                  <c:v>6468447.9709999999</c:v>
                </c:pt>
                <c:pt idx="20">
                  <c:v>2966760.5319999997</c:v>
                </c:pt>
                <c:pt idx="21">
                  <c:v>282628.87400000007</c:v>
                </c:pt>
                <c:pt idx="22">
                  <c:v>349007.08899999998</c:v>
                </c:pt>
                <c:pt idx="23">
                  <c:v>4390997.0580000002</c:v>
                </c:pt>
                <c:pt idx="24">
                  <c:v>864311.44899999991</c:v>
                </c:pt>
                <c:pt idx="25">
                  <c:v>665785.44999999995</c:v>
                </c:pt>
                <c:pt idx="26">
                  <c:v>219925.34000000003</c:v>
                </c:pt>
                <c:pt idx="27">
                  <c:v>1770176.5309999997</c:v>
                </c:pt>
                <c:pt idx="28">
                  <c:v>464195.91200000001</c:v>
                </c:pt>
                <c:pt idx="29">
                  <c:v>1234983.8080000002</c:v>
                </c:pt>
                <c:pt idx="30">
                  <c:v>349598.02699999994</c:v>
                </c:pt>
                <c:pt idx="31">
                  <c:v>678095.00099999993</c:v>
                </c:pt>
                <c:pt idx="32">
                  <c:v>295801.82500000001</c:v>
                </c:pt>
                <c:pt idx="33">
                  <c:v>432270.21600000001</c:v>
                </c:pt>
                <c:pt idx="34">
                  <c:v>530237.85600000003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再エネ比較シート!$CO$13:$CO$42</c:f>
              <c:numCache>
                <c:formatCode>0.0%</c:formatCode>
                <c:ptCount val="30"/>
                <c:pt idx="0">
                  <c:v>2.4037482175595846E-2</c:v>
                </c:pt>
                <c:pt idx="1">
                  <c:v>9.3661620362668438E-2</c:v>
                </c:pt>
                <c:pt idx="2">
                  <c:v>3.9280575539568346E-2</c:v>
                </c:pt>
                <c:pt idx="3">
                  <c:v>0.10339224050375787</c:v>
                </c:pt>
                <c:pt idx="4">
                  <c:v>5.191663565314477E-2</c:v>
                </c:pt>
                <c:pt idx="5">
                  <c:v>0.1554357592093441</c:v>
                </c:pt>
                <c:pt idx="6">
                  <c:v>7.9079497907949797E-2</c:v>
                </c:pt>
                <c:pt idx="7">
                  <c:v>1.3793103448275862E-2</c:v>
                </c:pt>
                <c:pt idx="8">
                  <c:v>4.6085731535520223E-2</c:v>
                </c:pt>
                <c:pt idx="9">
                  <c:v>8.5062628528696949E-2</c:v>
                </c:pt>
                <c:pt idx="10">
                  <c:v>2.9600113846591718E-2</c:v>
                </c:pt>
                <c:pt idx="11">
                  <c:v>1.5429717636167257E-4</c:v>
                </c:pt>
                <c:pt idx="12">
                  <c:v>1.0467450530542013E-2</c:v>
                </c:pt>
                <c:pt idx="13">
                  <c:v>0.15621105110095554</c:v>
                </c:pt>
                <c:pt idx="14">
                  <c:v>4.6235606731620901E-2</c:v>
                </c:pt>
                <c:pt idx="15">
                  <c:v>1.3008373205741627E-2</c:v>
                </c:pt>
                <c:pt idx="16">
                  <c:v>3.6622222222222223E-2</c:v>
                </c:pt>
                <c:pt idx="17">
                  <c:v>0.12410714285714286</c:v>
                </c:pt>
                <c:pt idx="18">
                  <c:v>2.5080256821829856E-2</c:v>
                </c:pt>
                <c:pt idx="19">
                  <c:v>2.9243483788938335E-2</c:v>
                </c:pt>
                <c:pt idx="20">
                  <c:v>1.8586764941515784E-2</c:v>
                </c:pt>
                <c:pt idx="21">
                  <c:v>8.5282258064516128E-2</c:v>
                </c:pt>
                <c:pt idx="22">
                  <c:v>8.1092992507712652E-2</c:v>
                </c:pt>
                <c:pt idx="23">
                  <c:v>1.9900497512437811E-2</c:v>
                </c:pt>
                <c:pt idx="24">
                  <c:v>1.7496421186575472E-2</c:v>
                </c:pt>
                <c:pt idx="25">
                  <c:v>7.2856921407533715E-3</c:v>
                </c:pt>
                <c:pt idx="26">
                  <c:v>9.3846153846153843E-2</c:v>
                </c:pt>
                <c:pt idx="27">
                  <c:v>0.12804453723034098</c:v>
                </c:pt>
                <c:pt idx="28">
                  <c:v>0.10816681146828845</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再エネ比較シート!$CC$13:$CC$42</c:f>
              <c:numCache>
                <c:formatCode>0.0%</c:formatCode>
                <c:ptCount val="30"/>
                <c:pt idx="0">
                  <c:v>4.6166955674941468E-3</c:v>
                </c:pt>
                <c:pt idx="1">
                  <c:v>6.4564823759092962E-2</c:v>
                </c:pt>
                <c:pt idx="2">
                  <c:v>2.5128371689314043E-2</c:v>
                </c:pt>
                <c:pt idx="3">
                  <c:v>4.8609397441047544E-2</c:v>
                </c:pt>
                <c:pt idx="4">
                  <c:v>2.4823157297673832E-2</c:v>
                </c:pt>
                <c:pt idx="5">
                  <c:v>7.6653658711808681E-2</c:v>
                </c:pt>
                <c:pt idx="6">
                  <c:v>3.0899723463274281E-2</c:v>
                </c:pt>
                <c:pt idx="7">
                  <c:v>8.1942588987996903E-3</c:v>
                </c:pt>
                <c:pt idx="8">
                  <c:v>2.8289464646603264E-2</c:v>
                </c:pt>
                <c:pt idx="9">
                  <c:v>3.8013067780191506E-2</c:v>
                </c:pt>
                <c:pt idx="10">
                  <c:v>1.8185693969239632E-2</c:v>
                </c:pt>
                <c:pt idx="11">
                  <c:v>9.5917854271994178E-5</c:v>
                </c:pt>
                <c:pt idx="12">
                  <c:v>8.4274854049660904E-3</c:v>
                </c:pt>
                <c:pt idx="13">
                  <c:v>9.2719337016150913E-2</c:v>
                </c:pt>
                <c:pt idx="14">
                  <c:v>3.4928471083178113E-2</c:v>
                </c:pt>
                <c:pt idx="15">
                  <c:v>8.7588134547610195E-3</c:v>
                </c:pt>
                <c:pt idx="16">
                  <c:v>3.0724751942639596E-2</c:v>
                </c:pt>
                <c:pt idx="17">
                  <c:v>8.3516380576538814E-3</c:v>
                </c:pt>
                <c:pt idx="18">
                  <c:v>1.4821287608466557E-2</c:v>
                </c:pt>
                <c:pt idx="19">
                  <c:v>9.1269912560583144E-3</c:v>
                </c:pt>
                <c:pt idx="20">
                  <c:v>1.0176283095213018E-2</c:v>
                </c:pt>
                <c:pt idx="21">
                  <c:v>4.7390341836779301E-2</c:v>
                </c:pt>
                <c:pt idx="22">
                  <c:v>1.9006353995899245E-2</c:v>
                </c:pt>
                <c:pt idx="23">
                  <c:v>1.1127494055898076E-2</c:v>
                </c:pt>
                <c:pt idx="24">
                  <c:v>1.165234560924153E-2</c:v>
                </c:pt>
                <c:pt idx="25">
                  <c:v>5.4542569767705258E-3</c:v>
                </c:pt>
                <c:pt idx="26">
                  <c:v>3.1654773004945937E-2</c:v>
                </c:pt>
                <c:pt idx="27">
                  <c:v>3.0189049110425175E-2</c:v>
                </c:pt>
                <c:pt idx="28">
                  <c:v>3.145721356247419E-2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再エネ比較シート!$CD$13:$CD$42</c:f>
              <c:numCache>
                <c:formatCode>0.0%</c:formatCode>
                <c:ptCount val="30"/>
                <c:pt idx="0">
                  <c:v>0.91869628072902265</c:v>
                </c:pt>
                <c:pt idx="1">
                  <c:v>0.57528131259633208</c:v>
                </c:pt>
                <c:pt idx="2">
                  <c:v>0.32788341114901942</c:v>
                </c:pt>
                <c:pt idx="3">
                  <c:v>1.5564669267500053</c:v>
                </c:pt>
                <c:pt idx="4">
                  <c:v>0.13900830547275733</c:v>
                </c:pt>
                <c:pt idx="5">
                  <c:v>0.15521750678337223</c:v>
                </c:pt>
                <c:pt idx="6">
                  <c:v>0.13461312540051149</c:v>
                </c:pt>
                <c:pt idx="7">
                  <c:v>4.6801484266930744E-3</c:v>
                </c:pt>
                <c:pt idx="8">
                  <c:v>0.67084454759137213</c:v>
                </c:pt>
                <c:pt idx="9">
                  <c:v>0.15727078651095394</c:v>
                </c:pt>
                <c:pt idx="10">
                  <c:v>0.58499882185442398</c:v>
                </c:pt>
                <c:pt idx="11">
                  <c:v>4.267230671407816E-4</c:v>
                </c:pt>
                <c:pt idx="12">
                  <c:v>0.13256101553735755</c:v>
                </c:pt>
                <c:pt idx="13">
                  <c:v>0.97309886562751879</c:v>
                </c:pt>
                <c:pt idx="14">
                  <c:v>2.8600235772131555</c:v>
                </c:pt>
                <c:pt idx="15">
                  <c:v>0.12252031024173793</c:v>
                </c:pt>
                <c:pt idx="16">
                  <c:v>0.12483705877701649</c:v>
                </c:pt>
                <c:pt idx="17">
                  <c:v>6.0029377061529603E-2</c:v>
                </c:pt>
                <c:pt idx="18">
                  <c:v>3.4001201348912075E-2</c:v>
                </c:pt>
                <c:pt idx="19">
                  <c:v>9.7671255207801441E-2</c:v>
                </c:pt>
                <c:pt idx="20">
                  <c:v>0.19719258798438197</c:v>
                </c:pt>
                <c:pt idx="21">
                  <c:v>0.62902778838110429</c:v>
                </c:pt>
                <c:pt idx="22">
                  <c:v>0.61630591448279348</c:v>
                </c:pt>
                <c:pt idx="23">
                  <c:v>2.8492584504441549E-2</c:v>
                </c:pt>
                <c:pt idx="24">
                  <c:v>0.36123479110802686</c:v>
                </c:pt>
                <c:pt idx="25">
                  <c:v>0.1175766775118767</c:v>
                </c:pt>
                <c:pt idx="26">
                  <c:v>0.32561969147450842</c:v>
                </c:pt>
                <c:pt idx="27">
                  <c:v>3.2113680133318667E-2</c:v>
                </c:pt>
                <c:pt idx="28">
                  <c:v>7.4492476578357059E-2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8.2370273937858358E-4</c:v>
                </c:pt>
                <c:pt idx="14">
                  <c:v>0</c:v>
                </c:pt>
                <c:pt idx="15">
                  <c:v>1.5401664287979795E-3</c:v>
                </c:pt>
                <c:pt idx="16">
                  <c:v>0</c:v>
                </c:pt>
                <c:pt idx="17">
                  <c:v>0</c:v>
                </c:pt>
                <c:pt idx="18">
                  <c:v>0</c:v>
                </c:pt>
                <c:pt idx="19">
                  <c:v>0</c:v>
                </c:pt>
                <c:pt idx="20">
                  <c:v>0.56691308517369055</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再エネ比較シート!$CF$13:$CF$42</c:f>
              <c:numCache>
                <c:formatCode>0.0%</c:formatCode>
                <c:ptCount val="30"/>
                <c:pt idx="0">
                  <c:v>0</c:v>
                </c:pt>
                <c:pt idx="1">
                  <c:v>0</c:v>
                </c:pt>
                <c:pt idx="2">
                  <c:v>0</c:v>
                </c:pt>
                <c:pt idx="3">
                  <c:v>0</c:v>
                </c:pt>
                <c:pt idx="4">
                  <c:v>3.974836180870623E-3</c:v>
                </c:pt>
                <c:pt idx="5">
                  <c:v>0</c:v>
                </c:pt>
                <c:pt idx="6">
                  <c:v>1.0136873111875434E-2</c:v>
                </c:pt>
                <c:pt idx="7">
                  <c:v>0</c:v>
                </c:pt>
                <c:pt idx="8">
                  <c:v>0</c:v>
                </c:pt>
                <c:pt idx="9">
                  <c:v>0</c:v>
                </c:pt>
                <c:pt idx="10">
                  <c:v>0</c:v>
                </c:pt>
                <c:pt idx="11">
                  <c:v>0</c:v>
                </c:pt>
                <c:pt idx="12">
                  <c:v>0.18750441530987477</c:v>
                </c:pt>
                <c:pt idx="13">
                  <c:v>0</c:v>
                </c:pt>
                <c:pt idx="14">
                  <c:v>0</c:v>
                </c:pt>
                <c:pt idx="15">
                  <c:v>0</c:v>
                </c:pt>
                <c:pt idx="16">
                  <c:v>0</c:v>
                </c:pt>
                <c:pt idx="17">
                  <c:v>0</c:v>
                </c:pt>
                <c:pt idx="18">
                  <c:v>0</c:v>
                </c:pt>
                <c:pt idx="19">
                  <c:v>0.20550373199042352</c:v>
                </c:pt>
                <c:pt idx="20">
                  <c:v>0.2523514323548211</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再エネ比較シート!$CI$13:$CI$42</c:f>
              <c:numCache>
                <c:formatCode>0.0%</c:formatCode>
                <c:ptCount val="30"/>
                <c:pt idx="0">
                  <c:v>0.92331297629651687</c:v>
                </c:pt>
                <c:pt idx="1">
                  <c:v>0.63984613635542509</c:v>
                </c:pt>
                <c:pt idx="2">
                  <c:v>0.35301178283833345</c:v>
                </c:pt>
                <c:pt idx="3">
                  <c:v>1.6050763241910528</c:v>
                </c:pt>
                <c:pt idx="4">
                  <c:v>0.16780629895130178</c:v>
                </c:pt>
                <c:pt idx="5">
                  <c:v>0.23187116549518089</c:v>
                </c:pt>
                <c:pt idx="6">
                  <c:v>0.1756497219756612</c:v>
                </c:pt>
                <c:pt idx="7">
                  <c:v>1.2874407325492764E-2</c:v>
                </c:pt>
                <c:pt idx="8">
                  <c:v>0.69913401223797533</c:v>
                </c:pt>
                <c:pt idx="9">
                  <c:v>0.19528385429114545</c:v>
                </c:pt>
                <c:pt idx="10">
                  <c:v>0.60318451582366361</c:v>
                </c:pt>
                <c:pt idx="11">
                  <c:v>5.2264092141277583E-4</c:v>
                </c:pt>
                <c:pt idx="12">
                  <c:v>0.3284929162521984</c:v>
                </c:pt>
                <c:pt idx="13">
                  <c:v>1.0666419053830483</c:v>
                </c:pt>
                <c:pt idx="14">
                  <c:v>2.8949520482963336</c:v>
                </c:pt>
                <c:pt idx="15">
                  <c:v>0.13281929012529692</c:v>
                </c:pt>
                <c:pt idx="16">
                  <c:v>0.15556181071965608</c:v>
                </c:pt>
                <c:pt idx="17">
                  <c:v>6.8381015119183486E-2</c:v>
                </c:pt>
                <c:pt idx="18">
                  <c:v>4.8822488957378625E-2</c:v>
                </c:pt>
                <c:pt idx="19">
                  <c:v>0.31230197845428326</c:v>
                </c:pt>
                <c:pt idx="20">
                  <c:v>1.0266333886081067</c:v>
                </c:pt>
                <c:pt idx="21">
                  <c:v>0.67641813021788355</c:v>
                </c:pt>
                <c:pt idx="22">
                  <c:v>0.63531226847869271</c:v>
                </c:pt>
                <c:pt idx="23">
                  <c:v>3.9620078560339625E-2</c:v>
                </c:pt>
                <c:pt idx="24">
                  <c:v>0.37288713671726842</c:v>
                </c:pt>
                <c:pt idx="25">
                  <c:v>0.12303093448864723</c:v>
                </c:pt>
                <c:pt idx="26">
                  <c:v>0.35727446447945438</c:v>
                </c:pt>
                <c:pt idx="27">
                  <c:v>6.2302729243743839E-2</c:v>
                </c:pt>
                <c:pt idx="28">
                  <c:v>0.10594969014083125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再エネ比較シート!$BE$13:$BE$42</c:f>
              <c:numCache>
                <c:formatCode>#,##0_);[Red]\(#,##0\)</c:formatCode>
                <c:ptCount val="30"/>
                <c:pt idx="0">
                  <c:v>581.5999999999998</c:v>
                </c:pt>
                <c:pt idx="1">
                  <c:v>2820.3260000000014</c:v>
                </c:pt>
                <c:pt idx="2">
                  <c:v>1262.23</c:v>
                </c:pt>
                <c:pt idx="3">
                  <c:v>2424.400000000001</c:v>
                </c:pt>
                <c:pt idx="4">
                  <c:v>1364.7999999999995</c:v>
                </c:pt>
                <c:pt idx="5">
                  <c:v>3358.9000000000033</c:v>
                </c:pt>
                <c:pt idx="6">
                  <c:v>1868.9999999999995</c:v>
                </c:pt>
                <c:pt idx="7">
                  <c:v>401.2</c:v>
                </c:pt>
                <c:pt idx="8">
                  <c:v>1232.2999999999997</c:v>
                </c:pt>
                <c:pt idx="9">
                  <c:v>2281.3000000000006</c:v>
                </c:pt>
                <c:pt idx="10">
                  <c:v>1035.0299999999997</c:v>
                </c:pt>
                <c:pt idx="11">
                  <c:v>5.5</c:v>
                </c:pt>
                <c:pt idx="12">
                  <c:v>452.73599999999976</c:v>
                </c:pt>
                <c:pt idx="13">
                  <c:v>3912.3000000000011</c:v>
                </c:pt>
                <c:pt idx="14">
                  <c:v>1334.2999999999993</c:v>
                </c:pt>
                <c:pt idx="15">
                  <c:v>505.46399999999971</c:v>
                </c:pt>
                <c:pt idx="16">
                  <c:v>1299.8699999999999</c:v>
                </c:pt>
                <c:pt idx="17">
                  <c:v>2703.5000000000014</c:v>
                </c:pt>
                <c:pt idx="18">
                  <c:v>645.09999999999991</c:v>
                </c:pt>
                <c:pt idx="19">
                  <c:v>730.36</c:v>
                </c:pt>
                <c:pt idx="20">
                  <c:v>545.89999999999986</c:v>
                </c:pt>
                <c:pt idx="21">
                  <c:v>2225.665</c:v>
                </c:pt>
                <c:pt idx="22">
                  <c:v>1875.7000000000012</c:v>
                </c:pt>
                <c:pt idx="23">
                  <c:v>713.89999999999964</c:v>
                </c:pt>
                <c:pt idx="24">
                  <c:v>641.54899999999964</c:v>
                </c:pt>
                <c:pt idx="25">
                  <c:v>254.55800000000002</c:v>
                </c:pt>
                <c:pt idx="26">
                  <c:v>2072.900000000001</c:v>
                </c:pt>
                <c:pt idx="27">
                  <c:v>2603.700000000003</c:v>
                </c:pt>
                <c:pt idx="28">
                  <c:v>2406.7000000000003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再エネ比較シート!$BF$13:$BF$42</c:f>
              <c:numCache>
                <c:formatCode>#,##0_);[Red]\(#,##0\)</c:formatCode>
                <c:ptCount val="30"/>
                <c:pt idx="0">
                  <c:v>105004.69999999992</c:v>
                </c:pt>
                <c:pt idx="1">
                  <c:v>22799.600000000002</c:v>
                </c:pt>
                <c:pt idx="2">
                  <c:v>14942.98</c:v>
                </c:pt>
                <c:pt idx="3">
                  <c:v>70431.600000000064</c:v>
                </c:pt>
                <c:pt idx="4">
                  <c:v>6934.2</c:v>
                </c:pt>
                <c:pt idx="5">
                  <c:v>6170.8999999999987</c:v>
                </c:pt>
                <c:pt idx="6">
                  <c:v>7387.3</c:v>
                </c:pt>
                <c:pt idx="7">
                  <c:v>207.9</c:v>
                </c:pt>
                <c:pt idx="8">
                  <c:v>26512.900000000012</c:v>
                </c:pt>
                <c:pt idx="9">
                  <c:v>8563.2999999999993</c:v>
                </c:pt>
                <c:pt idx="10">
                  <c:v>30207.978999999999</c:v>
                </c:pt>
                <c:pt idx="11">
                  <c:v>22.200000000000003</c:v>
                </c:pt>
                <c:pt idx="12">
                  <c:v>6461.1</c:v>
                </c:pt>
                <c:pt idx="13">
                  <c:v>37253.100000000013</c:v>
                </c:pt>
                <c:pt idx="14">
                  <c:v>99125.900000000038</c:v>
                </c:pt>
                <c:pt idx="15">
                  <c:v>6414.9999999999991</c:v>
                </c:pt>
                <c:pt idx="16">
                  <c:v>4791.8000000000029</c:v>
                </c:pt>
                <c:pt idx="17">
                  <c:v>17630.400000000001</c:v>
                </c:pt>
                <c:pt idx="18">
                  <c:v>1342.7000000000003</c:v>
                </c:pt>
                <c:pt idx="19">
                  <c:v>7091.2000000000007</c:v>
                </c:pt>
                <c:pt idx="20">
                  <c:v>9597.5</c:v>
                </c:pt>
                <c:pt idx="21">
                  <c:v>26803.000000000007</c:v>
                </c:pt>
                <c:pt idx="22">
                  <c:v>55182.9</c:v>
                </c:pt>
                <c:pt idx="23">
                  <c:v>1658.5000000000005</c:v>
                </c:pt>
                <c:pt idx="24">
                  <c:v>18044.700000000008</c:v>
                </c:pt>
                <c:pt idx="25">
                  <c:v>4978.7</c:v>
                </c:pt>
                <c:pt idx="26">
                  <c:v>19346.100000000002</c:v>
                </c:pt>
                <c:pt idx="27">
                  <c:v>2512.8999999999996</c:v>
                </c:pt>
                <c:pt idx="28">
                  <c:v>5170.8000000000011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19.2</c:v>
                </c:pt>
                <c:pt idx="14">
                  <c:v>0</c:v>
                </c:pt>
                <c:pt idx="15">
                  <c:v>49.1</c:v>
                </c:pt>
                <c:pt idx="16">
                  <c:v>0</c:v>
                </c:pt>
                <c:pt idx="17">
                  <c:v>0</c:v>
                </c:pt>
                <c:pt idx="18">
                  <c:v>0</c:v>
                </c:pt>
                <c:pt idx="19">
                  <c:v>0</c:v>
                </c:pt>
                <c:pt idx="20">
                  <c:v>16800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再エネ比較シート!$BH$13:$BH$42</c:f>
              <c:numCache>
                <c:formatCode>#,##0_);[Red]\(#,##0\)</c:formatCode>
                <c:ptCount val="30"/>
                <c:pt idx="0">
                  <c:v>0</c:v>
                </c:pt>
                <c:pt idx="1">
                  <c:v>0</c:v>
                </c:pt>
                <c:pt idx="2">
                  <c:v>0</c:v>
                </c:pt>
                <c:pt idx="3">
                  <c:v>0</c:v>
                </c:pt>
                <c:pt idx="4">
                  <c:v>49.9</c:v>
                </c:pt>
                <c:pt idx="5">
                  <c:v>0</c:v>
                </c:pt>
                <c:pt idx="6">
                  <c:v>140</c:v>
                </c:pt>
                <c:pt idx="7">
                  <c:v>0</c:v>
                </c:pt>
                <c:pt idx="8">
                  <c:v>0</c:v>
                </c:pt>
                <c:pt idx="9">
                  <c:v>0</c:v>
                </c:pt>
                <c:pt idx="10">
                  <c:v>0</c:v>
                </c:pt>
                <c:pt idx="11">
                  <c:v>0</c:v>
                </c:pt>
                <c:pt idx="12">
                  <c:v>2300</c:v>
                </c:pt>
                <c:pt idx="13">
                  <c:v>0</c:v>
                </c:pt>
                <c:pt idx="14">
                  <c:v>0</c:v>
                </c:pt>
                <c:pt idx="15">
                  <c:v>0</c:v>
                </c:pt>
                <c:pt idx="16">
                  <c:v>0</c:v>
                </c:pt>
                <c:pt idx="17">
                  <c:v>0</c:v>
                </c:pt>
                <c:pt idx="18">
                  <c:v>0</c:v>
                </c:pt>
                <c:pt idx="19">
                  <c:v>3754.9</c:v>
                </c:pt>
                <c:pt idx="20">
                  <c:v>3091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再エネ比較シート!$BK$13:$BK$42</c:f>
              <c:numCache>
                <c:formatCode>#,##0_);[Red]\(#,##0\)</c:formatCode>
                <c:ptCount val="30"/>
                <c:pt idx="0">
                  <c:v>105586.29999999993</c:v>
                </c:pt>
                <c:pt idx="1">
                  <c:v>25619.926000000003</c:v>
                </c:pt>
                <c:pt idx="2">
                  <c:v>16205.21</c:v>
                </c:pt>
                <c:pt idx="3">
                  <c:v>72856.000000000058</c:v>
                </c:pt>
                <c:pt idx="4">
                  <c:v>8348.9</c:v>
                </c:pt>
                <c:pt idx="5">
                  <c:v>9529.8000000000029</c:v>
                </c:pt>
                <c:pt idx="6">
                  <c:v>9396.2999999999993</c:v>
                </c:pt>
                <c:pt idx="7">
                  <c:v>609.1</c:v>
                </c:pt>
                <c:pt idx="8">
                  <c:v>27745.200000000012</c:v>
                </c:pt>
                <c:pt idx="9">
                  <c:v>10844.6</c:v>
                </c:pt>
                <c:pt idx="10">
                  <c:v>31243.008999999998</c:v>
                </c:pt>
                <c:pt idx="11">
                  <c:v>27.700000000000003</c:v>
                </c:pt>
                <c:pt idx="12">
                  <c:v>9213.8359999999993</c:v>
                </c:pt>
                <c:pt idx="13">
                  <c:v>41184.600000000013</c:v>
                </c:pt>
                <c:pt idx="14">
                  <c:v>100460.20000000004</c:v>
                </c:pt>
                <c:pt idx="15">
                  <c:v>6969.5639999999994</c:v>
                </c:pt>
                <c:pt idx="16">
                  <c:v>6091.6700000000028</c:v>
                </c:pt>
                <c:pt idx="17">
                  <c:v>20333.900000000001</c:v>
                </c:pt>
                <c:pt idx="18">
                  <c:v>1987.8000000000002</c:v>
                </c:pt>
                <c:pt idx="19">
                  <c:v>11576.460000000001</c:v>
                </c:pt>
                <c:pt idx="20">
                  <c:v>30034.400000000001</c:v>
                </c:pt>
                <c:pt idx="21">
                  <c:v>29028.665000000008</c:v>
                </c:pt>
                <c:pt idx="22">
                  <c:v>57058.600000000006</c:v>
                </c:pt>
                <c:pt idx="23">
                  <c:v>2372.4</c:v>
                </c:pt>
                <c:pt idx="24">
                  <c:v>18686.249000000007</c:v>
                </c:pt>
                <c:pt idx="25">
                  <c:v>5233.2579999999998</c:v>
                </c:pt>
                <c:pt idx="26">
                  <c:v>21419.000000000004</c:v>
                </c:pt>
                <c:pt idx="27">
                  <c:v>5116.6000000000022</c:v>
                </c:pt>
                <c:pt idx="28">
                  <c:v>7577.5000000000018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再エネ比較シート!$BO$13:$BO$42</c:f>
              <c:numCache>
                <c:formatCode>#,##0_);[Red]\(#,##0\)</c:formatCode>
                <c:ptCount val="30"/>
                <c:pt idx="0">
                  <c:v>697.98979199999962</c:v>
                </c:pt>
                <c:pt idx="1">
                  <c:v>3384.7296391200011</c:v>
                </c:pt>
                <c:pt idx="2">
                  <c:v>1514.8274676000001</c:v>
                </c:pt>
                <c:pt idx="3">
                  <c:v>2909.5709280000015</c:v>
                </c:pt>
                <c:pt idx="4">
                  <c:v>1637.9237759999992</c:v>
                </c:pt>
                <c:pt idx="5">
                  <c:v>4031.0830680000035</c:v>
                </c:pt>
                <c:pt idx="6">
                  <c:v>2243.0242799999992</c:v>
                </c:pt>
                <c:pt idx="7">
                  <c:v>481.48814399999998</c:v>
                </c:pt>
                <c:pt idx="8">
                  <c:v>1478.9078759999995</c:v>
                </c:pt>
                <c:pt idx="9">
                  <c:v>2737.8337560000009</c:v>
                </c:pt>
                <c:pt idx="10">
                  <c:v>1242.1602035999997</c:v>
                </c:pt>
                <c:pt idx="11">
                  <c:v>6.6006599999999995</c:v>
                </c:pt>
                <c:pt idx="12">
                  <c:v>543.33752831999971</c:v>
                </c:pt>
                <c:pt idx="13">
                  <c:v>4695.2294760000004</c:v>
                </c:pt>
                <c:pt idx="14">
                  <c:v>1601.320115999999</c:v>
                </c:pt>
                <c:pt idx="15">
                  <c:v>606.61745567999969</c:v>
                </c:pt>
                <c:pt idx="16">
                  <c:v>1559.9999843999997</c:v>
                </c:pt>
                <c:pt idx="17">
                  <c:v>3244.524420000002</c:v>
                </c:pt>
                <c:pt idx="18">
                  <c:v>774.19741199999999</c:v>
                </c:pt>
                <c:pt idx="19">
                  <c:v>876.51964319999979</c:v>
                </c:pt>
                <c:pt idx="20">
                  <c:v>655.14550799999984</c:v>
                </c:pt>
                <c:pt idx="21">
                  <c:v>2671.0650798000001</c:v>
                </c:pt>
                <c:pt idx="22">
                  <c:v>2251.0650840000012</c:v>
                </c:pt>
                <c:pt idx="23">
                  <c:v>856.76566799999955</c:v>
                </c:pt>
                <c:pt idx="24">
                  <c:v>769.93578587999957</c:v>
                </c:pt>
                <c:pt idx="25">
                  <c:v>305.50014696000005</c:v>
                </c:pt>
                <c:pt idx="26">
                  <c:v>2487.7287480000009</c:v>
                </c:pt>
                <c:pt idx="27">
                  <c:v>3124.7524440000029</c:v>
                </c:pt>
                <c:pt idx="28">
                  <c:v>2888.3288040000002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再エネ比較シート!$BP$13:$BP$42</c:f>
              <c:numCache>
                <c:formatCode>#,##0_);[Red]\(#,##0\)</c:formatCode>
                <c:ptCount val="30"/>
                <c:pt idx="0">
                  <c:v>138896.01697199992</c:v>
                </c:pt>
                <c:pt idx="1">
                  <c:v>30158.398896000002</c:v>
                </c:pt>
                <c:pt idx="2">
                  <c:v>19765.976224799997</c:v>
                </c:pt>
                <c:pt idx="3">
                  <c:v>93164.103216000076</c:v>
                </c:pt>
                <c:pt idx="4">
                  <c:v>9172.282392000001</c:v>
                </c:pt>
                <c:pt idx="5">
                  <c:v>8162.6196839999984</c:v>
                </c:pt>
                <c:pt idx="6">
                  <c:v>9771.6249479999988</c:v>
                </c:pt>
                <c:pt idx="7">
                  <c:v>275.00180399999999</c:v>
                </c:pt>
                <c:pt idx="8">
                  <c:v>35070.203604000009</c:v>
                </c:pt>
                <c:pt idx="9">
                  <c:v>11327.190707999998</c:v>
                </c:pt>
                <c:pt idx="10">
                  <c:v>39957.906302040006</c:v>
                </c:pt>
                <c:pt idx="11">
                  <c:v>29.365272000000001</c:v>
                </c:pt>
                <c:pt idx="12">
                  <c:v>8546.4846359999992</c:v>
                </c:pt>
                <c:pt idx="13">
                  <c:v>49276.910556000017</c:v>
                </c:pt>
                <c:pt idx="14">
                  <c:v>131119.77548400004</c:v>
                </c:pt>
                <c:pt idx="15">
                  <c:v>8485.5053999999982</c:v>
                </c:pt>
                <c:pt idx="16">
                  <c:v>6338.4013680000035</c:v>
                </c:pt>
                <c:pt idx="17">
                  <c:v>23320.787904000004</c:v>
                </c:pt>
                <c:pt idx="18">
                  <c:v>1776.0698520000003</c:v>
                </c:pt>
                <c:pt idx="19">
                  <c:v>9379.9557120000009</c:v>
                </c:pt>
                <c:pt idx="20">
                  <c:v>12695.189100000001</c:v>
                </c:pt>
                <c:pt idx="21">
                  <c:v>35453.936280000009</c:v>
                </c:pt>
                <c:pt idx="22">
                  <c:v>72993.732803999999</c:v>
                </c:pt>
                <c:pt idx="23">
                  <c:v>2193.7974600000002</c:v>
                </c:pt>
                <c:pt idx="24">
                  <c:v>23868.807372000007</c:v>
                </c:pt>
                <c:pt idx="25">
                  <c:v>6585.625211999999</c:v>
                </c:pt>
                <c:pt idx="26">
                  <c:v>25590.247236000007</c:v>
                </c:pt>
                <c:pt idx="27">
                  <c:v>3323.9636039999996</c:v>
                </c:pt>
                <c:pt idx="28">
                  <c:v>6839.7274080000016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41.711615999999992</c:v>
                </c:pt>
                <c:pt idx="14">
                  <c:v>0</c:v>
                </c:pt>
                <c:pt idx="15">
                  <c:v>106.668768</c:v>
                </c:pt>
                <c:pt idx="16">
                  <c:v>0</c:v>
                </c:pt>
                <c:pt idx="17">
                  <c:v>0</c:v>
                </c:pt>
                <c:pt idx="18">
                  <c:v>0</c:v>
                </c:pt>
                <c:pt idx="19">
                  <c:v>0</c:v>
                </c:pt>
                <c:pt idx="20">
                  <c:v>36497.663999999997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再エネ比較シート!$BR$13:$BR$42</c:f>
              <c:numCache>
                <c:formatCode>#,##0_);[Red]\(#,##0\)</c:formatCode>
                <c:ptCount val="30"/>
                <c:pt idx="0">
                  <c:v>0</c:v>
                </c:pt>
                <c:pt idx="1">
                  <c:v>0</c:v>
                </c:pt>
                <c:pt idx="2">
                  <c:v>0</c:v>
                </c:pt>
                <c:pt idx="3">
                  <c:v>0</c:v>
                </c:pt>
                <c:pt idx="4">
                  <c:v>262.27440000000001</c:v>
                </c:pt>
                <c:pt idx="5">
                  <c:v>0</c:v>
                </c:pt>
                <c:pt idx="6">
                  <c:v>735.84</c:v>
                </c:pt>
                <c:pt idx="7">
                  <c:v>0</c:v>
                </c:pt>
                <c:pt idx="8">
                  <c:v>0</c:v>
                </c:pt>
                <c:pt idx="9">
                  <c:v>0</c:v>
                </c:pt>
                <c:pt idx="10">
                  <c:v>0</c:v>
                </c:pt>
                <c:pt idx="11">
                  <c:v>0</c:v>
                </c:pt>
                <c:pt idx="12">
                  <c:v>12088.8</c:v>
                </c:pt>
                <c:pt idx="13">
                  <c:v>0</c:v>
                </c:pt>
                <c:pt idx="14">
                  <c:v>0</c:v>
                </c:pt>
                <c:pt idx="15">
                  <c:v>0</c:v>
                </c:pt>
                <c:pt idx="16">
                  <c:v>0</c:v>
                </c:pt>
                <c:pt idx="17">
                  <c:v>0</c:v>
                </c:pt>
                <c:pt idx="18">
                  <c:v>0</c:v>
                </c:pt>
                <c:pt idx="19">
                  <c:v>19735.754400000002</c:v>
                </c:pt>
                <c:pt idx="20">
                  <c:v>16246.296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再エネ比較シート!$BU$13:$BU$42</c:f>
              <c:numCache>
                <c:formatCode>#,##0_);[Red]\(#,##0\)</c:formatCode>
                <c:ptCount val="30"/>
                <c:pt idx="0">
                  <c:v>139594.00676399993</c:v>
                </c:pt>
                <c:pt idx="1">
                  <c:v>33543.128535120006</c:v>
                </c:pt>
                <c:pt idx="2">
                  <c:v>21280.803692399997</c:v>
                </c:pt>
                <c:pt idx="3">
                  <c:v>96073.674144000077</c:v>
                </c:pt>
                <c:pt idx="4">
                  <c:v>11072.480568000001</c:v>
                </c:pt>
                <c:pt idx="5">
                  <c:v>12193.702752000001</c:v>
                </c:pt>
                <c:pt idx="6">
                  <c:v>12750.489227999999</c:v>
                </c:pt>
                <c:pt idx="7">
                  <c:v>756.48994799999991</c:v>
                </c:pt>
                <c:pt idx="8">
                  <c:v>36549.111480000007</c:v>
                </c:pt>
                <c:pt idx="9">
                  <c:v>14065.024463999998</c:v>
                </c:pt>
                <c:pt idx="10">
                  <c:v>41200.066505640003</c:v>
                </c:pt>
                <c:pt idx="11">
                  <c:v>35.965932000000002</c:v>
                </c:pt>
                <c:pt idx="12">
                  <c:v>21178.622164319997</c:v>
                </c:pt>
                <c:pt idx="13">
                  <c:v>54013.851648000018</c:v>
                </c:pt>
                <c:pt idx="14">
                  <c:v>132721.09560000003</c:v>
                </c:pt>
                <c:pt idx="15">
                  <c:v>9198.7916236799974</c:v>
                </c:pt>
                <c:pt idx="16">
                  <c:v>7898.4013524000029</c:v>
                </c:pt>
                <c:pt idx="17">
                  <c:v>26565.312324000006</c:v>
                </c:pt>
                <c:pt idx="18">
                  <c:v>2550.2672640000001</c:v>
                </c:pt>
                <c:pt idx="19">
                  <c:v>29992.229755200002</c:v>
                </c:pt>
                <c:pt idx="20">
                  <c:v>66094.294607999997</c:v>
                </c:pt>
                <c:pt idx="21">
                  <c:v>38125.001359800008</c:v>
                </c:pt>
                <c:pt idx="22">
                  <c:v>75244.797888000001</c:v>
                </c:pt>
                <c:pt idx="23">
                  <c:v>3050.5631279999998</c:v>
                </c:pt>
                <c:pt idx="24">
                  <c:v>24638.743157880006</c:v>
                </c:pt>
                <c:pt idx="25">
                  <c:v>6891.1253589599992</c:v>
                </c:pt>
                <c:pt idx="26">
                  <c:v>28077.975984000008</c:v>
                </c:pt>
                <c:pt idx="27">
                  <c:v>6448.716048000002</c:v>
                </c:pt>
                <c:pt idx="28">
                  <c:v>9728.0562120000013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蔵王町</c:v>
                </c:pt>
              </c:strCache>
            </c:strRef>
          </c:cat>
          <c:val>
            <c:numRef>
              <c:f>①CO2排出量の現状把握!$AX$43:$AX$45</c:f>
              <c:numCache>
                <c:formatCode>0%</c:formatCode>
                <c:ptCount val="3"/>
                <c:pt idx="0">
                  <c:v>0.42072759503743129</c:v>
                </c:pt>
                <c:pt idx="1">
                  <c:v>0.34274366990979577</c:v>
                </c:pt>
                <c:pt idx="2">
                  <c:v>0.54464456941197259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蔵王町</c:v>
                </c:pt>
              </c:strCache>
            </c:strRef>
          </c:cat>
          <c:val>
            <c:numRef>
              <c:f>①CO2排出量の現状把握!$AY$43:$AY$45</c:f>
              <c:numCache>
                <c:formatCode>0%</c:formatCode>
                <c:ptCount val="3"/>
                <c:pt idx="0">
                  <c:v>0.19118662390594171</c:v>
                </c:pt>
                <c:pt idx="1">
                  <c:v>0.20745141911647522</c:v>
                </c:pt>
                <c:pt idx="2">
                  <c:v>9.696237348693755E-2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蔵王町</c:v>
                </c:pt>
              </c:strCache>
            </c:strRef>
          </c:cat>
          <c:val>
            <c:numRef>
              <c:f>①CO2排出量の現状把握!$AZ$43:$AZ$45</c:f>
              <c:numCache>
                <c:formatCode>0%</c:formatCode>
                <c:ptCount val="3"/>
                <c:pt idx="0">
                  <c:v>0.18034974026133399</c:v>
                </c:pt>
                <c:pt idx="1">
                  <c:v>0.19478521026949869</c:v>
                </c:pt>
                <c:pt idx="2">
                  <c:v>0.1135304140858881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蔵王町</c:v>
                </c:pt>
              </c:strCache>
            </c:strRef>
          </c:cat>
          <c:val>
            <c:numRef>
              <c:f>①CO2排出量の現状把握!$BA$43:$BA$45</c:f>
              <c:numCache>
                <c:formatCode>0%</c:formatCode>
                <c:ptCount val="3"/>
                <c:pt idx="0">
                  <c:v>0.19226168778726088</c:v>
                </c:pt>
                <c:pt idx="1">
                  <c:v>0.2371579022577075</c:v>
                </c:pt>
                <c:pt idx="2">
                  <c:v>0.23352063773990903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蔵王町</c:v>
                </c:pt>
              </c:strCache>
            </c:strRef>
          </c:cat>
          <c:val>
            <c:numRef>
              <c:f>①CO2排出量の現状把握!$BB$43:$BB$45</c:f>
              <c:numCache>
                <c:formatCode>0%</c:formatCode>
                <c:ptCount val="3"/>
                <c:pt idx="0">
                  <c:v>1.5474353008032191E-2</c:v>
                </c:pt>
                <c:pt idx="1">
                  <c:v>1.7861798446522904E-2</c:v>
                </c:pt>
                <c:pt idx="2">
                  <c:v>1.1342005275292799E-2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4114</c:v>
                </c:pt>
                <c:pt idx="1">
                  <c:v>4114</c:v>
                </c:pt>
                <c:pt idx="2">
                  <c:v>4114</c:v>
                </c:pt>
                <c:pt idx="3">
                  <c:v>4114</c:v>
                </c:pt>
                <c:pt idx="4">
                  <c:v>4114</c:v>
                </c:pt>
                <c:pt idx="5">
                  <c:v>3450</c:v>
                </c:pt>
                <c:pt idx="6">
                  <c:v>3450</c:v>
                </c:pt>
                <c:pt idx="7">
                  <c:v>3450</c:v>
                </c:pt>
                <c:pt idx="8">
                  <c:v>3450</c:v>
                </c:pt>
                <c:pt idx="9">
                  <c:v>3450</c:v>
                </c:pt>
                <c:pt idx="10">
                  <c:v>3450</c:v>
                </c:pt>
                <c:pt idx="11">
                  <c:v>3148</c:v>
                </c:pt>
                <c:pt idx="12">
                  <c:v>3148</c:v>
                </c:pt>
                <c:pt idx="13">
                  <c:v>3148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1.2341012024504789</c:v>
                </c:pt>
                <c:pt idx="1">
                  <c:v>1.224344991347925</c:v>
                </c:pt>
                <c:pt idx="2">
                  <c:v>1.1759976278588029</c:v>
                </c:pt>
                <c:pt idx="3">
                  <c:v>1.1767491678004469</c:v>
                </c:pt>
                <c:pt idx="4">
                  <c:v>1.5039819584059091</c:v>
                </c:pt>
                <c:pt idx="5">
                  <c:v>1.859845552858874</c:v>
                </c:pt>
                <c:pt idx="6">
                  <c:v>2.1900214540086429</c:v>
                </c:pt>
                <c:pt idx="7">
                  <c:v>1.916453844250779</c:v>
                </c:pt>
                <c:pt idx="8">
                  <c:v>1.615609801398963</c:v>
                </c:pt>
                <c:pt idx="9">
                  <c:v>1.574814315579661</c:v>
                </c:pt>
                <c:pt idx="10">
                  <c:v>1.154157753160062</c:v>
                </c:pt>
                <c:pt idx="11">
                  <c:v>1.526051649674941</c:v>
                </c:pt>
                <c:pt idx="12">
                  <c:v>1.123113897583105</c:v>
                </c:pt>
                <c:pt idx="13">
                  <c:v>1.3515983306103909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13212</c:v>
                </c:pt>
                <c:pt idx="1">
                  <c:v>13121</c:v>
                </c:pt>
                <c:pt idx="2">
                  <c:v>13010</c:v>
                </c:pt>
                <c:pt idx="3">
                  <c:v>12948</c:v>
                </c:pt>
                <c:pt idx="4">
                  <c:v>12866</c:v>
                </c:pt>
                <c:pt idx="5">
                  <c:v>12736</c:v>
                </c:pt>
                <c:pt idx="6">
                  <c:v>12593</c:v>
                </c:pt>
                <c:pt idx="7">
                  <c:v>12448</c:v>
                </c:pt>
                <c:pt idx="8">
                  <c:v>12333</c:v>
                </c:pt>
                <c:pt idx="9">
                  <c:v>12107</c:v>
                </c:pt>
                <c:pt idx="10">
                  <c:v>11844</c:v>
                </c:pt>
                <c:pt idx="11">
                  <c:v>11706</c:v>
                </c:pt>
                <c:pt idx="12">
                  <c:v>11490</c:v>
                </c:pt>
                <c:pt idx="13">
                  <c:v>11264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蔵王町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1660</v>
      </c>
      <c r="B9" s="70">
        <v>477</v>
      </c>
      <c r="C9" s="70">
        <v>1</v>
      </c>
      <c r="D9" s="70">
        <v>29</v>
      </c>
      <c r="E9" s="70">
        <v>1990</v>
      </c>
      <c r="F9" s="70" t="s">
        <v>787</v>
      </c>
      <c r="G9" s="70" t="s">
        <v>1661</v>
      </c>
      <c r="H9" s="70" t="s">
        <v>1662</v>
      </c>
      <c r="I9" s="148"/>
      <c r="J9" s="71">
        <v>36.095272869648163</v>
      </c>
      <c r="K9" s="71">
        <v>1.854148415846304</v>
      </c>
      <c r="L9" s="71">
        <v>5.9998935629204526</v>
      </c>
      <c r="M9" s="71">
        <v>7.365184724367877</v>
      </c>
      <c r="N9" s="71">
        <v>14.819986733855821</v>
      </c>
      <c r="O9" s="71">
        <v>12.457705623159359</v>
      </c>
      <c r="P9" s="71">
        <v>16.910265269325389</v>
      </c>
      <c r="Q9" s="71">
        <v>1.04067302603184</v>
      </c>
      <c r="R9" s="71">
        <v>0</v>
      </c>
      <c r="S9" s="71">
        <v>1.213640139229007</v>
      </c>
      <c r="T9" s="72"/>
      <c r="U9" s="71">
        <v>4534636</v>
      </c>
      <c r="V9" s="71">
        <v>658</v>
      </c>
      <c r="W9" s="71">
        <v>52</v>
      </c>
      <c r="X9" s="71">
        <v>2761</v>
      </c>
      <c r="Y9" s="71">
        <v>4458</v>
      </c>
      <c r="Z9" s="71">
        <v>5124</v>
      </c>
      <c r="AA9" s="71">
        <v>4106</v>
      </c>
      <c r="AB9" s="71">
        <v>16897</v>
      </c>
      <c r="AC9" s="71">
        <v>0</v>
      </c>
      <c r="AD9" s="71">
        <v>1.213640139229007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1663</v>
      </c>
      <c r="B10" s="70">
        <v>478</v>
      </c>
      <c r="C10" s="70">
        <v>2</v>
      </c>
      <c r="D10" s="70">
        <v>29</v>
      </c>
      <c r="E10" s="70">
        <v>2005</v>
      </c>
      <c r="F10" s="70" t="s">
        <v>789</v>
      </c>
      <c r="G10" s="70" t="s">
        <v>1661</v>
      </c>
      <c r="H10" s="70" t="s">
        <v>1662</v>
      </c>
      <c r="I10" s="148"/>
      <c r="J10" s="71">
        <v>55.805215902588209</v>
      </c>
      <c r="K10" s="71">
        <v>1.4798133558094271</v>
      </c>
      <c r="L10" s="71">
        <v>13.939405009031351</v>
      </c>
      <c r="M10" s="71">
        <v>8.7441586864277543</v>
      </c>
      <c r="N10" s="71">
        <v>21.70535645643206</v>
      </c>
      <c r="O10" s="71">
        <v>18.526531284801649</v>
      </c>
      <c r="P10" s="71">
        <v>16.277783775506769</v>
      </c>
      <c r="Q10" s="71">
        <v>0.93337952328797502</v>
      </c>
      <c r="R10" s="71">
        <v>0</v>
      </c>
      <c r="S10" s="71">
        <v>1.39630701018651</v>
      </c>
      <c r="T10" s="72"/>
      <c r="U10" s="71">
        <v>7711709</v>
      </c>
      <c r="V10" s="71">
        <v>640</v>
      </c>
      <c r="W10" s="71">
        <v>99</v>
      </c>
      <c r="X10" s="71">
        <v>1749</v>
      </c>
      <c r="Y10" s="71">
        <v>4941</v>
      </c>
      <c r="Z10" s="71">
        <v>8818</v>
      </c>
      <c r="AA10" s="71">
        <v>3237</v>
      </c>
      <c r="AB10" s="71">
        <v>15843</v>
      </c>
      <c r="AC10" s="71">
        <v>0</v>
      </c>
      <c r="AD10" s="71">
        <v>1.39630701018651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1664</v>
      </c>
      <c r="B11" s="70">
        <v>479</v>
      </c>
      <c r="C11" s="70">
        <v>3</v>
      </c>
      <c r="D11" s="70">
        <v>29</v>
      </c>
      <c r="E11" s="70">
        <v>2006</v>
      </c>
      <c r="F11" s="70" t="s">
        <v>790</v>
      </c>
      <c r="G11" s="70" t="s">
        <v>1661</v>
      </c>
      <c r="H11" s="70" t="s">
        <v>1662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1665</v>
      </c>
      <c r="B12" s="70">
        <v>480</v>
      </c>
      <c r="C12" s="70">
        <v>4</v>
      </c>
      <c r="D12" s="70">
        <v>29</v>
      </c>
      <c r="E12" s="70">
        <v>2007</v>
      </c>
      <c r="F12" s="70" t="s">
        <v>791</v>
      </c>
      <c r="G12" s="70" t="s">
        <v>1661</v>
      </c>
      <c r="H12" s="70" t="s">
        <v>1662</v>
      </c>
      <c r="I12" s="148"/>
      <c r="J12" s="71">
        <v>89.021178358075389</v>
      </c>
      <c r="K12" s="71">
        <v>1.7586606752787881</v>
      </c>
      <c r="L12" s="71">
        <v>11.35778266884547</v>
      </c>
      <c r="M12" s="71">
        <v>13.69103813831242</v>
      </c>
      <c r="N12" s="71">
        <v>29.763630741834099</v>
      </c>
      <c r="O12" s="71">
        <v>17.84186657726098</v>
      </c>
      <c r="P12" s="71">
        <v>16.04973393284881</v>
      </c>
      <c r="Q12" s="71">
        <v>0.96284992122843605</v>
      </c>
      <c r="R12" s="71">
        <v>0</v>
      </c>
      <c r="S12" s="71">
        <v>1.339534692385056</v>
      </c>
      <c r="T12" s="72"/>
      <c r="U12" s="71">
        <v>9890666</v>
      </c>
      <c r="V12" s="71">
        <v>608</v>
      </c>
      <c r="W12" s="71">
        <v>94</v>
      </c>
      <c r="X12" s="71">
        <v>2383</v>
      </c>
      <c r="Y12" s="71">
        <v>4952</v>
      </c>
      <c r="Z12" s="71">
        <v>8828</v>
      </c>
      <c r="AA12" s="71">
        <v>3143</v>
      </c>
      <c r="AB12" s="71">
        <v>15479</v>
      </c>
      <c r="AC12" s="71">
        <v>0</v>
      </c>
      <c r="AD12" s="71">
        <v>1.339534692385056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1666</v>
      </c>
      <c r="B13" s="70">
        <v>481</v>
      </c>
      <c r="C13" s="70">
        <v>5</v>
      </c>
      <c r="D13" s="70">
        <v>29</v>
      </c>
      <c r="E13" s="70">
        <v>2008</v>
      </c>
      <c r="F13" s="70" t="s">
        <v>792</v>
      </c>
      <c r="G13" s="70" t="s">
        <v>1661</v>
      </c>
      <c r="H13" s="70" t="s">
        <v>1662</v>
      </c>
      <c r="I13" s="148"/>
      <c r="J13" s="71">
        <v>60.675573952972186</v>
      </c>
      <c r="K13" s="71">
        <v>1.215699944960243</v>
      </c>
      <c r="L13" s="71">
        <v>9.1591673702604748</v>
      </c>
      <c r="M13" s="71">
        <v>12.91768468476536</v>
      </c>
      <c r="N13" s="71">
        <v>24.078578500148641</v>
      </c>
      <c r="O13" s="71">
        <v>17.246644838914879</v>
      </c>
      <c r="P13" s="71">
        <v>15.4856699331466</v>
      </c>
      <c r="Q13" s="71">
        <v>0.93484635626900303</v>
      </c>
      <c r="R13" s="71">
        <v>0</v>
      </c>
      <c r="S13" s="71">
        <v>1.461885759530924</v>
      </c>
      <c r="T13" s="72"/>
      <c r="U13" s="71">
        <v>8446125</v>
      </c>
      <c r="V13" s="71">
        <v>608</v>
      </c>
      <c r="W13" s="71">
        <v>94</v>
      </c>
      <c r="X13" s="71">
        <v>2383</v>
      </c>
      <c r="Y13" s="71">
        <v>4964</v>
      </c>
      <c r="Z13" s="71">
        <v>8833</v>
      </c>
      <c r="AA13" s="71">
        <v>3036</v>
      </c>
      <c r="AB13" s="71">
        <v>15276</v>
      </c>
      <c r="AC13" s="71">
        <v>0</v>
      </c>
      <c r="AD13" s="71">
        <v>1.461885759530924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1667</v>
      </c>
      <c r="B14" s="70">
        <v>482</v>
      </c>
      <c r="C14" s="70">
        <v>6</v>
      </c>
      <c r="D14" s="70">
        <v>29</v>
      </c>
      <c r="E14" s="70">
        <v>2009</v>
      </c>
      <c r="F14" s="70" t="s">
        <v>176</v>
      </c>
      <c r="G14" s="70" t="s">
        <v>1661</v>
      </c>
      <c r="H14" s="70" t="s">
        <v>1662</v>
      </c>
      <c r="I14" s="148"/>
      <c r="J14" s="71">
        <v>52.974380335781461</v>
      </c>
      <c r="K14" s="71">
        <v>0.98577975006485608</v>
      </c>
      <c r="L14" s="71">
        <v>9.0583562659119146</v>
      </c>
      <c r="M14" s="71">
        <v>10.423768821375351</v>
      </c>
      <c r="N14" s="71">
        <v>18.132058374453731</v>
      </c>
      <c r="O14" s="71">
        <v>17.508550681738541</v>
      </c>
      <c r="P14" s="71">
        <v>14.686758532488239</v>
      </c>
      <c r="Q14" s="71">
        <v>0.87766673005853002</v>
      </c>
      <c r="R14" s="71">
        <v>0</v>
      </c>
      <c r="S14" s="71">
        <v>1.1655701893417281</v>
      </c>
      <c r="T14" s="72"/>
      <c r="U14" s="71">
        <v>7461893</v>
      </c>
      <c r="V14" s="71">
        <v>588</v>
      </c>
      <c r="W14" s="71">
        <v>139</v>
      </c>
      <c r="X14" s="71">
        <v>2614</v>
      </c>
      <c r="Y14" s="71">
        <v>4954</v>
      </c>
      <c r="Z14" s="71">
        <v>8851</v>
      </c>
      <c r="AA14" s="71">
        <v>2956</v>
      </c>
      <c r="AB14" s="71">
        <v>15055</v>
      </c>
      <c r="AC14" s="71">
        <v>0</v>
      </c>
      <c r="AD14" s="71">
        <v>1.1655701893417281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47.01</v>
      </c>
      <c r="BK14" s="71">
        <v>0</v>
      </c>
      <c r="BL14" s="71">
        <v>0</v>
      </c>
      <c r="BM14" s="71">
        <v>0</v>
      </c>
      <c r="BN14" s="72"/>
      <c r="BO14" s="71">
        <v>0</v>
      </c>
      <c r="BP14" s="71">
        <v>0</v>
      </c>
      <c r="BQ14" s="71">
        <v>3</v>
      </c>
      <c r="BR14" s="71">
        <v>0</v>
      </c>
      <c r="BS14" s="71">
        <v>0</v>
      </c>
      <c r="BT14" s="71">
        <v>0</v>
      </c>
      <c r="BU14"/>
      <c r="BV14" s="70">
        <v>47.01</v>
      </c>
      <c r="BW14" s="70">
        <v>0</v>
      </c>
      <c r="BX14" s="70">
        <v>0</v>
      </c>
      <c r="BY14" s="70">
        <v>0</v>
      </c>
      <c r="BZ14" s="70">
        <v>0</v>
      </c>
      <c r="CA14" s="70">
        <v>0</v>
      </c>
      <c r="CB14" s="70">
        <v>0</v>
      </c>
      <c r="CC14" s="70">
        <v>0</v>
      </c>
      <c r="CD14" s="70">
        <v>0</v>
      </c>
    </row>
    <row r="15" spans="1:82">
      <c r="A15" s="70" t="s">
        <v>1668</v>
      </c>
      <c r="B15" s="70">
        <v>483</v>
      </c>
      <c r="C15" s="70">
        <v>7</v>
      </c>
      <c r="D15" s="70">
        <v>29</v>
      </c>
      <c r="E15" s="70">
        <v>2010</v>
      </c>
      <c r="F15" s="70" t="s">
        <v>177</v>
      </c>
      <c r="G15" s="70" t="s">
        <v>1661</v>
      </c>
      <c r="H15" s="70" t="s">
        <v>1662</v>
      </c>
      <c r="I15" s="148"/>
      <c r="J15" s="71">
        <v>51.533165372452373</v>
      </c>
      <c r="K15" s="71">
        <v>1.119593035580051</v>
      </c>
      <c r="L15" s="71">
        <v>8.1419109141643737</v>
      </c>
      <c r="M15" s="71">
        <v>11.4469661037724</v>
      </c>
      <c r="N15" s="71">
        <v>22.48056332396073</v>
      </c>
      <c r="O15" s="71">
        <v>17.533893956130662</v>
      </c>
      <c r="P15" s="71">
        <v>14.910064138441861</v>
      </c>
      <c r="Q15" s="71">
        <v>0.90266774152481299</v>
      </c>
      <c r="R15" s="71">
        <v>0</v>
      </c>
      <c r="S15" s="71">
        <v>1.253107497198281</v>
      </c>
      <c r="T15" s="72"/>
      <c r="U15" s="71">
        <v>7559650</v>
      </c>
      <c r="V15" s="71">
        <v>588</v>
      </c>
      <c r="W15" s="71">
        <v>139</v>
      </c>
      <c r="X15" s="71">
        <v>2614</v>
      </c>
      <c r="Y15" s="71">
        <v>4957</v>
      </c>
      <c r="Z15" s="71">
        <v>8905</v>
      </c>
      <c r="AA15" s="71">
        <v>2926</v>
      </c>
      <c r="AB15" s="71">
        <v>14837</v>
      </c>
      <c r="AC15" s="71">
        <v>0</v>
      </c>
      <c r="AD15" s="71">
        <v>1.253107497198281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40.722000000000001</v>
      </c>
      <c r="BK15" s="71">
        <v>0</v>
      </c>
      <c r="BL15" s="71">
        <v>0</v>
      </c>
      <c r="BM15" s="71">
        <v>0</v>
      </c>
      <c r="BN15" s="72"/>
      <c r="BO15" s="71">
        <v>0</v>
      </c>
      <c r="BP15" s="71">
        <v>0</v>
      </c>
      <c r="BQ15" s="71">
        <v>4</v>
      </c>
      <c r="BR15" s="71">
        <v>0</v>
      </c>
      <c r="BS15" s="71">
        <v>0</v>
      </c>
      <c r="BT15" s="71">
        <v>0</v>
      </c>
      <c r="BU15"/>
      <c r="BV15" s="70">
        <v>40.722000000000001</v>
      </c>
      <c r="BW15" s="70">
        <v>0</v>
      </c>
      <c r="BX15" s="70">
        <v>0</v>
      </c>
      <c r="BY15" s="70">
        <v>0</v>
      </c>
      <c r="BZ15" s="70">
        <v>0</v>
      </c>
      <c r="CA15" s="70">
        <v>0</v>
      </c>
      <c r="CB15" s="70">
        <v>0</v>
      </c>
      <c r="CC15" s="70">
        <v>0</v>
      </c>
      <c r="CD15" s="70">
        <v>0</v>
      </c>
    </row>
    <row r="16" spans="1:82">
      <c r="A16" s="70" t="s">
        <v>1669</v>
      </c>
      <c r="B16" s="70">
        <v>484</v>
      </c>
      <c r="C16" s="70">
        <v>8</v>
      </c>
      <c r="D16" s="70">
        <v>29</v>
      </c>
      <c r="E16" s="70">
        <v>2011</v>
      </c>
      <c r="F16" s="70" t="s">
        <v>178</v>
      </c>
      <c r="G16" s="70" t="s">
        <v>1661</v>
      </c>
      <c r="H16" s="70" t="s">
        <v>1662</v>
      </c>
      <c r="I16" s="148"/>
      <c r="J16" s="71">
        <v>53.031837911454801</v>
      </c>
      <c r="K16" s="71">
        <v>1.6378366566683791</v>
      </c>
      <c r="L16" s="71">
        <v>9.7103713638986999</v>
      </c>
      <c r="M16" s="71">
        <v>15.51842538198127</v>
      </c>
      <c r="N16" s="71">
        <v>31.01965254260924</v>
      </c>
      <c r="O16" s="71">
        <v>17.157215487505262</v>
      </c>
      <c r="P16" s="71">
        <v>14.261455201472771</v>
      </c>
      <c r="Q16" s="71">
        <v>1.0233216235807501</v>
      </c>
      <c r="R16" s="71">
        <v>0</v>
      </c>
      <c r="S16" s="71">
        <v>0.5422023253288939</v>
      </c>
      <c r="T16" s="72"/>
      <c r="U16" s="71">
        <v>6696858</v>
      </c>
      <c r="V16" s="71">
        <v>588</v>
      </c>
      <c r="W16" s="71">
        <v>139</v>
      </c>
      <c r="X16" s="71">
        <v>2614</v>
      </c>
      <c r="Y16" s="71">
        <v>4937</v>
      </c>
      <c r="Z16" s="71">
        <v>8903</v>
      </c>
      <c r="AA16" s="71">
        <v>2882</v>
      </c>
      <c r="AB16" s="71">
        <v>14582</v>
      </c>
      <c r="AC16" s="71">
        <v>0</v>
      </c>
      <c r="AD16" s="71">
        <v>0.5422023253288939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21.879000000000001</v>
      </c>
      <c r="BK16" s="71">
        <v>0</v>
      </c>
      <c r="BL16" s="71">
        <v>0</v>
      </c>
      <c r="BM16" s="71">
        <v>0</v>
      </c>
      <c r="BN16" s="72"/>
      <c r="BO16" s="71">
        <v>0</v>
      </c>
      <c r="BP16" s="71">
        <v>0</v>
      </c>
      <c r="BQ16" s="71">
        <v>3</v>
      </c>
      <c r="BR16" s="71">
        <v>0</v>
      </c>
      <c r="BS16" s="71">
        <v>0</v>
      </c>
      <c r="BT16" s="71">
        <v>0</v>
      </c>
      <c r="BU16"/>
      <c r="BV16" s="70">
        <v>21.879000000000001</v>
      </c>
      <c r="BW16" s="70">
        <v>0</v>
      </c>
      <c r="BX16" s="70">
        <v>0</v>
      </c>
      <c r="BY16" s="70">
        <v>0</v>
      </c>
      <c r="BZ16" s="70">
        <v>0</v>
      </c>
      <c r="CA16" s="70">
        <v>0</v>
      </c>
      <c r="CB16" s="70">
        <v>0</v>
      </c>
      <c r="CC16" s="70">
        <v>0</v>
      </c>
      <c r="CD16" s="70">
        <v>0</v>
      </c>
    </row>
    <row r="17" spans="1:82">
      <c r="A17" s="70" t="s">
        <v>1670</v>
      </c>
      <c r="B17" s="70">
        <v>485</v>
      </c>
      <c r="C17" s="70">
        <v>9</v>
      </c>
      <c r="D17" s="70">
        <v>29</v>
      </c>
      <c r="E17" s="70">
        <v>2012</v>
      </c>
      <c r="F17" s="70" t="s">
        <v>179</v>
      </c>
      <c r="G17" s="70" t="s">
        <v>1661</v>
      </c>
      <c r="H17" s="70" t="s">
        <v>1662</v>
      </c>
      <c r="I17" s="148"/>
      <c r="J17" s="71">
        <v>53.371241737235593</v>
      </c>
      <c r="K17" s="71">
        <v>1.483189384006151</v>
      </c>
      <c r="L17" s="71">
        <v>9.3406568197597011</v>
      </c>
      <c r="M17" s="71">
        <v>15.555391193820849</v>
      </c>
      <c r="N17" s="71">
        <v>32.729324094600429</v>
      </c>
      <c r="O17" s="71">
        <v>17.119712821353104</v>
      </c>
      <c r="P17" s="71">
        <v>14.173391003751696</v>
      </c>
      <c r="Q17" s="71">
        <v>1.1026688110782199</v>
      </c>
      <c r="R17" s="71">
        <v>0</v>
      </c>
      <c r="S17" s="71">
        <v>1.136153993672983</v>
      </c>
      <c r="T17" s="72"/>
      <c r="U17" s="71">
        <v>6850783</v>
      </c>
      <c r="V17" s="71">
        <v>588</v>
      </c>
      <c r="W17" s="71">
        <v>139</v>
      </c>
      <c r="X17" s="71">
        <v>2614</v>
      </c>
      <c r="Y17" s="71">
        <v>5005</v>
      </c>
      <c r="Z17" s="71">
        <v>8954</v>
      </c>
      <c r="AA17" s="71">
        <v>2848</v>
      </c>
      <c r="AB17" s="71">
        <v>14462</v>
      </c>
      <c r="AC17" s="71">
        <v>0</v>
      </c>
      <c r="AD17" s="71">
        <v>1.136153993672983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26.52</v>
      </c>
      <c r="BK17" s="71">
        <v>0</v>
      </c>
      <c r="BL17" s="71">
        <v>0</v>
      </c>
      <c r="BM17" s="71">
        <v>0</v>
      </c>
      <c r="BN17" s="72"/>
      <c r="BO17" s="71">
        <v>0</v>
      </c>
      <c r="BP17" s="71">
        <v>0</v>
      </c>
      <c r="BQ17" s="71">
        <v>3</v>
      </c>
      <c r="BR17" s="71">
        <v>0</v>
      </c>
      <c r="BS17" s="71">
        <v>0</v>
      </c>
      <c r="BT17" s="71">
        <v>0</v>
      </c>
      <c r="BU17"/>
      <c r="BV17" s="70">
        <v>26.52</v>
      </c>
      <c r="BW17" s="70">
        <v>0</v>
      </c>
      <c r="BX17" s="70">
        <v>0</v>
      </c>
      <c r="BY17" s="70">
        <v>0</v>
      </c>
      <c r="BZ17" s="70">
        <v>0</v>
      </c>
      <c r="CA17" s="70">
        <v>0</v>
      </c>
      <c r="CB17" s="70">
        <v>0</v>
      </c>
      <c r="CC17" s="70">
        <v>0</v>
      </c>
      <c r="CD17" s="70">
        <v>0</v>
      </c>
    </row>
    <row r="18" spans="1:82">
      <c r="A18" s="70" t="s">
        <v>1671</v>
      </c>
      <c r="B18" s="70">
        <v>486</v>
      </c>
      <c r="C18" s="70">
        <v>10</v>
      </c>
      <c r="D18" s="70">
        <v>29</v>
      </c>
      <c r="E18" s="70">
        <v>2013</v>
      </c>
      <c r="F18" s="70" t="s">
        <v>180</v>
      </c>
      <c r="G18" s="70" t="s">
        <v>1661</v>
      </c>
      <c r="H18" s="70" t="s">
        <v>1662</v>
      </c>
      <c r="I18" s="148"/>
      <c r="J18" s="71">
        <v>73.414070159577747</v>
      </c>
      <c r="K18" s="71">
        <v>1.143324802888755</v>
      </c>
      <c r="L18" s="71">
        <v>8.496648119410656</v>
      </c>
      <c r="M18" s="71">
        <v>15.778794239760609</v>
      </c>
      <c r="N18" s="71">
        <v>28.065806599808351</v>
      </c>
      <c r="O18" s="71">
        <v>16.486851276181277</v>
      </c>
      <c r="P18" s="71">
        <v>14.106907709761822</v>
      </c>
      <c r="Q18" s="71">
        <v>1.10184310725873</v>
      </c>
      <c r="R18" s="71">
        <v>0</v>
      </c>
      <c r="S18" s="71">
        <v>1.078092824832044</v>
      </c>
      <c r="T18" s="72"/>
      <c r="U18" s="71">
        <v>9278891</v>
      </c>
      <c r="V18" s="71">
        <v>588</v>
      </c>
      <c r="W18" s="71">
        <v>139</v>
      </c>
      <c r="X18" s="71">
        <v>2614</v>
      </c>
      <c r="Y18" s="71">
        <v>4983</v>
      </c>
      <c r="Z18" s="71">
        <v>9008</v>
      </c>
      <c r="AA18" s="71">
        <v>2824</v>
      </c>
      <c r="AB18" s="71">
        <v>14244</v>
      </c>
      <c r="AC18" s="71">
        <v>0</v>
      </c>
      <c r="AD18" s="71">
        <v>1.078092824832044</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56.290999999999997</v>
      </c>
      <c r="BK18" s="71">
        <v>0</v>
      </c>
      <c r="BL18" s="71">
        <v>0</v>
      </c>
      <c r="BM18" s="71">
        <v>0</v>
      </c>
      <c r="BN18" s="72"/>
      <c r="BO18" s="71">
        <v>0</v>
      </c>
      <c r="BP18" s="71">
        <v>0</v>
      </c>
      <c r="BQ18" s="71">
        <v>4</v>
      </c>
      <c r="BR18" s="71">
        <v>0</v>
      </c>
      <c r="BS18" s="71">
        <v>0</v>
      </c>
      <c r="BT18" s="71">
        <v>0</v>
      </c>
      <c r="BU18"/>
      <c r="BV18" s="70">
        <v>56.290999999999997</v>
      </c>
      <c r="BW18" s="70">
        <v>0</v>
      </c>
      <c r="BX18" s="70">
        <v>0</v>
      </c>
      <c r="BY18" s="70">
        <v>0</v>
      </c>
      <c r="BZ18" s="70">
        <v>0</v>
      </c>
      <c r="CA18" s="70">
        <v>0</v>
      </c>
      <c r="CB18" s="70">
        <v>0</v>
      </c>
      <c r="CC18" s="70">
        <v>0</v>
      </c>
      <c r="CD18" s="70">
        <v>0</v>
      </c>
    </row>
    <row r="19" spans="1:82">
      <c r="A19" s="70" t="s">
        <v>1672</v>
      </c>
      <c r="B19" s="70">
        <v>487</v>
      </c>
      <c r="C19" s="70">
        <v>11</v>
      </c>
      <c r="D19" s="70">
        <v>29</v>
      </c>
      <c r="E19" s="70">
        <v>2014</v>
      </c>
      <c r="F19" s="70" t="s">
        <v>181</v>
      </c>
      <c r="G19" s="70" t="s">
        <v>1661</v>
      </c>
      <c r="H19" s="70" t="s">
        <v>1662</v>
      </c>
      <c r="I19" s="148"/>
      <c r="J19" s="71">
        <v>82.856471974176216</v>
      </c>
      <c r="K19" s="71">
        <v>1.163861801837506</v>
      </c>
      <c r="L19" s="71">
        <v>8.5683215600204683</v>
      </c>
      <c r="M19" s="71">
        <v>14.14428732205811</v>
      </c>
      <c r="N19" s="71">
        <v>27.111690654858819</v>
      </c>
      <c r="O19" s="71">
        <v>15.629391791057898</v>
      </c>
      <c r="P19" s="71">
        <v>13.979380099158302</v>
      </c>
      <c r="Q19" s="71">
        <v>1.04089921853239</v>
      </c>
      <c r="R19" s="71">
        <v>0</v>
      </c>
      <c r="S19" s="71">
        <v>1.0660465893264299</v>
      </c>
      <c r="T19" s="72"/>
      <c r="U19" s="71">
        <v>11891795</v>
      </c>
      <c r="V19" s="71">
        <v>485</v>
      </c>
      <c r="W19" s="71">
        <v>152</v>
      </c>
      <c r="X19" s="71">
        <v>2401</v>
      </c>
      <c r="Y19" s="71">
        <v>4962</v>
      </c>
      <c r="Z19" s="71">
        <v>8994</v>
      </c>
      <c r="AA19" s="71">
        <v>2784</v>
      </c>
      <c r="AB19" s="71">
        <v>14025</v>
      </c>
      <c r="AC19" s="71">
        <v>0</v>
      </c>
      <c r="AD19" s="71">
        <v>1.0660465893264299</v>
      </c>
      <c r="AE19" s="72"/>
      <c r="AF19" s="71"/>
      <c r="AG19" s="71"/>
      <c r="AH19" s="71"/>
      <c r="AI19" s="71"/>
      <c r="AJ19" s="71"/>
      <c r="AK19" s="71"/>
      <c r="AL19" s="71"/>
      <c r="AM19" s="71"/>
      <c r="AN19" s="71"/>
      <c r="AO19" s="71"/>
      <c r="AP19" s="71"/>
      <c r="AQ19" s="72"/>
      <c r="AR19" s="71">
        <v>33</v>
      </c>
      <c r="AS19" s="71">
        <v>32</v>
      </c>
      <c r="AT19" s="71">
        <v>0</v>
      </c>
      <c r="AU19" s="71">
        <v>0</v>
      </c>
      <c r="AV19" s="71">
        <v>0</v>
      </c>
      <c r="AW19" s="71">
        <v>0</v>
      </c>
      <c r="AX19" s="71"/>
      <c r="AY19" s="72"/>
      <c r="AZ19" s="71">
        <v>166.9</v>
      </c>
      <c r="BA19" s="71">
        <v>8271</v>
      </c>
      <c r="BB19" s="71">
        <v>0</v>
      </c>
      <c r="BC19" s="71">
        <v>0</v>
      </c>
      <c r="BD19" s="71">
        <v>0</v>
      </c>
      <c r="BE19" s="71">
        <v>0</v>
      </c>
      <c r="BF19" s="71"/>
      <c r="BG19" s="72"/>
      <c r="BH19" s="71">
        <v>0</v>
      </c>
      <c r="BI19" s="71">
        <v>0</v>
      </c>
      <c r="BJ19" s="71">
        <v>54.674999999999997</v>
      </c>
      <c r="BK19" s="71">
        <v>0</v>
      </c>
      <c r="BL19" s="71">
        <v>0</v>
      </c>
      <c r="BM19" s="71">
        <v>0</v>
      </c>
      <c r="BN19" s="72"/>
      <c r="BO19" s="71">
        <v>0</v>
      </c>
      <c r="BP19" s="71">
        <v>0</v>
      </c>
      <c r="BQ19" s="71">
        <v>4</v>
      </c>
      <c r="BR19" s="71">
        <v>0</v>
      </c>
      <c r="BS19" s="71">
        <v>0</v>
      </c>
      <c r="BT19" s="71">
        <v>0</v>
      </c>
      <c r="BU19"/>
      <c r="BV19" s="70">
        <v>54.674999999999997</v>
      </c>
      <c r="BW19" s="70">
        <v>0</v>
      </c>
      <c r="BX19" s="70">
        <v>0</v>
      </c>
      <c r="BY19" s="70">
        <v>0</v>
      </c>
      <c r="BZ19" s="70">
        <v>0</v>
      </c>
      <c r="CA19" s="70">
        <v>0</v>
      </c>
      <c r="CB19" s="70">
        <v>0</v>
      </c>
      <c r="CC19" s="70">
        <v>0</v>
      </c>
      <c r="CD19" s="70">
        <v>0</v>
      </c>
    </row>
    <row r="20" spans="1:82">
      <c r="A20" s="70" t="s">
        <v>1673</v>
      </c>
      <c r="B20" s="70">
        <v>488</v>
      </c>
      <c r="C20" s="70">
        <v>12</v>
      </c>
      <c r="D20" s="70">
        <v>29</v>
      </c>
      <c r="E20" s="70">
        <v>2015</v>
      </c>
      <c r="F20" s="70" t="s">
        <v>182</v>
      </c>
      <c r="G20" s="70" t="s">
        <v>1661</v>
      </c>
      <c r="H20" s="70" t="s">
        <v>1662</v>
      </c>
      <c r="I20" s="148"/>
      <c r="J20" s="71">
        <v>84.386614325063917</v>
      </c>
      <c r="K20" s="71">
        <v>1.160893128108033</v>
      </c>
      <c r="L20" s="71">
        <v>9.2808483586805295</v>
      </c>
      <c r="M20" s="71">
        <v>13.779781102766201</v>
      </c>
      <c r="N20" s="71">
        <v>26.463609278950852</v>
      </c>
      <c r="O20" s="71">
        <v>15.439100990813392</v>
      </c>
      <c r="P20" s="71">
        <v>13.93514636811631</v>
      </c>
      <c r="Q20" s="71">
        <v>1.0078571783907699</v>
      </c>
      <c r="R20" s="71">
        <v>0</v>
      </c>
      <c r="S20" s="71">
        <v>1.0743577753684139</v>
      </c>
      <c r="T20" s="72"/>
      <c r="U20" s="71">
        <v>11210510</v>
      </c>
      <c r="V20" s="71">
        <v>485</v>
      </c>
      <c r="W20" s="71">
        <v>152</v>
      </c>
      <c r="X20" s="71">
        <v>2401</v>
      </c>
      <c r="Y20" s="71">
        <v>4964</v>
      </c>
      <c r="Z20" s="71">
        <v>8970</v>
      </c>
      <c r="AA20" s="71">
        <v>2773</v>
      </c>
      <c r="AB20" s="71">
        <v>13872</v>
      </c>
      <c r="AC20" s="71">
        <v>0</v>
      </c>
      <c r="AD20" s="71">
        <v>1.0743577753684139</v>
      </c>
      <c r="AE20" s="72"/>
      <c r="AF20" s="71">
        <v>93835635.466103032</v>
      </c>
      <c r="AG20" s="71">
        <v>837811.48211078299</v>
      </c>
      <c r="AH20" s="71">
        <v>776691.3317628908</v>
      </c>
      <c r="AI20" s="71">
        <v>15710118.546887569</v>
      </c>
      <c r="AJ20" s="71">
        <v>37154055.589060143</v>
      </c>
      <c r="AK20" s="71">
        <v>0</v>
      </c>
      <c r="AL20" s="71">
        <v>0</v>
      </c>
      <c r="AM20" s="71">
        <v>1901099.4091486</v>
      </c>
      <c r="AN20" s="71">
        <v>0</v>
      </c>
      <c r="AO20" s="71">
        <v>0</v>
      </c>
      <c r="AP20" s="71">
        <v>150215411.82507303</v>
      </c>
      <c r="AQ20" s="72"/>
      <c r="AR20" s="71">
        <v>49</v>
      </c>
      <c r="AS20" s="71">
        <v>72</v>
      </c>
      <c r="AT20" s="71">
        <v>0</v>
      </c>
      <c r="AU20" s="71">
        <v>0</v>
      </c>
      <c r="AV20" s="71">
        <v>0</v>
      </c>
      <c r="AW20" s="71">
        <v>0</v>
      </c>
      <c r="AX20" s="71"/>
      <c r="AY20" s="72"/>
      <c r="AZ20" s="71">
        <v>251</v>
      </c>
      <c r="BA20" s="71">
        <v>17469.599999999999</v>
      </c>
      <c r="BB20" s="71">
        <v>0</v>
      </c>
      <c r="BC20" s="71">
        <v>0</v>
      </c>
      <c r="BD20" s="71">
        <v>0</v>
      </c>
      <c r="BE20" s="71">
        <v>0</v>
      </c>
      <c r="BF20" s="71"/>
      <c r="BG20" s="72"/>
      <c r="BH20" s="71">
        <v>0</v>
      </c>
      <c r="BI20" s="71">
        <v>0</v>
      </c>
      <c r="BJ20" s="71">
        <v>51.682000000000002</v>
      </c>
      <c r="BK20" s="71">
        <v>0</v>
      </c>
      <c r="BL20" s="71">
        <v>0</v>
      </c>
      <c r="BM20" s="71">
        <v>0</v>
      </c>
      <c r="BN20" s="72"/>
      <c r="BO20" s="71">
        <v>0</v>
      </c>
      <c r="BP20" s="71">
        <v>0</v>
      </c>
      <c r="BQ20" s="71">
        <v>4</v>
      </c>
      <c r="BR20" s="71">
        <v>0</v>
      </c>
      <c r="BS20" s="71">
        <v>0</v>
      </c>
      <c r="BT20" s="71">
        <v>0</v>
      </c>
      <c r="BU20"/>
      <c r="BV20" s="70">
        <v>51.682000000000002</v>
      </c>
      <c r="BW20" s="70">
        <v>0</v>
      </c>
      <c r="BX20" s="70">
        <v>0</v>
      </c>
      <c r="BY20" s="70">
        <v>0</v>
      </c>
      <c r="BZ20" s="70">
        <v>0</v>
      </c>
      <c r="CA20" s="70">
        <v>0</v>
      </c>
      <c r="CB20" s="70">
        <v>0</v>
      </c>
      <c r="CC20" s="70">
        <v>0</v>
      </c>
      <c r="CD20" s="70">
        <v>0</v>
      </c>
    </row>
    <row r="21" spans="1:82">
      <c r="A21" s="70" t="s">
        <v>1674</v>
      </c>
      <c r="B21" s="70">
        <v>489</v>
      </c>
      <c r="C21" s="70">
        <v>13</v>
      </c>
      <c r="D21" s="70">
        <v>29</v>
      </c>
      <c r="E21" s="70">
        <v>2016</v>
      </c>
      <c r="F21" s="70" t="s">
        <v>155</v>
      </c>
      <c r="G21" s="70" t="s">
        <v>1661</v>
      </c>
      <c r="H21" s="70" t="s">
        <v>1662</v>
      </c>
      <c r="I21" s="148"/>
      <c r="J21" s="71">
        <v>102.85583523853843</v>
      </c>
      <c r="K21" s="71">
        <v>1.1636880521390203</v>
      </c>
      <c r="L21" s="71">
        <v>9.7664917646737237</v>
      </c>
      <c r="M21" s="71">
        <v>12.96252232065836</v>
      </c>
      <c r="N21" s="71">
        <v>24.682174750722961</v>
      </c>
      <c r="O21" s="71">
        <v>15.266919184339303</v>
      </c>
      <c r="P21" s="71">
        <v>13.555834196029403</v>
      </c>
      <c r="Q21" s="71">
        <v>0.9626439075854506</v>
      </c>
      <c r="R21" s="71">
        <v>0</v>
      </c>
      <c r="S21" s="71">
        <v>1.2656832802234732</v>
      </c>
      <c r="T21" s="72"/>
      <c r="U21" s="71">
        <v>14001218</v>
      </c>
      <c r="V21" s="71">
        <v>485</v>
      </c>
      <c r="W21" s="71">
        <v>152</v>
      </c>
      <c r="X21" s="71">
        <v>2401</v>
      </c>
      <c r="Y21" s="71">
        <v>4940</v>
      </c>
      <c r="Z21" s="71">
        <v>8979</v>
      </c>
      <c r="AA21" s="71">
        <v>2790</v>
      </c>
      <c r="AB21" s="71">
        <v>13629</v>
      </c>
      <c r="AC21" s="71">
        <v>0</v>
      </c>
      <c r="AD21" s="71">
        <v>1.265683280223473</v>
      </c>
      <c r="AE21" s="72"/>
      <c r="AF21" s="71">
        <v>117486270.1203748</v>
      </c>
      <c r="AG21" s="71">
        <v>794369.87698985625</v>
      </c>
      <c r="AH21" s="71">
        <v>661080.13801337162</v>
      </c>
      <c r="AI21" s="71">
        <v>16007122.45779385</v>
      </c>
      <c r="AJ21" s="71">
        <v>33618755.033789352</v>
      </c>
      <c r="AK21" s="71">
        <v>0</v>
      </c>
      <c r="AL21" s="71">
        <v>0</v>
      </c>
      <c r="AM21" s="71">
        <v>1869248.3737140261</v>
      </c>
      <c r="AN21" s="71">
        <v>0</v>
      </c>
      <c r="AO21" s="71">
        <v>0</v>
      </c>
      <c r="AP21" s="71">
        <v>170436846.00067526</v>
      </c>
      <c r="AQ21" s="72"/>
      <c r="AR21" s="71">
        <v>62</v>
      </c>
      <c r="AS21" s="71">
        <v>98</v>
      </c>
      <c r="AT21" s="71">
        <v>0</v>
      </c>
      <c r="AU21" s="71">
        <v>0</v>
      </c>
      <c r="AV21" s="71">
        <v>0</v>
      </c>
      <c r="AW21" s="71">
        <v>0</v>
      </c>
      <c r="AX21" s="71"/>
      <c r="AY21" s="72"/>
      <c r="AZ21" s="71">
        <v>314.39999999999998</v>
      </c>
      <c r="BA21" s="71">
        <v>36523.300000000003</v>
      </c>
      <c r="BB21" s="71">
        <v>0</v>
      </c>
      <c r="BC21" s="71">
        <v>0</v>
      </c>
      <c r="BD21" s="71">
        <v>0</v>
      </c>
      <c r="BE21" s="71">
        <v>0</v>
      </c>
      <c r="BF21" s="71"/>
      <c r="BG21" s="72"/>
      <c r="BH21" s="71">
        <v>0</v>
      </c>
      <c r="BI21" s="71">
        <v>0</v>
      </c>
      <c r="BJ21" s="71">
        <v>55.997999999999998</v>
      </c>
      <c r="BK21" s="71">
        <v>0</v>
      </c>
      <c r="BL21" s="71">
        <v>0</v>
      </c>
      <c r="BM21" s="71">
        <v>0</v>
      </c>
      <c r="BN21" s="72"/>
      <c r="BO21" s="71">
        <v>0</v>
      </c>
      <c r="BP21" s="71">
        <v>0</v>
      </c>
      <c r="BQ21" s="71">
        <v>5</v>
      </c>
      <c r="BR21" s="71">
        <v>0</v>
      </c>
      <c r="BS21" s="71">
        <v>0</v>
      </c>
      <c r="BT21" s="71">
        <v>0</v>
      </c>
      <c r="BU21"/>
      <c r="BV21" s="70">
        <v>55.997999999999998</v>
      </c>
      <c r="BW21" s="70">
        <v>0</v>
      </c>
      <c r="BX21" s="70">
        <v>0</v>
      </c>
      <c r="BY21" s="70">
        <v>0</v>
      </c>
      <c r="BZ21" s="70">
        <v>0</v>
      </c>
      <c r="CA21" s="70">
        <v>0</v>
      </c>
      <c r="CB21" s="70">
        <v>0</v>
      </c>
      <c r="CC21" s="70">
        <v>0</v>
      </c>
      <c r="CD21" s="70">
        <v>0</v>
      </c>
    </row>
    <row r="22" spans="1:82">
      <c r="A22" s="70" t="s">
        <v>1675</v>
      </c>
      <c r="B22" s="70">
        <v>490</v>
      </c>
      <c r="C22" s="70">
        <v>14</v>
      </c>
      <c r="D22" s="70">
        <v>29</v>
      </c>
      <c r="E22" s="70">
        <v>2017</v>
      </c>
      <c r="F22" s="70" t="s">
        <v>156</v>
      </c>
      <c r="G22" s="70" t="s">
        <v>1661</v>
      </c>
      <c r="H22" s="70" t="s">
        <v>1662</v>
      </c>
      <c r="I22" s="148"/>
      <c r="J22" s="71">
        <v>76.156595134125695</v>
      </c>
      <c r="K22" s="71">
        <v>1.118451686801315</v>
      </c>
      <c r="L22" s="71">
        <v>9.3646010515347911</v>
      </c>
      <c r="M22" s="71">
        <v>11.421812158773973</v>
      </c>
      <c r="N22" s="71">
        <v>25.981649466311843</v>
      </c>
      <c r="O22" s="71">
        <v>14.979330859594208</v>
      </c>
      <c r="P22" s="71">
        <v>13.354092179036728</v>
      </c>
      <c r="Q22" s="71">
        <v>0.91860359235837996</v>
      </c>
      <c r="R22" s="71">
        <v>0</v>
      </c>
      <c r="S22" s="71">
        <v>1.238261149018602</v>
      </c>
      <c r="T22" s="72"/>
      <c r="U22" s="71">
        <v>11844770</v>
      </c>
      <c r="V22" s="71">
        <v>485</v>
      </c>
      <c r="W22" s="71">
        <v>152</v>
      </c>
      <c r="X22" s="71">
        <v>2401</v>
      </c>
      <c r="Y22" s="71">
        <v>4968</v>
      </c>
      <c r="Z22" s="71">
        <v>8956</v>
      </c>
      <c r="AA22" s="71">
        <v>2766</v>
      </c>
      <c r="AB22" s="71">
        <v>13449</v>
      </c>
      <c r="AC22" s="71">
        <v>0</v>
      </c>
      <c r="AD22" s="71">
        <v>1.238261149018602</v>
      </c>
      <c r="AE22" s="72"/>
      <c r="AF22" s="71">
        <v>89742902.240757376</v>
      </c>
      <c r="AG22" s="71">
        <v>787878.39308219741</v>
      </c>
      <c r="AH22" s="71">
        <v>973090.17686823336</v>
      </c>
      <c r="AI22" s="71">
        <v>15100736.73660964</v>
      </c>
      <c r="AJ22" s="71">
        <v>37350203.007459767</v>
      </c>
      <c r="AK22" s="71">
        <v>0</v>
      </c>
      <c r="AL22" s="71">
        <v>0</v>
      </c>
      <c r="AM22" s="71">
        <v>1847447.1983773459</v>
      </c>
      <c r="AN22" s="71">
        <v>0</v>
      </c>
      <c r="AO22" s="71">
        <v>0</v>
      </c>
      <c r="AP22" s="71">
        <v>145802257.75315455</v>
      </c>
      <c r="AQ22" s="72"/>
      <c r="AR22" s="71">
        <v>74</v>
      </c>
      <c r="AS22" s="71">
        <v>118</v>
      </c>
      <c r="AT22" s="71">
        <v>0</v>
      </c>
      <c r="AU22" s="71">
        <v>0</v>
      </c>
      <c r="AV22" s="71">
        <v>0</v>
      </c>
      <c r="AW22" s="71">
        <v>0</v>
      </c>
      <c r="AX22" s="71"/>
      <c r="AY22" s="72"/>
      <c r="AZ22" s="71">
        <v>376</v>
      </c>
      <c r="BA22" s="71">
        <v>38509.1</v>
      </c>
      <c r="BB22" s="71">
        <v>0</v>
      </c>
      <c r="BC22" s="71">
        <v>0</v>
      </c>
      <c r="BD22" s="71">
        <v>0</v>
      </c>
      <c r="BE22" s="71">
        <v>0</v>
      </c>
      <c r="BF22" s="71"/>
      <c r="BG22" s="72"/>
      <c r="BH22" s="71">
        <v>0</v>
      </c>
      <c r="BI22" s="71">
        <v>0</v>
      </c>
      <c r="BJ22" s="71">
        <v>56.585999999999999</v>
      </c>
      <c r="BK22" s="71">
        <v>0</v>
      </c>
      <c r="BL22" s="71">
        <v>0</v>
      </c>
      <c r="BM22" s="71">
        <v>0</v>
      </c>
      <c r="BN22" s="72"/>
      <c r="BO22" s="71">
        <v>0</v>
      </c>
      <c r="BP22" s="71">
        <v>0</v>
      </c>
      <c r="BQ22" s="71">
        <v>5</v>
      </c>
      <c r="BR22" s="71">
        <v>0</v>
      </c>
      <c r="BS22" s="71">
        <v>0</v>
      </c>
      <c r="BT22" s="71">
        <v>0</v>
      </c>
      <c r="BU22"/>
      <c r="BV22" s="70">
        <v>56.585999999999999</v>
      </c>
      <c r="BW22" s="70">
        <v>0</v>
      </c>
      <c r="BX22" s="70">
        <v>0</v>
      </c>
      <c r="BY22" s="70">
        <v>0</v>
      </c>
      <c r="BZ22" s="70">
        <v>0</v>
      </c>
      <c r="CA22" s="70">
        <v>0</v>
      </c>
      <c r="CB22" s="70">
        <v>0</v>
      </c>
      <c r="CC22" s="70">
        <v>0</v>
      </c>
      <c r="CD22" s="70">
        <v>0</v>
      </c>
    </row>
    <row r="23" spans="1:82">
      <c r="A23" s="70" t="s">
        <v>1676</v>
      </c>
      <c r="B23" s="70">
        <v>491</v>
      </c>
      <c r="C23" s="70">
        <v>15</v>
      </c>
      <c r="D23" s="70">
        <v>29</v>
      </c>
      <c r="E23" s="70">
        <v>2018</v>
      </c>
      <c r="F23" s="70" t="s">
        <v>183</v>
      </c>
      <c r="G23" s="70" t="s">
        <v>1661</v>
      </c>
      <c r="H23" s="70" t="s">
        <v>1662</v>
      </c>
      <c r="I23" s="148"/>
      <c r="J23" s="71">
        <v>81.091725186968745</v>
      </c>
      <c r="K23" s="71">
        <v>1.0209879615850304</v>
      </c>
      <c r="L23" s="71">
        <v>8.634045929740406</v>
      </c>
      <c r="M23" s="71">
        <v>10.884280178614818</v>
      </c>
      <c r="N23" s="71">
        <v>22.02952880010514</v>
      </c>
      <c r="O23" s="71">
        <v>14.640462602339005</v>
      </c>
      <c r="P23" s="71">
        <v>13.187703179621895</v>
      </c>
      <c r="Q23" s="71">
        <v>0.83669038145200902</v>
      </c>
      <c r="R23" s="71">
        <v>0</v>
      </c>
      <c r="S23" s="71">
        <v>0.9295954880344538</v>
      </c>
      <c r="T23" s="72"/>
      <c r="U23" s="71">
        <v>13342851</v>
      </c>
      <c r="V23" s="71">
        <v>485</v>
      </c>
      <c r="W23" s="71">
        <v>152</v>
      </c>
      <c r="X23" s="71">
        <v>2401</v>
      </c>
      <c r="Y23" s="71">
        <v>4944</v>
      </c>
      <c r="Z23" s="71">
        <v>8921</v>
      </c>
      <c r="AA23" s="71">
        <v>2759</v>
      </c>
      <c r="AB23" s="71">
        <v>13201</v>
      </c>
      <c r="AC23" s="71">
        <v>0</v>
      </c>
      <c r="AD23" s="71">
        <v>0.9295954880344538</v>
      </c>
      <c r="AE23" s="72"/>
      <c r="AF23" s="71">
        <v>103220689.6038086</v>
      </c>
      <c r="AG23" s="71">
        <v>700456.46595268592</v>
      </c>
      <c r="AH23" s="71">
        <v>934853.98297907226</v>
      </c>
      <c r="AI23" s="71">
        <v>14980180.070876</v>
      </c>
      <c r="AJ23" s="71">
        <v>32883041.293433022</v>
      </c>
      <c r="AK23" s="71">
        <v>0</v>
      </c>
      <c r="AL23" s="71">
        <v>0</v>
      </c>
      <c r="AM23" s="71">
        <v>1817132.3125044771</v>
      </c>
      <c r="AN23" s="71">
        <v>0</v>
      </c>
      <c r="AO23" s="71">
        <v>0</v>
      </c>
      <c r="AP23" s="71">
        <v>154536353.72955385</v>
      </c>
      <c r="AQ23" s="72"/>
      <c r="AR23" s="71">
        <v>88</v>
      </c>
      <c r="AS23" s="71">
        <v>138</v>
      </c>
      <c r="AT23" s="71">
        <v>0</v>
      </c>
      <c r="AU23" s="71">
        <v>0</v>
      </c>
      <c r="AV23" s="71">
        <v>0</v>
      </c>
      <c r="AW23" s="71">
        <v>0</v>
      </c>
      <c r="AX23" s="71"/>
      <c r="AY23" s="72"/>
      <c r="AZ23" s="71">
        <v>450.6</v>
      </c>
      <c r="BA23" s="71">
        <v>100829</v>
      </c>
      <c r="BB23" s="71">
        <v>0</v>
      </c>
      <c r="BC23" s="71">
        <v>0</v>
      </c>
      <c r="BD23" s="71">
        <v>0</v>
      </c>
      <c r="BE23" s="71">
        <v>0</v>
      </c>
      <c r="BF23" s="71"/>
      <c r="BG23" s="72"/>
      <c r="BH23" s="71">
        <v>0</v>
      </c>
      <c r="BI23" s="71">
        <v>0</v>
      </c>
      <c r="BJ23" s="71">
        <v>52.234000000000002</v>
      </c>
      <c r="BK23" s="71">
        <v>0</v>
      </c>
      <c r="BL23" s="71">
        <v>0</v>
      </c>
      <c r="BM23" s="71">
        <v>0</v>
      </c>
      <c r="BN23" s="72"/>
      <c r="BO23" s="71">
        <v>0</v>
      </c>
      <c r="BP23" s="71">
        <v>0</v>
      </c>
      <c r="BQ23" s="71">
        <v>5</v>
      </c>
      <c r="BR23" s="71">
        <v>0</v>
      </c>
      <c r="BS23" s="71">
        <v>0</v>
      </c>
      <c r="BT23" s="71">
        <v>0</v>
      </c>
      <c r="BU23"/>
      <c r="BV23" s="70">
        <v>52.234000000000002</v>
      </c>
      <c r="BW23" s="70">
        <v>0</v>
      </c>
      <c r="BX23" s="70">
        <v>0</v>
      </c>
      <c r="BY23" s="70">
        <v>0</v>
      </c>
      <c r="BZ23" s="70">
        <v>0</v>
      </c>
      <c r="CA23" s="70">
        <v>0</v>
      </c>
      <c r="CB23" s="70">
        <v>0</v>
      </c>
      <c r="CC23" s="70">
        <v>0</v>
      </c>
      <c r="CD23" s="70">
        <v>0</v>
      </c>
    </row>
    <row r="24" spans="1:82">
      <c r="A24" s="70" t="s">
        <v>1677</v>
      </c>
      <c r="B24" s="70">
        <v>492</v>
      </c>
      <c r="C24" s="70">
        <v>16</v>
      </c>
      <c r="D24" s="70">
        <v>29</v>
      </c>
      <c r="E24" s="70">
        <v>2019</v>
      </c>
      <c r="F24" s="70" t="s">
        <v>158</v>
      </c>
      <c r="G24" s="70" t="s">
        <v>1661</v>
      </c>
      <c r="H24" s="70" t="s">
        <v>1662</v>
      </c>
      <c r="I24" s="148"/>
      <c r="J24" s="71">
        <v>67.765527840627783</v>
      </c>
      <c r="K24" s="71">
        <v>0.92160762490574299</v>
      </c>
      <c r="L24" s="71">
        <v>8.698010706864892</v>
      </c>
      <c r="M24" s="71">
        <v>10.191216544991159</v>
      </c>
      <c r="N24" s="71">
        <v>18.908249894477446</v>
      </c>
      <c r="O24" s="71">
        <v>14.167812383753139</v>
      </c>
      <c r="P24" s="71">
        <v>12.661087233001139</v>
      </c>
      <c r="Q24" s="71">
        <v>0.80247969494984295</v>
      </c>
      <c r="R24" s="71">
        <v>0</v>
      </c>
      <c r="S24" s="71">
        <v>1.2634585251406116</v>
      </c>
      <c r="T24" s="72"/>
      <c r="U24" s="71">
        <v>12048536</v>
      </c>
      <c r="V24" s="71">
        <v>485</v>
      </c>
      <c r="W24" s="71">
        <v>152</v>
      </c>
      <c r="X24" s="71">
        <v>2401</v>
      </c>
      <c r="Y24" s="71">
        <v>4955</v>
      </c>
      <c r="Z24" s="71">
        <v>8870</v>
      </c>
      <c r="AA24" s="71">
        <v>2629</v>
      </c>
      <c r="AB24" s="71">
        <v>13004</v>
      </c>
      <c r="AC24" s="71">
        <v>0</v>
      </c>
      <c r="AD24" s="71">
        <v>1.2634585251406121</v>
      </c>
      <c r="AE24" s="72"/>
      <c r="AF24" s="71">
        <v>90511987.35957253</v>
      </c>
      <c r="AG24" s="71">
        <v>676797.1623427734</v>
      </c>
      <c r="AH24" s="71">
        <v>989394.80536003166</v>
      </c>
      <c r="AI24" s="71">
        <v>14943199.82527311</v>
      </c>
      <c r="AJ24" s="71">
        <v>31389666.312438939</v>
      </c>
      <c r="AK24" s="71">
        <v>0</v>
      </c>
      <c r="AL24" s="71">
        <v>0</v>
      </c>
      <c r="AM24" s="71">
        <v>1771046.9059404121</v>
      </c>
      <c r="AN24" s="71">
        <v>0</v>
      </c>
      <c r="AO24" s="71">
        <v>0</v>
      </c>
      <c r="AP24" s="71">
        <v>140282092.37092781</v>
      </c>
      <c r="AQ24" s="72"/>
      <c r="AR24" s="71">
        <v>95</v>
      </c>
      <c r="AS24" s="71">
        <v>149</v>
      </c>
      <c r="AT24" s="71">
        <v>0</v>
      </c>
      <c r="AU24" s="71">
        <v>0</v>
      </c>
      <c r="AV24" s="71">
        <v>0</v>
      </c>
      <c r="AW24" s="71">
        <v>0</v>
      </c>
      <c r="AX24" s="71"/>
      <c r="AY24" s="72"/>
      <c r="AZ24" s="71">
        <v>485.2999999999999</v>
      </c>
      <c r="BA24" s="71">
        <v>103904.9</v>
      </c>
      <c r="BB24" s="71">
        <v>0</v>
      </c>
      <c r="BC24" s="71">
        <v>0</v>
      </c>
      <c r="BD24" s="71">
        <v>0</v>
      </c>
      <c r="BE24" s="71">
        <v>0</v>
      </c>
      <c r="BF24" s="71"/>
      <c r="BG24" s="72"/>
      <c r="BH24" s="71">
        <v>0</v>
      </c>
      <c r="BI24" s="71">
        <v>0</v>
      </c>
      <c r="BJ24" s="71">
        <v>47.765000000000001</v>
      </c>
      <c r="BK24" s="71">
        <v>0</v>
      </c>
      <c r="BL24" s="71">
        <v>0</v>
      </c>
      <c r="BM24" s="71">
        <v>0</v>
      </c>
      <c r="BN24" s="72"/>
      <c r="BO24" s="71">
        <v>0</v>
      </c>
      <c r="BP24" s="71">
        <v>0</v>
      </c>
      <c r="BQ24" s="71">
        <v>5</v>
      </c>
      <c r="BR24" s="71">
        <v>0</v>
      </c>
      <c r="BS24" s="71">
        <v>0</v>
      </c>
      <c r="BT24" s="71">
        <v>0</v>
      </c>
      <c r="BU24"/>
      <c r="BV24" s="70">
        <v>47.765000000000001</v>
      </c>
      <c r="BW24" s="70">
        <v>0</v>
      </c>
      <c r="BX24" s="70">
        <v>0</v>
      </c>
      <c r="BY24" s="70">
        <v>0</v>
      </c>
      <c r="BZ24" s="70">
        <v>0</v>
      </c>
      <c r="CA24" s="70">
        <v>0</v>
      </c>
      <c r="CB24" s="70">
        <v>0</v>
      </c>
      <c r="CC24" s="70">
        <v>0</v>
      </c>
      <c r="CD24" s="70">
        <v>0</v>
      </c>
    </row>
    <row r="25" spans="1:82">
      <c r="A25" s="70" t="s">
        <v>1678</v>
      </c>
      <c r="B25" s="70">
        <v>493</v>
      </c>
      <c r="C25" s="70">
        <v>17</v>
      </c>
      <c r="D25" s="70">
        <v>29</v>
      </c>
      <c r="E25" s="70">
        <v>2020</v>
      </c>
      <c r="F25" s="70" t="s">
        <v>159</v>
      </c>
      <c r="G25" s="70" t="s">
        <v>1661</v>
      </c>
      <c r="H25" s="70" t="s">
        <v>1662</v>
      </c>
      <c r="I25" s="148"/>
      <c r="J25" s="71">
        <v>62.166278332377622</v>
      </c>
      <c r="K25" s="71">
        <v>0.81587303200332684</v>
      </c>
      <c r="L25" s="71">
        <v>10.497432439469609</v>
      </c>
      <c r="M25" s="71">
        <v>9.3743171995091945</v>
      </c>
      <c r="N25" s="71">
        <v>17.773554005395429</v>
      </c>
      <c r="O25" s="71">
        <v>12.267465281391834</v>
      </c>
      <c r="P25" s="71">
        <v>11.748778140202848</v>
      </c>
      <c r="Q25" s="71">
        <v>0.75410765227218501</v>
      </c>
      <c r="R25" s="71">
        <v>0</v>
      </c>
      <c r="S25" s="71">
        <v>1.3995540995366109</v>
      </c>
      <c r="T25" s="72"/>
      <c r="U25" s="71">
        <v>10055188</v>
      </c>
      <c r="V25" s="71">
        <v>392</v>
      </c>
      <c r="W25" s="71">
        <v>180</v>
      </c>
      <c r="X25" s="71">
        <v>2417</v>
      </c>
      <c r="Y25" s="71">
        <v>4968</v>
      </c>
      <c r="Z25" s="71">
        <v>8766</v>
      </c>
      <c r="AA25" s="71">
        <v>2593</v>
      </c>
      <c r="AB25" s="71">
        <v>12790</v>
      </c>
      <c r="AC25" s="71">
        <v>0</v>
      </c>
      <c r="AD25" s="71">
        <v>1.3995540995366109</v>
      </c>
      <c r="AE25" s="72"/>
      <c r="AF25" s="71">
        <v>90533445.650731817</v>
      </c>
      <c r="AG25" s="71">
        <v>577458.71169304207</v>
      </c>
      <c r="AH25" s="71">
        <v>1105025.3973828626</v>
      </c>
      <c r="AI25" s="71">
        <v>14867271.668821111</v>
      </c>
      <c r="AJ25" s="71">
        <v>32005604.435193721</v>
      </c>
      <c r="AK25" s="71"/>
      <c r="AL25" s="71"/>
      <c r="AM25" s="71">
        <v>1669237.0998637832</v>
      </c>
      <c r="AN25" s="71"/>
      <c r="AO25" s="71"/>
      <c r="AP25" s="71">
        <v>140758042.96368635</v>
      </c>
      <c r="AQ25" s="72"/>
      <c r="AR25" s="71">
        <v>102</v>
      </c>
      <c r="AS25" s="71">
        <v>154</v>
      </c>
      <c r="AT25" s="71">
        <v>0</v>
      </c>
      <c r="AU25" s="71">
        <v>0</v>
      </c>
      <c r="AV25" s="71">
        <v>0</v>
      </c>
      <c r="AW25" s="71">
        <v>0</v>
      </c>
      <c r="AX25" s="71"/>
      <c r="AY25" s="72"/>
      <c r="AZ25" s="71">
        <v>515.19999999999982</v>
      </c>
      <c r="BA25" s="71">
        <v>104113.7999999999</v>
      </c>
      <c r="BB25" s="71">
        <v>0</v>
      </c>
      <c r="BC25" s="71">
        <v>0</v>
      </c>
      <c r="BD25" s="71">
        <v>0</v>
      </c>
      <c r="BE25" s="71">
        <v>0</v>
      </c>
      <c r="BF25" s="71"/>
      <c r="BG25" s="72"/>
      <c r="BH25" s="71">
        <v>0</v>
      </c>
      <c r="BI25" s="71">
        <v>0</v>
      </c>
      <c r="BJ25" s="71">
        <v>43.109000000000002</v>
      </c>
      <c r="BK25" s="71">
        <v>0</v>
      </c>
      <c r="BL25" s="71">
        <v>0</v>
      </c>
      <c r="BM25" s="71">
        <v>0</v>
      </c>
      <c r="BN25" s="72"/>
      <c r="BO25" s="71">
        <v>0</v>
      </c>
      <c r="BP25" s="71">
        <v>0</v>
      </c>
      <c r="BQ25" s="71">
        <v>5</v>
      </c>
      <c r="BR25" s="71">
        <v>0</v>
      </c>
      <c r="BS25" s="71">
        <v>0</v>
      </c>
      <c r="BT25" s="71">
        <v>0</v>
      </c>
      <c r="BU25"/>
      <c r="BV25" s="70">
        <v>43.109000000000002</v>
      </c>
      <c r="BW25" s="70">
        <v>0</v>
      </c>
      <c r="BX25" s="70">
        <v>0</v>
      </c>
      <c r="BY25" s="70">
        <v>0</v>
      </c>
      <c r="BZ25" s="70">
        <v>0</v>
      </c>
      <c r="CA25" s="70">
        <v>0</v>
      </c>
      <c r="CB25" s="70">
        <v>0</v>
      </c>
      <c r="CC25" s="70">
        <v>0</v>
      </c>
      <c r="CD25" s="70">
        <v>0</v>
      </c>
    </row>
    <row r="26" spans="1:82">
      <c r="A26" s="70" t="s">
        <v>1679</v>
      </c>
      <c r="B26" s="70">
        <v>493</v>
      </c>
      <c r="C26" s="70">
        <v>18</v>
      </c>
      <c r="D26" s="70">
        <v>29</v>
      </c>
      <c r="E26" s="70">
        <v>2021</v>
      </c>
      <c r="F26" s="70" t="s">
        <v>160</v>
      </c>
      <c r="G26" s="1064" t="s">
        <v>1661</v>
      </c>
      <c r="H26" s="70" t="s">
        <v>1662</v>
      </c>
      <c r="I26" s="148"/>
      <c r="J26" s="71">
        <v>71.986091359583355</v>
      </c>
      <c r="K26" s="71">
        <v>0.86484776455255863</v>
      </c>
      <c r="L26" s="71">
        <v>10.359698092191003</v>
      </c>
      <c r="M26" s="71">
        <v>9.8846457040170925</v>
      </c>
      <c r="N26" s="71">
        <v>18.631858536372519</v>
      </c>
      <c r="O26" s="71">
        <v>11.915542394760129</v>
      </c>
      <c r="P26" s="71">
        <v>12.109065403642427</v>
      </c>
      <c r="Q26" s="71">
        <v>0.732232713871245</v>
      </c>
      <c r="R26" s="71">
        <v>0</v>
      </c>
      <c r="S26" s="71">
        <v>1.419202678147347</v>
      </c>
      <c r="T26" s="72"/>
      <c r="U26" s="71">
        <v>9771010</v>
      </c>
      <c r="V26" s="71">
        <v>392</v>
      </c>
      <c r="W26" s="71">
        <v>180</v>
      </c>
      <c r="X26" s="71">
        <v>2417</v>
      </c>
      <c r="Y26" s="71">
        <v>4927</v>
      </c>
      <c r="Z26" s="71">
        <v>8767</v>
      </c>
      <c r="AA26" s="71">
        <v>2606</v>
      </c>
      <c r="AB26" s="71">
        <v>12541</v>
      </c>
      <c r="AC26" s="71">
        <v>0</v>
      </c>
      <c r="AD26" s="71">
        <v>1.419202678147347</v>
      </c>
      <c r="AE26" s="72"/>
      <c r="AF26" s="71">
        <v>109430117.88792594</v>
      </c>
      <c r="AG26" s="71">
        <v>609466.23510235944</v>
      </c>
      <c r="AH26" s="71">
        <v>1029783.8919657607</v>
      </c>
      <c r="AI26" s="71">
        <v>15618142.941733604</v>
      </c>
      <c r="AJ26" s="71">
        <v>30480870.198065709</v>
      </c>
      <c r="AK26" s="71">
        <v>0</v>
      </c>
      <c r="AL26" s="71">
        <v>0</v>
      </c>
      <c r="AM26" s="71">
        <v>1646180.4169976565</v>
      </c>
      <c r="AN26" s="71">
        <v>0</v>
      </c>
      <c r="AO26" s="71">
        <v>0</v>
      </c>
      <c r="AP26" s="71">
        <v>158814561.57179102</v>
      </c>
      <c r="AQ26" s="72"/>
      <c r="AR26" s="71">
        <v>105</v>
      </c>
      <c r="AS26" s="71">
        <v>155</v>
      </c>
      <c r="AT26" s="71">
        <v>0</v>
      </c>
      <c r="AU26" s="71">
        <v>0</v>
      </c>
      <c r="AV26" s="71">
        <v>0</v>
      </c>
      <c r="AW26" s="71">
        <v>0</v>
      </c>
      <c r="AX26" s="71"/>
      <c r="AY26" s="72"/>
      <c r="AZ26" s="71">
        <v>524.79999999999984</v>
      </c>
      <c r="BA26" s="71">
        <v>104163.2999999999</v>
      </c>
      <c r="BB26" s="71">
        <v>0</v>
      </c>
      <c r="BC26" s="71">
        <v>0</v>
      </c>
      <c r="BD26" s="71">
        <v>0</v>
      </c>
      <c r="BE26" s="71">
        <v>0</v>
      </c>
      <c r="BF26" s="71"/>
      <c r="BG26" s="72"/>
      <c r="BH26" s="71">
        <v>0</v>
      </c>
      <c r="BI26" s="71">
        <v>0</v>
      </c>
      <c r="BJ26" s="71">
        <v>39.268000000000001</v>
      </c>
      <c r="BK26" s="71">
        <v>0</v>
      </c>
      <c r="BL26" s="71">
        <v>0</v>
      </c>
      <c r="BM26" s="71">
        <v>0</v>
      </c>
      <c r="BN26" s="72"/>
      <c r="BO26" s="71">
        <v>0</v>
      </c>
      <c r="BP26" s="71">
        <v>0</v>
      </c>
      <c r="BQ26" s="71">
        <v>4</v>
      </c>
      <c r="BR26" s="71">
        <v>0</v>
      </c>
      <c r="BS26" s="71">
        <v>0</v>
      </c>
      <c r="BT26" s="71">
        <v>0</v>
      </c>
      <c r="BU26"/>
      <c r="BV26" s="70">
        <v>39.268000000000001</v>
      </c>
      <c r="BW26" s="70">
        <v>0</v>
      </c>
      <c r="BX26" s="70">
        <v>0</v>
      </c>
      <c r="BY26" s="70">
        <v>0</v>
      </c>
      <c r="BZ26" s="70">
        <v>0</v>
      </c>
      <c r="CA26" s="70">
        <v>0</v>
      </c>
      <c r="CB26" s="70">
        <v>0</v>
      </c>
      <c r="CC26" s="70">
        <v>0</v>
      </c>
      <c r="CD26" s="70">
        <v>0</v>
      </c>
    </row>
    <row r="27" spans="1:82">
      <c r="A27" s="70" t="s">
        <v>1680</v>
      </c>
      <c r="B27" s="70">
        <v>493</v>
      </c>
      <c r="C27" s="70">
        <v>19</v>
      </c>
      <c r="D27" s="70">
        <v>29</v>
      </c>
      <c r="E27" s="70">
        <v>2022</v>
      </c>
      <c r="F27" s="70" t="s">
        <v>161</v>
      </c>
      <c r="G27" s="1064" t="s">
        <v>1661</v>
      </c>
      <c r="H27" s="70" t="s">
        <v>1662</v>
      </c>
      <c r="I27" s="148"/>
      <c r="J27" s="71">
        <v>68.628054723632388</v>
      </c>
      <c r="K27" s="71">
        <v>0.82977242589978217</v>
      </c>
      <c r="L27" s="71">
        <v>8.1942438572290648</v>
      </c>
      <c r="M27" s="71">
        <v>9.9867528591665469</v>
      </c>
      <c r="N27" s="71">
        <v>19.483151512610384</v>
      </c>
      <c r="O27" s="71">
        <v>12.432533779533417</v>
      </c>
      <c r="P27" s="71">
        <v>11.936395187169195</v>
      </c>
      <c r="Q27" s="71">
        <v>0.72156765960933189</v>
      </c>
      <c r="R27" s="71">
        <v>0</v>
      </c>
      <c r="S27" s="71">
        <v>0.94921541227413453</v>
      </c>
      <c r="T27" s="72"/>
      <c r="U27" s="71">
        <v>13179568</v>
      </c>
      <c r="V27" s="71">
        <v>392</v>
      </c>
      <c r="W27" s="71">
        <v>180</v>
      </c>
      <c r="X27" s="71">
        <v>2417</v>
      </c>
      <c r="Y27" s="71">
        <v>4909</v>
      </c>
      <c r="Z27" s="71">
        <v>8691</v>
      </c>
      <c r="AA27" s="71">
        <v>2608</v>
      </c>
      <c r="AB27" s="71">
        <v>12257</v>
      </c>
      <c r="AC27" s="71">
        <v>0</v>
      </c>
      <c r="AD27" s="71">
        <v>0.94921541227413453</v>
      </c>
      <c r="AE27" s="72"/>
      <c r="AF27" s="71">
        <v>101628473.58067387</v>
      </c>
      <c r="AG27" s="71">
        <v>619922.64072141156</v>
      </c>
      <c r="AH27" s="71">
        <v>926675.47435917798</v>
      </c>
      <c r="AI27" s="71">
        <v>14631305.580606902</v>
      </c>
      <c r="AJ27" s="71">
        <v>31799087.642851353</v>
      </c>
      <c r="AK27" s="71">
        <v>0</v>
      </c>
      <c r="AL27" s="71">
        <v>0</v>
      </c>
      <c r="AM27" s="71">
        <v>1582713.2475480156</v>
      </c>
      <c r="AN27" s="71">
        <v>0</v>
      </c>
      <c r="AO27" s="71">
        <v>0</v>
      </c>
      <c r="AP27" s="71">
        <v>151188178.16676074</v>
      </c>
      <c r="AQ27" s="72"/>
      <c r="AR27" s="71">
        <v>114</v>
      </c>
      <c r="AS27" s="71">
        <v>157</v>
      </c>
      <c r="AT27" s="71">
        <v>0</v>
      </c>
      <c r="AU27" s="71">
        <v>0</v>
      </c>
      <c r="AV27" s="71">
        <v>0</v>
      </c>
      <c r="AW27" s="71">
        <v>0</v>
      </c>
      <c r="AX27" s="71"/>
      <c r="AY27" s="72"/>
      <c r="AZ27" s="71">
        <v>559.29999999999984</v>
      </c>
      <c r="BA27" s="71">
        <v>105004.79999999993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1681</v>
      </c>
      <c r="B28" s="70">
        <v>493</v>
      </c>
      <c r="C28" s="70">
        <v>20</v>
      </c>
      <c r="D28" s="70">
        <v>29</v>
      </c>
      <c r="E28" s="70">
        <v>2023</v>
      </c>
      <c r="F28" s="70" t="s">
        <v>1539</v>
      </c>
      <c r="G28" s="70" t="s">
        <v>1661</v>
      </c>
      <c r="H28" s="70" t="s">
        <v>1662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118</v>
      </c>
      <c r="AS28" s="71">
        <v>157</v>
      </c>
      <c r="AT28" s="71">
        <v>0</v>
      </c>
      <c r="AU28" s="71">
        <v>0</v>
      </c>
      <c r="AV28" s="71">
        <v>0</v>
      </c>
      <c r="AW28" s="71">
        <v>0</v>
      </c>
      <c r="AX28" s="71"/>
      <c r="AY28" s="72"/>
      <c r="AZ28" s="71">
        <v>581.5999999999998</v>
      </c>
      <c r="BA28" s="71">
        <v>105004.69999999992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1682</v>
      </c>
      <c r="B29" s="70">
        <v>493</v>
      </c>
      <c r="C29" s="70">
        <v>21</v>
      </c>
      <c r="D29" s="70">
        <v>29</v>
      </c>
      <c r="E29" s="70">
        <v>2024</v>
      </c>
      <c r="F29" s="70" t="s">
        <v>1554</v>
      </c>
      <c r="G29" s="70" t="s">
        <v>1661</v>
      </c>
      <c r="H29" s="70" t="s">
        <v>1662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1683</v>
      </c>
      <c r="B30" s="70">
        <v>137</v>
      </c>
      <c r="C30" s="70">
        <v>1</v>
      </c>
      <c r="D30" s="70">
        <v>9</v>
      </c>
      <c r="E30" s="70">
        <v>1990</v>
      </c>
      <c r="F30" s="70" t="s">
        <v>787</v>
      </c>
      <c r="G30" s="70" t="s">
        <v>1684</v>
      </c>
      <c r="H30" s="70" t="s">
        <v>1685</v>
      </c>
      <c r="I30" s="148"/>
      <c r="J30" s="71">
        <v>54.194181023555018</v>
      </c>
      <c r="K30" s="71">
        <v>2.491408014508838</v>
      </c>
      <c r="L30" s="71">
        <v>1.5774644659092789</v>
      </c>
      <c r="M30" s="71">
        <v>7.0870933990347291</v>
      </c>
      <c r="N30" s="71">
        <v>11.1259325614188</v>
      </c>
      <c r="O30" s="71">
        <v>10.22339034843581</v>
      </c>
      <c r="P30" s="71">
        <v>18.569991743640571</v>
      </c>
      <c r="Q30" s="71">
        <v>0.96300902142593303</v>
      </c>
      <c r="R30" s="71">
        <v>0</v>
      </c>
      <c r="S30" s="71">
        <v>0.98321029232734625</v>
      </c>
      <c r="T30" s="72"/>
      <c r="U30" s="71">
        <v>797449</v>
      </c>
      <c r="V30" s="71">
        <v>652</v>
      </c>
      <c r="W30" s="71">
        <v>21</v>
      </c>
      <c r="X30" s="71">
        <v>2850</v>
      </c>
      <c r="Y30" s="71">
        <v>4949</v>
      </c>
      <c r="Z30" s="71">
        <v>4205</v>
      </c>
      <c r="AA30" s="71">
        <v>4509</v>
      </c>
      <c r="AB30" s="71">
        <v>15636</v>
      </c>
      <c r="AC30" s="71">
        <v>0</v>
      </c>
      <c r="AD30" s="71">
        <v>0.98321029232734625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1686</v>
      </c>
      <c r="B31" s="70">
        <v>138</v>
      </c>
      <c r="C31" s="70">
        <v>2</v>
      </c>
      <c r="D31" s="70">
        <v>9</v>
      </c>
      <c r="E31" s="70">
        <v>2005</v>
      </c>
      <c r="F31" s="70" t="s">
        <v>789</v>
      </c>
      <c r="G31" s="70" t="s">
        <v>1684</v>
      </c>
      <c r="H31" s="70" t="s">
        <v>1685</v>
      </c>
      <c r="I31" s="148"/>
      <c r="J31" s="71">
        <v>26.091178172426002</v>
      </c>
      <c r="K31" s="71">
        <v>1.4185199313558929</v>
      </c>
      <c r="L31" s="71">
        <v>0.68732813982608876</v>
      </c>
      <c r="M31" s="71">
        <v>11.99299302881048</v>
      </c>
      <c r="N31" s="71">
        <v>15.21740641482468</v>
      </c>
      <c r="O31" s="71">
        <v>15.42126781928375</v>
      </c>
      <c r="P31" s="71">
        <v>19.722418278510219</v>
      </c>
      <c r="Q31" s="71">
        <v>0.87098926164801005</v>
      </c>
      <c r="R31" s="71">
        <v>0</v>
      </c>
      <c r="S31" s="71">
        <v>0.97669019281036329</v>
      </c>
      <c r="T31" s="72"/>
      <c r="U31" s="71">
        <v>571525</v>
      </c>
      <c r="V31" s="71">
        <v>447</v>
      </c>
      <c r="W31" s="71">
        <v>6</v>
      </c>
      <c r="X31" s="71">
        <v>2565</v>
      </c>
      <c r="Y31" s="71">
        <v>6120</v>
      </c>
      <c r="Z31" s="71">
        <v>7340</v>
      </c>
      <c r="AA31" s="71">
        <v>3922</v>
      </c>
      <c r="AB31" s="71">
        <v>14784</v>
      </c>
      <c r="AC31" s="71">
        <v>0</v>
      </c>
      <c r="AD31" s="71">
        <v>0.97669019281036329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1687</v>
      </c>
      <c r="B32" s="70">
        <v>139</v>
      </c>
      <c r="C32" s="70">
        <v>3</v>
      </c>
      <c r="D32" s="70">
        <v>9</v>
      </c>
      <c r="E32" s="70">
        <v>2006</v>
      </c>
      <c r="F32" s="70" t="s">
        <v>790</v>
      </c>
      <c r="G32" s="70" t="s">
        <v>1684</v>
      </c>
      <c r="H32" s="70" t="s">
        <v>1685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1688</v>
      </c>
      <c r="B33" s="70">
        <v>140</v>
      </c>
      <c r="C33" s="70">
        <v>4</v>
      </c>
      <c r="D33" s="70">
        <v>9</v>
      </c>
      <c r="E33" s="70">
        <v>2007</v>
      </c>
      <c r="F33" s="70" t="s">
        <v>791</v>
      </c>
      <c r="G33" s="70" t="s">
        <v>1684</v>
      </c>
      <c r="H33" s="70" t="s">
        <v>1685</v>
      </c>
      <c r="I33" s="148"/>
      <c r="J33" s="71">
        <v>23.102954006858269</v>
      </c>
      <c r="K33" s="71">
        <v>1.7634215193144289</v>
      </c>
      <c r="L33" s="71">
        <v>0.658676685621158</v>
      </c>
      <c r="M33" s="71">
        <v>12.972942032756791</v>
      </c>
      <c r="N33" s="71">
        <v>17.63729154623897</v>
      </c>
      <c r="O33" s="71">
        <v>14.88910637456747</v>
      </c>
      <c r="P33" s="71">
        <v>19.292362328445051</v>
      </c>
      <c r="Q33" s="71">
        <v>0.90487614213515399</v>
      </c>
      <c r="R33" s="71">
        <v>0</v>
      </c>
      <c r="S33" s="71">
        <v>0.92509574631927394</v>
      </c>
      <c r="T33" s="72"/>
      <c r="U33" s="71">
        <v>575349</v>
      </c>
      <c r="V33" s="71">
        <v>565</v>
      </c>
      <c r="W33" s="71">
        <v>6</v>
      </c>
      <c r="X33" s="71">
        <v>3292</v>
      </c>
      <c r="Y33" s="71">
        <v>6159</v>
      </c>
      <c r="Z33" s="71">
        <v>7367</v>
      </c>
      <c r="AA33" s="71">
        <v>3778</v>
      </c>
      <c r="AB33" s="71">
        <v>14547</v>
      </c>
      <c r="AC33" s="71">
        <v>0</v>
      </c>
      <c r="AD33" s="71">
        <v>0.92509574631927394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1689</v>
      </c>
      <c r="B34" s="70">
        <v>141</v>
      </c>
      <c r="C34" s="70">
        <v>5</v>
      </c>
      <c r="D34" s="70">
        <v>9</v>
      </c>
      <c r="E34" s="70">
        <v>2008</v>
      </c>
      <c r="F34" s="70" t="s">
        <v>792</v>
      </c>
      <c r="G34" s="70" t="s">
        <v>1684</v>
      </c>
      <c r="H34" s="70" t="s">
        <v>1685</v>
      </c>
      <c r="I34" s="148"/>
      <c r="J34" s="71">
        <v>18.736800347647151</v>
      </c>
      <c r="K34" s="71">
        <v>1.2557530942945649</v>
      </c>
      <c r="L34" s="71">
        <v>0.52590335903323171</v>
      </c>
      <c r="M34" s="71">
        <v>13.705802826241721</v>
      </c>
      <c r="N34" s="71">
        <v>15.785011290702441</v>
      </c>
      <c r="O34" s="71">
        <v>14.452582938712551</v>
      </c>
      <c r="P34" s="71">
        <v>18.653193328562949</v>
      </c>
      <c r="Q34" s="71">
        <v>0.87970780121543102</v>
      </c>
      <c r="R34" s="71">
        <v>0</v>
      </c>
      <c r="S34" s="71">
        <v>0.52339038233997337</v>
      </c>
      <c r="T34" s="72"/>
      <c r="U34" s="71">
        <v>499206</v>
      </c>
      <c r="V34" s="71">
        <v>565</v>
      </c>
      <c r="W34" s="71">
        <v>6</v>
      </c>
      <c r="X34" s="71">
        <v>3292</v>
      </c>
      <c r="Y34" s="71">
        <v>6194</v>
      </c>
      <c r="Z34" s="71">
        <v>7402</v>
      </c>
      <c r="AA34" s="71">
        <v>3657</v>
      </c>
      <c r="AB34" s="71">
        <v>14375</v>
      </c>
      <c r="AC34" s="71">
        <v>0</v>
      </c>
      <c r="AD34" s="71">
        <v>0.52339038233997337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1690</v>
      </c>
      <c r="B35" s="70">
        <v>142</v>
      </c>
      <c r="C35" s="70">
        <v>6</v>
      </c>
      <c r="D35" s="70">
        <v>9</v>
      </c>
      <c r="E35" s="70">
        <v>2009</v>
      </c>
      <c r="F35" s="70" t="s">
        <v>176</v>
      </c>
      <c r="G35" s="70" t="s">
        <v>1684</v>
      </c>
      <c r="H35" s="70" t="s">
        <v>1685</v>
      </c>
      <c r="I35" s="148"/>
      <c r="J35" s="71">
        <v>18.394303144250831</v>
      </c>
      <c r="K35" s="71">
        <v>1.4445998038976999</v>
      </c>
      <c r="L35" s="71">
        <v>0.56941111532699296</v>
      </c>
      <c r="M35" s="71">
        <v>14.945297571494599</v>
      </c>
      <c r="N35" s="71">
        <v>15.454776971528061</v>
      </c>
      <c r="O35" s="71">
        <v>14.8875101605202</v>
      </c>
      <c r="P35" s="71">
        <v>17.801980995231862</v>
      </c>
      <c r="Q35" s="71">
        <v>0.83289435884066498</v>
      </c>
      <c r="R35" s="71">
        <v>0</v>
      </c>
      <c r="S35" s="71">
        <v>0.49480141536051397</v>
      </c>
      <c r="T35" s="72"/>
      <c r="U35" s="71">
        <v>452511</v>
      </c>
      <c r="V35" s="71">
        <v>465</v>
      </c>
      <c r="W35" s="71">
        <v>10</v>
      </c>
      <c r="X35" s="71">
        <v>3453</v>
      </c>
      <c r="Y35" s="71">
        <v>6215</v>
      </c>
      <c r="Z35" s="71">
        <v>7526</v>
      </c>
      <c r="AA35" s="71">
        <v>3583</v>
      </c>
      <c r="AB35" s="71">
        <v>14287</v>
      </c>
      <c r="AC35" s="71">
        <v>0</v>
      </c>
      <c r="AD35" s="71">
        <v>0.49480141536051397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1691</v>
      </c>
      <c r="B36" s="70">
        <v>143</v>
      </c>
      <c r="C36" s="70">
        <v>7</v>
      </c>
      <c r="D36" s="70">
        <v>9</v>
      </c>
      <c r="E36" s="70">
        <v>2010</v>
      </c>
      <c r="F36" s="70" t="s">
        <v>177</v>
      </c>
      <c r="G36" s="70" t="s">
        <v>1684</v>
      </c>
      <c r="H36" s="70" t="s">
        <v>1685</v>
      </c>
      <c r="I36" s="148"/>
      <c r="J36" s="71">
        <v>14.45998895278535</v>
      </c>
      <c r="K36" s="71">
        <v>1.1834417124094361</v>
      </c>
      <c r="L36" s="71">
        <v>0.50641931638806159</v>
      </c>
      <c r="M36" s="71">
        <v>13.907712257081229</v>
      </c>
      <c r="N36" s="71">
        <v>14.90677108099478</v>
      </c>
      <c r="O36" s="71">
        <v>14.986015373398139</v>
      </c>
      <c r="P36" s="71">
        <v>17.94201497999105</v>
      </c>
      <c r="Q36" s="71">
        <v>0.86074969381229705</v>
      </c>
      <c r="R36" s="71">
        <v>0</v>
      </c>
      <c r="S36" s="71">
        <v>0.98277460595362132</v>
      </c>
      <c r="T36" s="72"/>
      <c r="U36" s="71">
        <v>386710</v>
      </c>
      <c r="V36" s="71">
        <v>465</v>
      </c>
      <c r="W36" s="71">
        <v>10</v>
      </c>
      <c r="X36" s="71">
        <v>3453</v>
      </c>
      <c r="Y36" s="71">
        <v>6222</v>
      </c>
      <c r="Z36" s="71">
        <v>7611</v>
      </c>
      <c r="AA36" s="71">
        <v>3521</v>
      </c>
      <c r="AB36" s="71">
        <v>14148</v>
      </c>
      <c r="AC36" s="71">
        <v>0</v>
      </c>
      <c r="AD36" s="71">
        <v>0.98277460595362132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1692</v>
      </c>
      <c r="B37" s="70">
        <v>144</v>
      </c>
      <c r="C37" s="70">
        <v>8</v>
      </c>
      <c r="D37" s="70">
        <v>9</v>
      </c>
      <c r="E37" s="70">
        <v>2011</v>
      </c>
      <c r="F37" s="70" t="s">
        <v>178</v>
      </c>
      <c r="G37" s="70" t="s">
        <v>1684</v>
      </c>
      <c r="H37" s="70" t="s">
        <v>1685</v>
      </c>
      <c r="I37" s="148"/>
      <c r="J37" s="71">
        <v>11.72197469352756</v>
      </c>
      <c r="K37" s="71">
        <v>1.723439174727621</v>
      </c>
      <c r="L37" s="71">
        <v>0.4876160488611474</v>
      </c>
      <c r="M37" s="71">
        <v>19.50306907931931</v>
      </c>
      <c r="N37" s="71">
        <v>20.230033197683259</v>
      </c>
      <c r="O37" s="71">
        <v>14.746379075636332</v>
      </c>
      <c r="P37" s="71">
        <v>17.240426759865066</v>
      </c>
      <c r="Q37" s="71">
        <v>0.984583896505144</v>
      </c>
      <c r="R37" s="71">
        <v>0</v>
      </c>
      <c r="S37" s="71">
        <v>0.93421775841140875</v>
      </c>
      <c r="T37" s="72"/>
      <c r="U37" s="71">
        <v>295772</v>
      </c>
      <c r="V37" s="71">
        <v>465</v>
      </c>
      <c r="W37" s="71">
        <v>10</v>
      </c>
      <c r="X37" s="71">
        <v>3453</v>
      </c>
      <c r="Y37" s="71">
        <v>6215</v>
      </c>
      <c r="Z37" s="71">
        <v>7652</v>
      </c>
      <c r="AA37" s="71">
        <v>3484</v>
      </c>
      <c r="AB37" s="71">
        <v>14030</v>
      </c>
      <c r="AC37" s="71">
        <v>0</v>
      </c>
      <c r="AD37" s="71">
        <v>0.93421775841140875</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1693</v>
      </c>
      <c r="B38" s="70">
        <v>145</v>
      </c>
      <c r="C38" s="70">
        <v>9</v>
      </c>
      <c r="D38" s="70">
        <v>9</v>
      </c>
      <c r="E38" s="70">
        <v>2012</v>
      </c>
      <c r="F38" s="70" t="s">
        <v>179</v>
      </c>
      <c r="G38" s="70" t="s">
        <v>1684</v>
      </c>
      <c r="H38" s="70" t="s">
        <v>1685</v>
      </c>
      <c r="I38" s="148"/>
      <c r="J38" s="71">
        <v>10.09893955935641</v>
      </c>
      <c r="K38" s="71">
        <v>2.0811043733950232</v>
      </c>
      <c r="L38" s="71">
        <v>0.47675354497370259</v>
      </c>
      <c r="M38" s="71">
        <v>19.9161480757157</v>
      </c>
      <c r="N38" s="71">
        <v>24.972351159639238</v>
      </c>
      <c r="O38" s="71">
        <v>14.78138260239902</v>
      </c>
      <c r="P38" s="71">
        <v>17.139451761559283</v>
      </c>
      <c r="Q38" s="71">
        <v>1.0566162621990001</v>
      </c>
      <c r="R38" s="71">
        <v>0</v>
      </c>
      <c r="S38" s="71">
        <v>1.255430161895456</v>
      </c>
      <c r="T38" s="72"/>
      <c r="U38" s="71">
        <v>247002</v>
      </c>
      <c r="V38" s="71">
        <v>465</v>
      </c>
      <c r="W38" s="71">
        <v>10</v>
      </c>
      <c r="X38" s="71">
        <v>3453</v>
      </c>
      <c r="Y38" s="71">
        <v>6209</v>
      </c>
      <c r="Z38" s="71">
        <v>7731</v>
      </c>
      <c r="AA38" s="71">
        <v>3444</v>
      </c>
      <c r="AB38" s="71">
        <v>13858</v>
      </c>
      <c r="AC38" s="71">
        <v>0</v>
      </c>
      <c r="AD38" s="71">
        <v>1.255430161895456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1694</v>
      </c>
      <c r="B39" s="70">
        <v>146</v>
      </c>
      <c r="C39" s="70">
        <v>10</v>
      </c>
      <c r="D39" s="70">
        <v>9</v>
      </c>
      <c r="E39" s="70">
        <v>2013</v>
      </c>
      <c r="F39" s="70" t="s">
        <v>180</v>
      </c>
      <c r="G39" s="70" t="s">
        <v>1684</v>
      </c>
      <c r="H39" s="70" t="s">
        <v>1685</v>
      </c>
      <c r="I39" s="148"/>
      <c r="J39" s="71">
        <v>10.594507437007829</v>
      </c>
      <c r="K39" s="71">
        <v>2.0962984288121129</v>
      </c>
      <c r="L39" s="71">
        <v>0.4911009756084877</v>
      </c>
      <c r="M39" s="71">
        <v>20.642591104222198</v>
      </c>
      <c r="N39" s="71">
        <v>25.47669011082905</v>
      </c>
      <c r="O39" s="71">
        <v>14.281405473805787</v>
      </c>
      <c r="P39" s="71">
        <v>17.094135333854446</v>
      </c>
      <c r="Q39" s="71">
        <v>1.0661051463240501</v>
      </c>
      <c r="R39" s="71">
        <v>0</v>
      </c>
      <c r="S39" s="71">
        <v>1.006721294348802</v>
      </c>
      <c r="T39" s="72"/>
      <c r="U39" s="71">
        <v>274880</v>
      </c>
      <c r="V39" s="71">
        <v>465</v>
      </c>
      <c r="W39" s="71">
        <v>10</v>
      </c>
      <c r="X39" s="71">
        <v>3453</v>
      </c>
      <c r="Y39" s="71">
        <v>6197</v>
      </c>
      <c r="Z39" s="71">
        <v>7803</v>
      </c>
      <c r="AA39" s="71">
        <v>3422</v>
      </c>
      <c r="AB39" s="71">
        <v>13782</v>
      </c>
      <c r="AC39" s="71">
        <v>0</v>
      </c>
      <c r="AD39" s="71">
        <v>1.006721294348802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1695</v>
      </c>
      <c r="B40" s="70">
        <v>147</v>
      </c>
      <c r="C40" s="70">
        <v>11</v>
      </c>
      <c r="D40" s="70">
        <v>9</v>
      </c>
      <c r="E40" s="70">
        <v>2014</v>
      </c>
      <c r="F40" s="70" t="s">
        <v>181</v>
      </c>
      <c r="G40" s="70" t="s">
        <v>1684</v>
      </c>
      <c r="H40" s="70" t="s">
        <v>1685</v>
      </c>
      <c r="I40" s="148"/>
      <c r="J40" s="71">
        <v>11.15256991791925</v>
      </c>
      <c r="K40" s="71">
        <v>1.059170887257747</v>
      </c>
      <c r="L40" s="71">
        <v>1.1262174511998939</v>
      </c>
      <c r="M40" s="71">
        <v>18.630498266750319</v>
      </c>
      <c r="N40" s="71">
        <v>25.340569069512789</v>
      </c>
      <c r="O40" s="71">
        <v>13.624019528785183</v>
      </c>
      <c r="P40" s="71">
        <v>16.931921585618458</v>
      </c>
      <c r="Q40" s="71">
        <v>1.0145520368868199</v>
      </c>
      <c r="R40" s="71">
        <v>0</v>
      </c>
      <c r="S40" s="71">
        <v>1.257558802382073</v>
      </c>
      <c r="T40" s="72"/>
      <c r="U40" s="71">
        <v>311979</v>
      </c>
      <c r="V40" s="71">
        <v>267</v>
      </c>
      <c r="W40" s="71">
        <v>21</v>
      </c>
      <c r="X40" s="71">
        <v>3182</v>
      </c>
      <c r="Y40" s="71">
        <v>6180</v>
      </c>
      <c r="Z40" s="71">
        <v>7840</v>
      </c>
      <c r="AA40" s="71">
        <v>3372</v>
      </c>
      <c r="AB40" s="71">
        <v>13670</v>
      </c>
      <c r="AC40" s="71">
        <v>0</v>
      </c>
      <c r="AD40" s="71">
        <v>1.257558802382073</v>
      </c>
      <c r="AE40" s="72"/>
      <c r="AF40" s="71"/>
      <c r="AG40" s="71"/>
      <c r="AH40" s="71"/>
      <c r="AI40" s="71"/>
      <c r="AJ40" s="71"/>
      <c r="AK40" s="71"/>
      <c r="AL40" s="71"/>
      <c r="AM40" s="71"/>
      <c r="AN40" s="71"/>
      <c r="AO40" s="71"/>
      <c r="AP40" s="71"/>
      <c r="AQ40" s="72"/>
      <c r="AR40" s="71">
        <v>384</v>
      </c>
      <c r="AS40" s="71">
        <v>53</v>
      </c>
      <c r="AT40" s="71">
        <v>0</v>
      </c>
      <c r="AU40" s="71">
        <v>0</v>
      </c>
      <c r="AV40" s="71">
        <v>0</v>
      </c>
      <c r="AW40" s="71">
        <v>0</v>
      </c>
      <c r="AX40" s="71"/>
      <c r="AY40" s="72"/>
      <c r="AZ40" s="71">
        <v>1759.194</v>
      </c>
      <c r="BA40" s="71">
        <v>4829</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1696</v>
      </c>
      <c r="B41" s="70">
        <v>148</v>
      </c>
      <c r="C41" s="70">
        <v>12</v>
      </c>
      <c r="D41" s="70">
        <v>9</v>
      </c>
      <c r="E41" s="70">
        <v>2015</v>
      </c>
      <c r="F41" s="70" t="s">
        <v>182</v>
      </c>
      <c r="G41" s="70" t="s">
        <v>1684</v>
      </c>
      <c r="H41" s="70" t="s">
        <v>1685</v>
      </c>
      <c r="I41" s="148"/>
      <c r="J41" s="71">
        <v>10.21375220166709</v>
      </c>
      <c r="K41" s="71">
        <v>1.1758229026494169</v>
      </c>
      <c r="L41" s="71">
        <v>1.3420433010562121</v>
      </c>
      <c r="M41" s="71">
        <v>17.814368554909709</v>
      </c>
      <c r="N41" s="71">
        <v>21.216014116122469</v>
      </c>
      <c r="O41" s="71">
        <v>13.549231103643592</v>
      </c>
      <c r="P41" s="71">
        <v>16.663882205796494</v>
      </c>
      <c r="Q41" s="71">
        <v>0.97552611982791804</v>
      </c>
      <c r="R41" s="71">
        <v>0</v>
      </c>
      <c r="S41" s="71">
        <v>1.267209708386456</v>
      </c>
      <c r="T41" s="72"/>
      <c r="U41" s="71">
        <v>294971</v>
      </c>
      <c r="V41" s="71">
        <v>267</v>
      </c>
      <c r="W41" s="71">
        <v>21</v>
      </c>
      <c r="X41" s="71">
        <v>3182</v>
      </c>
      <c r="Y41" s="71">
        <v>6121</v>
      </c>
      <c r="Z41" s="71">
        <v>7872</v>
      </c>
      <c r="AA41" s="71">
        <v>3316</v>
      </c>
      <c r="AB41" s="71">
        <v>13427</v>
      </c>
      <c r="AC41" s="71">
        <v>0</v>
      </c>
      <c r="AD41" s="71">
        <v>1.267209708386456</v>
      </c>
      <c r="AE41" s="72"/>
      <c r="AF41" s="71">
        <v>3349513.7574225878</v>
      </c>
      <c r="AG41" s="71">
        <v>933493.04282015504</v>
      </c>
      <c r="AH41" s="71">
        <v>164494.14303237491</v>
      </c>
      <c r="AI41" s="71">
        <v>19762349.45636462</v>
      </c>
      <c r="AJ41" s="71">
        <v>30132815.939196449</v>
      </c>
      <c r="AK41" s="71">
        <v>0</v>
      </c>
      <c r="AL41" s="71">
        <v>0</v>
      </c>
      <c r="AM41" s="71">
        <v>1840114.025853392</v>
      </c>
      <c r="AN41" s="71">
        <v>0</v>
      </c>
      <c r="AO41" s="71">
        <v>0</v>
      </c>
      <c r="AP41" s="71">
        <v>56182780.364689589</v>
      </c>
      <c r="AQ41" s="72"/>
      <c r="AR41" s="71">
        <v>403</v>
      </c>
      <c r="AS41" s="71">
        <v>84</v>
      </c>
      <c r="AT41" s="71">
        <v>0</v>
      </c>
      <c r="AU41" s="71">
        <v>0</v>
      </c>
      <c r="AV41" s="71">
        <v>0</v>
      </c>
      <c r="AW41" s="71">
        <v>0</v>
      </c>
      <c r="AX41" s="71"/>
      <c r="AY41" s="72"/>
      <c r="AZ41" s="71">
        <v>1879.5840000000001</v>
      </c>
      <c r="BA41" s="71">
        <v>10729.9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1697</v>
      </c>
      <c r="B42" s="70">
        <v>149</v>
      </c>
      <c r="C42" s="70">
        <v>13</v>
      </c>
      <c r="D42" s="70">
        <v>9</v>
      </c>
      <c r="E42" s="70">
        <v>2016</v>
      </c>
      <c r="F42" s="70" t="s">
        <v>155</v>
      </c>
      <c r="G42" s="70" t="s">
        <v>1684</v>
      </c>
      <c r="H42" s="70" t="s">
        <v>1685</v>
      </c>
      <c r="I42" s="148"/>
      <c r="J42" s="71">
        <v>14.8534072722099</v>
      </c>
      <c r="K42" s="71">
        <v>1.0110329128003486</v>
      </c>
      <c r="L42" s="71">
        <v>1.2879220159538873</v>
      </c>
      <c r="M42" s="71">
        <v>12.964369713559677</v>
      </c>
      <c r="N42" s="71">
        <v>15.617972914816056</v>
      </c>
      <c r="O42" s="71">
        <v>13.321785478260212</v>
      </c>
      <c r="P42" s="71">
        <v>15.956042831455397</v>
      </c>
      <c r="Q42" s="71">
        <v>0.93396730427782026</v>
      </c>
      <c r="R42" s="71">
        <v>0</v>
      </c>
      <c r="S42" s="71">
        <v>0.91842246508026393</v>
      </c>
      <c r="T42" s="72"/>
      <c r="U42" s="71">
        <v>453782</v>
      </c>
      <c r="V42" s="71">
        <v>267</v>
      </c>
      <c r="W42" s="71">
        <v>21</v>
      </c>
      <c r="X42" s="71">
        <v>3182</v>
      </c>
      <c r="Y42" s="71">
        <v>6098</v>
      </c>
      <c r="Z42" s="71">
        <v>7835</v>
      </c>
      <c r="AA42" s="71">
        <v>3284</v>
      </c>
      <c r="AB42" s="71">
        <v>13223</v>
      </c>
      <c r="AC42" s="71">
        <v>0</v>
      </c>
      <c r="AD42" s="71">
        <v>0.91842246508026393</v>
      </c>
      <c r="AE42" s="72"/>
      <c r="AF42" s="71">
        <v>5408563.542605605</v>
      </c>
      <c r="AG42" s="71">
        <v>918291.04274657485</v>
      </c>
      <c r="AH42" s="71">
        <v>141858.03677544309</v>
      </c>
      <c r="AI42" s="71">
        <v>18647975.196347851</v>
      </c>
      <c r="AJ42" s="71">
        <v>27797733.408077911</v>
      </c>
      <c r="AK42" s="71">
        <v>0</v>
      </c>
      <c r="AL42" s="71">
        <v>0</v>
      </c>
      <c r="AM42" s="71">
        <v>1813564.5495355909</v>
      </c>
      <c r="AN42" s="71">
        <v>0</v>
      </c>
      <c r="AO42" s="71">
        <v>0</v>
      </c>
      <c r="AP42" s="71">
        <v>54727985.776088968</v>
      </c>
      <c r="AQ42" s="72"/>
      <c r="AR42" s="71">
        <v>419</v>
      </c>
      <c r="AS42" s="71">
        <v>95</v>
      </c>
      <c r="AT42" s="71">
        <v>0</v>
      </c>
      <c r="AU42" s="71">
        <v>0</v>
      </c>
      <c r="AV42" s="71">
        <v>0</v>
      </c>
      <c r="AW42" s="71">
        <v>0</v>
      </c>
      <c r="AX42" s="71"/>
      <c r="AY42" s="72"/>
      <c r="AZ42" s="71">
        <v>1966.364</v>
      </c>
      <c r="BA42" s="71">
        <v>11295.1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1698</v>
      </c>
      <c r="B43" s="70">
        <v>150</v>
      </c>
      <c r="C43" s="70">
        <v>14</v>
      </c>
      <c r="D43" s="70">
        <v>9</v>
      </c>
      <c r="E43" s="70">
        <v>2017</v>
      </c>
      <c r="F43" s="70" t="s">
        <v>156</v>
      </c>
      <c r="G43" s="70" t="s">
        <v>1684</v>
      </c>
      <c r="H43" s="70" t="s">
        <v>1685</v>
      </c>
      <c r="I43" s="148"/>
      <c r="J43" s="71">
        <v>16.2695749673717</v>
      </c>
      <c r="K43" s="71">
        <v>1.0554493479728233</v>
      </c>
      <c r="L43" s="71">
        <v>1.2225497091725932</v>
      </c>
      <c r="M43" s="71">
        <v>12.353202423575731</v>
      </c>
      <c r="N43" s="71">
        <v>19.089934848009278</v>
      </c>
      <c r="O43" s="71">
        <v>13.137856621495368</v>
      </c>
      <c r="P43" s="71">
        <v>15.753580180837618</v>
      </c>
      <c r="Q43" s="71">
        <v>0.89271685271202506</v>
      </c>
      <c r="R43" s="71">
        <v>0</v>
      </c>
      <c r="S43" s="71">
        <v>0.84669954114605461</v>
      </c>
      <c r="T43" s="72"/>
      <c r="U43" s="71">
        <v>512034</v>
      </c>
      <c r="V43" s="71">
        <v>267</v>
      </c>
      <c r="W43" s="71">
        <v>21</v>
      </c>
      <c r="X43" s="71">
        <v>3182</v>
      </c>
      <c r="Y43" s="71">
        <v>6102</v>
      </c>
      <c r="Z43" s="71">
        <v>7855</v>
      </c>
      <c r="AA43" s="71">
        <v>3263</v>
      </c>
      <c r="AB43" s="71">
        <v>13070</v>
      </c>
      <c r="AC43" s="71">
        <v>0</v>
      </c>
      <c r="AD43" s="71">
        <v>0.84669954114605461</v>
      </c>
      <c r="AE43" s="72"/>
      <c r="AF43" s="71">
        <v>6089652.7075436926</v>
      </c>
      <c r="AG43" s="71">
        <v>937254.42305144551</v>
      </c>
      <c r="AH43" s="71">
        <v>174665.90058168321</v>
      </c>
      <c r="AI43" s="71">
        <v>18238575.695718791</v>
      </c>
      <c r="AJ43" s="71">
        <v>29917011.77302609</v>
      </c>
      <c r="AK43" s="71">
        <v>0</v>
      </c>
      <c r="AL43" s="71">
        <v>0</v>
      </c>
      <c r="AM43" s="71">
        <v>1795385.1500328579</v>
      </c>
      <c r="AN43" s="71">
        <v>0</v>
      </c>
      <c r="AO43" s="71">
        <v>0</v>
      </c>
      <c r="AP43" s="71">
        <v>57152545.649954557</v>
      </c>
      <c r="AQ43" s="72"/>
      <c r="AR43" s="71">
        <v>436</v>
      </c>
      <c r="AS43" s="71">
        <v>100</v>
      </c>
      <c r="AT43" s="71">
        <v>0</v>
      </c>
      <c r="AU43" s="71">
        <v>0</v>
      </c>
      <c r="AV43" s="71">
        <v>0</v>
      </c>
      <c r="AW43" s="71">
        <v>0</v>
      </c>
      <c r="AX43" s="71"/>
      <c r="AY43" s="72"/>
      <c r="AZ43" s="71">
        <v>2052.9639999999999</v>
      </c>
      <c r="BA43" s="71">
        <v>11455.4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1699</v>
      </c>
      <c r="B44" s="70">
        <v>151</v>
      </c>
      <c r="C44" s="70">
        <v>15</v>
      </c>
      <c r="D44" s="70">
        <v>9</v>
      </c>
      <c r="E44" s="70">
        <v>2018</v>
      </c>
      <c r="F44" s="70" t="s">
        <v>183</v>
      </c>
      <c r="G44" s="70" t="s">
        <v>1684</v>
      </c>
      <c r="H44" s="70" t="s">
        <v>1685</v>
      </c>
      <c r="I44" s="148"/>
      <c r="J44" s="71">
        <v>16.20288335164468</v>
      </c>
      <c r="K44" s="71">
        <v>1.05928241528922</v>
      </c>
      <c r="L44" s="71">
        <v>1.0907437949279126</v>
      </c>
      <c r="M44" s="71">
        <v>11.892346787455539</v>
      </c>
      <c r="N44" s="71">
        <v>14.618590576455397</v>
      </c>
      <c r="O44" s="71">
        <v>12.74988834856762</v>
      </c>
      <c r="P44" s="71">
        <v>15.458148634612975</v>
      </c>
      <c r="Q44" s="71">
        <v>0.81945079477259497</v>
      </c>
      <c r="R44" s="71">
        <v>0</v>
      </c>
      <c r="S44" s="71">
        <v>1.0025051458214425</v>
      </c>
      <c r="T44" s="72"/>
      <c r="U44" s="71">
        <v>517072.99999999988</v>
      </c>
      <c r="V44" s="71">
        <v>267</v>
      </c>
      <c r="W44" s="71">
        <v>21</v>
      </c>
      <c r="X44" s="71">
        <v>3182</v>
      </c>
      <c r="Y44" s="71">
        <v>6116</v>
      </c>
      <c r="Z44" s="71">
        <v>7769</v>
      </c>
      <c r="AA44" s="71">
        <v>3234</v>
      </c>
      <c r="AB44" s="71">
        <v>12929</v>
      </c>
      <c r="AC44" s="71">
        <v>0</v>
      </c>
      <c r="AD44" s="71">
        <v>1.002505145821442</v>
      </c>
      <c r="AE44" s="72"/>
      <c r="AF44" s="71">
        <v>6099916.8262561746</v>
      </c>
      <c r="AG44" s="71">
        <v>949252.57267870125</v>
      </c>
      <c r="AH44" s="71">
        <v>158061.97275481431</v>
      </c>
      <c r="AI44" s="71">
        <v>17209880.89321059</v>
      </c>
      <c r="AJ44" s="71">
        <v>24570894.51207497</v>
      </c>
      <c r="AK44" s="71">
        <v>0</v>
      </c>
      <c r="AL44" s="71">
        <v>0</v>
      </c>
      <c r="AM44" s="71">
        <v>1779691.2103909079</v>
      </c>
      <c r="AN44" s="71">
        <v>0</v>
      </c>
      <c r="AO44" s="71">
        <v>0</v>
      </c>
      <c r="AP44" s="71">
        <v>50767697.987366162</v>
      </c>
      <c r="AQ44" s="72"/>
      <c r="AR44" s="71">
        <v>454</v>
      </c>
      <c r="AS44" s="71">
        <v>107</v>
      </c>
      <c r="AT44" s="71">
        <v>0</v>
      </c>
      <c r="AU44" s="71">
        <v>0</v>
      </c>
      <c r="AV44" s="71">
        <v>0</v>
      </c>
      <c r="AW44" s="71">
        <v>0</v>
      </c>
      <c r="AX44" s="71"/>
      <c r="AY44" s="72"/>
      <c r="AZ44" s="71">
        <v>2165.4139999999998</v>
      </c>
      <c r="BA44" s="71">
        <v>21642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1700</v>
      </c>
      <c r="B45" s="70">
        <v>152</v>
      </c>
      <c r="C45" s="70">
        <v>16</v>
      </c>
      <c r="D45" s="70">
        <v>9</v>
      </c>
      <c r="E45" s="70">
        <v>2019</v>
      </c>
      <c r="F45" s="70" t="s">
        <v>158</v>
      </c>
      <c r="G45" s="1064" t="s">
        <v>1684</v>
      </c>
      <c r="H45" s="70" t="s">
        <v>1685</v>
      </c>
      <c r="I45" s="148"/>
      <c r="J45" s="71">
        <v>13.181603931073488</v>
      </c>
      <c r="K45" s="71">
        <v>0.80476692810626149</v>
      </c>
      <c r="L45" s="71">
        <v>1.0828277918714702</v>
      </c>
      <c r="M45" s="71">
        <v>9.9065440867125094</v>
      </c>
      <c r="N45" s="71">
        <v>10.400535065045323</v>
      </c>
      <c r="O45" s="71">
        <v>12.390047425115343</v>
      </c>
      <c r="P45" s="71">
        <v>15.256874992068317</v>
      </c>
      <c r="Q45" s="71">
        <v>0.78396662908665005</v>
      </c>
      <c r="R45" s="71">
        <v>0</v>
      </c>
      <c r="S45" s="71">
        <v>0.86146287996210558</v>
      </c>
      <c r="T45" s="72"/>
      <c r="U45" s="71">
        <v>449901</v>
      </c>
      <c r="V45" s="71">
        <v>267</v>
      </c>
      <c r="W45" s="71">
        <v>21</v>
      </c>
      <c r="X45" s="71">
        <v>3182</v>
      </c>
      <c r="Y45" s="71">
        <v>6072</v>
      </c>
      <c r="Z45" s="71">
        <v>7757</v>
      </c>
      <c r="AA45" s="71">
        <v>3168</v>
      </c>
      <c r="AB45" s="71">
        <v>12704</v>
      </c>
      <c r="AC45" s="71">
        <v>0</v>
      </c>
      <c r="AD45" s="71">
        <v>0.86146287996210558</v>
      </c>
      <c r="AE45" s="72"/>
      <c r="AF45" s="71">
        <v>4910032.3453217195</v>
      </c>
      <c r="AG45" s="71">
        <v>653731.67760253046</v>
      </c>
      <c r="AH45" s="71">
        <v>175280.7815527007</v>
      </c>
      <c r="AI45" s="71">
        <v>17897922.559531409</v>
      </c>
      <c r="AJ45" s="71">
        <v>20843054.132269751</v>
      </c>
      <c r="AK45" s="71">
        <v>0</v>
      </c>
      <c r="AL45" s="71">
        <v>0</v>
      </c>
      <c r="AM45" s="71">
        <v>1730189.1643392032</v>
      </c>
      <c r="AN45" s="71">
        <v>0</v>
      </c>
      <c r="AO45" s="71">
        <v>0</v>
      </c>
      <c r="AP45" s="71">
        <v>46210210.660617307</v>
      </c>
      <c r="AQ45" s="72"/>
      <c r="AR45" s="71">
        <v>482</v>
      </c>
      <c r="AS45" s="71">
        <v>112</v>
      </c>
      <c r="AT45" s="71">
        <v>0</v>
      </c>
      <c r="AU45" s="71">
        <v>0</v>
      </c>
      <c r="AV45" s="71">
        <v>0</v>
      </c>
      <c r="AW45" s="71">
        <v>0</v>
      </c>
      <c r="AX45" s="71"/>
      <c r="AY45" s="72"/>
      <c r="AZ45" s="71">
        <v>2346.09</v>
      </c>
      <c r="BA45" s="71">
        <v>21810.6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1701</v>
      </c>
      <c r="B46" s="70">
        <v>153</v>
      </c>
      <c r="C46" s="70">
        <v>17</v>
      </c>
      <c r="D46" s="70">
        <v>9</v>
      </c>
      <c r="E46" s="70">
        <v>2020</v>
      </c>
      <c r="F46" s="70" t="s">
        <v>159</v>
      </c>
      <c r="G46" s="1064" t="s">
        <v>1684</v>
      </c>
      <c r="H46" s="70" t="s">
        <v>1685</v>
      </c>
      <c r="I46" s="148"/>
      <c r="J46" s="71">
        <v>11.761670004765451</v>
      </c>
      <c r="K46" s="71">
        <v>1.3029537686894235</v>
      </c>
      <c r="L46" s="71">
        <v>2.5974374708916104</v>
      </c>
      <c r="M46" s="71">
        <v>13.503264968903068</v>
      </c>
      <c r="N46" s="71">
        <v>18.505385534172383</v>
      </c>
      <c r="O46" s="71">
        <v>10.854033849244246</v>
      </c>
      <c r="P46" s="71">
        <v>14.349548927891409</v>
      </c>
      <c r="Q46" s="71">
        <v>0.73824721767787604</v>
      </c>
      <c r="R46" s="71">
        <v>0</v>
      </c>
      <c r="S46" s="71">
        <v>0.91054719589086419</v>
      </c>
      <c r="T46" s="72"/>
      <c r="U46" s="71">
        <v>377156</v>
      </c>
      <c r="V46" s="71">
        <v>319</v>
      </c>
      <c r="W46" s="71">
        <v>44</v>
      </c>
      <c r="X46" s="71">
        <v>3176</v>
      </c>
      <c r="Y46" s="71">
        <v>6044</v>
      </c>
      <c r="Z46" s="71">
        <v>7756</v>
      </c>
      <c r="AA46" s="71">
        <v>3167</v>
      </c>
      <c r="AB46" s="71">
        <v>12521</v>
      </c>
      <c r="AC46" s="71">
        <v>0</v>
      </c>
      <c r="AD46" s="71">
        <v>0.91054719589086419</v>
      </c>
      <c r="AE46" s="72"/>
      <c r="AF46" s="71">
        <v>3942058.5941041</v>
      </c>
      <c r="AG46" s="71">
        <v>1095187.4502877104</v>
      </c>
      <c r="AH46" s="71">
        <v>446357.99397182488</v>
      </c>
      <c r="AI46" s="71">
        <v>18924698.40307311</v>
      </c>
      <c r="AJ46" s="71">
        <v>28695556.638049629</v>
      </c>
      <c r="AK46" s="71"/>
      <c r="AL46" s="71"/>
      <c r="AM46" s="71">
        <v>1634129.6112114489</v>
      </c>
      <c r="AN46" s="71"/>
      <c r="AO46" s="71"/>
      <c r="AP46" s="71">
        <v>54737988.690697819</v>
      </c>
      <c r="AQ46" s="72"/>
      <c r="AR46" s="71">
        <v>500</v>
      </c>
      <c r="AS46" s="71">
        <v>118</v>
      </c>
      <c r="AT46" s="71">
        <v>0</v>
      </c>
      <c r="AU46" s="71">
        <v>0</v>
      </c>
      <c r="AV46" s="71">
        <v>0</v>
      </c>
      <c r="AW46" s="71">
        <v>0</v>
      </c>
      <c r="AX46" s="71"/>
      <c r="AY46" s="72"/>
      <c r="AZ46" s="71">
        <v>2442.5140000000001</v>
      </c>
      <c r="BA46" s="71">
        <v>22080.1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1702</v>
      </c>
      <c r="B47" s="70">
        <v>153</v>
      </c>
      <c r="C47" s="70">
        <v>18</v>
      </c>
      <c r="D47" s="70">
        <v>9</v>
      </c>
      <c r="E47" s="70">
        <v>2021</v>
      </c>
      <c r="F47" s="70" t="s">
        <v>160</v>
      </c>
      <c r="G47" s="70" t="s">
        <v>1684</v>
      </c>
      <c r="H47" s="70" t="s">
        <v>1685</v>
      </c>
      <c r="I47" s="148"/>
      <c r="J47" s="71">
        <v>8.6252046023508218</v>
      </c>
      <c r="K47" s="71">
        <v>1.330765840823606</v>
      </c>
      <c r="L47" s="71">
        <v>2.5272642510492562</v>
      </c>
      <c r="M47" s="71">
        <v>13.061728537890756</v>
      </c>
      <c r="N47" s="71">
        <v>14.702463293283978</v>
      </c>
      <c r="O47" s="71">
        <v>10.424570567789459</v>
      </c>
      <c r="P47" s="71">
        <v>14.622881360423147</v>
      </c>
      <c r="Q47" s="71">
        <v>0.72329948643943798</v>
      </c>
      <c r="R47" s="71">
        <v>0</v>
      </c>
      <c r="S47" s="71">
        <v>0.36644000500820317</v>
      </c>
      <c r="T47" s="72"/>
      <c r="U47" s="71">
        <v>306407</v>
      </c>
      <c r="V47" s="71">
        <v>319</v>
      </c>
      <c r="W47" s="71">
        <v>44</v>
      </c>
      <c r="X47" s="71">
        <v>3176</v>
      </c>
      <c r="Y47" s="71">
        <v>6013</v>
      </c>
      <c r="Z47" s="71">
        <v>7670</v>
      </c>
      <c r="AA47" s="71">
        <v>3147</v>
      </c>
      <c r="AB47" s="71">
        <v>12388</v>
      </c>
      <c r="AC47" s="71">
        <v>0</v>
      </c>
      <c r="AD47" s="71">
        <v>0.36644000500820317</v>
      </c>
      <c r="AE47" s="72"/>
      <c r="AF47" s="71">
        <v>2832620.0471029696</v>
      </c>
      <c r="AG47" s="71">
        <v>1170456.1708326945</v>
      </c>
      <c r="AH47" s="71">
        <v>429684.46017608081</v>
      </c>
      <c r="AI47" s="71">
        <v>20216346.531815544</v>
      </c>
      <c r="AJ47" s="71">
        <v>23348674.496196069</v>
      </c>
      <c r="AK47" s="71">
        <v>0</v>
      </c>
      <c r="AL47" s="71">
        <v>0</v>
      </c>
      <c r="AM47" s="71">
        <v>1626097.0421630626</v>
      </c>
      <c r="AN47" s="71">
        <v>0</v>
      </c>
      <c r="AO47" s="71">
        <v>0</v>
      </c>
      <c r="AP47" s="71">
        <v>49623878.748286419</v>
      </c>
      <c r="AQ47" s="72"/>
      <c r="AR47" s="71">
        <v>522</v>
      </c>
      <c r="AS47" s="71">
        <v>118</v>
      </c>
      <c r="AT47" s="71">
        <v>0</v>
      </c>
      <c r="AU47" s="71">
        <v>0</v>
      </c>
      <c r="AV47" s="71">
        <v>0</v>
      </c>
      <c r="AW47" s="71">
        <v>0</v>
      </c>
      <c r="AX47" s="71"/>
      <c r="AY47" s="72"/>
      <c r="AZ47" s="71">
        <v>2563.27</v>
      </c>
      <c r="BA47" s="71">
        <v>22080.1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1703</v>
      </c>
      <c r="B48" s="70">
        <v>153</v>
      </c>
      <c r="C48" s="70">
        <v>19</v>
      </c>
      <c r="D48" s="70">
        <v>9</v>
      </c>
      <c r="E48" s="70">
        <v>2022</v>
      </c>
      <c r="F48" s="70" t="s">
        <v>161</v>
      </c>
      <c r="G48" s="70" t="s">
        <v>1684</v>
      </c>
      <c r="H48" s="70" t="s">
        <v>1685</v>
      </c>
      <c r="I48" s="148"/>
      <c r="J48" s="71">
        <v>9.851371568052798</v>
      </c>
      <c r="K48" s="71">
        <v>0.9721793502149132</v>
      </c>
      <c r="L48" s="71">
        <v>1.9921792318975655</v>
      </c>
      <c r="M48" s="71">
        <v>9.9712002396748769</v>
      </c>
      <c r="N48" s="71">
        <v>13.510383316304244</v>
      </c>
      <c r="O48" s="71">
        <v>10.921918698278407</v>
      </c>
      <c r="P48" s="71">
        <v>14.540616376394377</v>
      </c>
      <c r="Q48" s="71">
        <v>0.72044913260169718</v>
      </c>
      <c r="R48" s="71">
        <v>0</v>
      </c>
      <c r="S48" s="71">
        <v>1.082730947149154</v>
      </c>
      <c r="T48" s="72"/>
      <c r="U48" s="71">
        <v>406753</v>
      </c>
      <c r="V48" s="71">
        <v>319</v>
      </c>
      <c r="W48" s="71">
        <v>44</v>
      </c>
      <c r="X48" s="71">
        <v>3176</v>
      </c>
      <c r="Y48" s="71">
        <v>6011</v>
      </c>
      <c r="Z48" s="71">
        <v>7635</v>
      </c>
      <c r="AA48" s="71">
        <v>3177</v>
      </c>
      <c r="AB48" s="71">
        <v>12238</v>
      </c>
      <c r="AC48" s="71">
        <v>0</v>
      </c>
      <c r="AD48" s="71">
        <v>1.082730947149154</v>
      </c>
      <c r="AE48" s="72"/>
      <c r="AF48" s="71">
        <v>3782591.3168055541</v>
      </c>
      <c r="AG48" s="71">
        <v>679828.96406133461</v>
      </c>
      <c r="AH48" s="71">
        <v>381349.00786346052</v>
      </c>
      <c r="AI48" s="71">
        <v>17660713.123427093</v>
      </c>
      <c r="AJ48" s="71">
        <v>28338999.388684239</v>
      </c>
      <c r="AK48" s="71">
        <v>0</v>
      </c>
      <c r="AL48" s="71">
        <v>0</v>
      </c>
      <c r="AM48" s="71">
        <v>1580259.8289542801</v>
      </c>
      <c r="AN48" s="71">
        <v>0</v>
      </c>
      <c r="AO48" s="71">
        <v>0</v>
      </c>
      <c r="AP48" s="71">
        <v>52423741.629795961</v>
      </c>
      <c r="AQ48" s="72"/>
      <c r="AR48" s="71">
        <v>537</v>
      </c>
      <c r="AS48" s="71">
        <v>124</v>
      </c>
      <c r="AT48" s="71">
        <v>0</v>
      </c>
      <c r="AU48" s="71">
        <v>0</v>
      </c>
      <c r="AV48" s="71">
        <v>0</v>
      </c>
      <c r="AW48" s="71">
        <v>0</v>
      </c>
      <c r="AX48" s="71"/>
      <c r="AY48" s="72"/>
      <c r="AZ48" s="71">
        <v>2672.6260000000011</v>
      </c>
      <c r="BA48" s="71">
        <v>22799.600000000002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1704</v>
      </c>
      <c r="B49" s="70">
        <v>153</v>
      </c>
      <c r="C49" s="70">
        <v>20</v>
      </c>
      <c r="D49" s="70">
        <v>9</v>
      </c>
      <c r="E49" s="70">
        <v>2023</v>
      </c>
      <c r="F49" s="70" t="s">
        <v>1539</v>
      </c>
      <c r="G49" s="70" t="s">
        <v>1684</v>
      </c>
      <c r="H49" s="70" t="s">
        <v>1685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563</v>
      </c>
      <c r="AS49" s="71">
        <v>124</v>
      </c>
      <c r="AT49" s="71">
        <v>0</v>
      </c>
      <c r="AU49" s="71">
        <v>0</v>
      </c>
      <c r="AV49" s="71">
        <v>0</v>
      </c>
      <c r="AW49" s="71">
        <v>0</v>
      </c>
      <c r="AX49" s="71"/>
      <c r="AY49" s="72"/>
      <c r="AZ49" s="71">
        <v>2820.3260000000014</v>
      </c>
      <c r="BA49" s="71">
        <v>22799.600000000002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1705</v>
      </c>
      <c r="B50" s="70">
        <v>153</v>
      </c>
      <c r="C50" s="70">
        <v>21</v>
      </c>
      <c r="D50" s="70">
        <v>9</v>
      </c>
      <c r="E50" s="70">
        <v>2024</v>
      </c>
      <c r="F50" s="70" t="s">
        <v>1554</v>
      </c>
      <c r="G50" s="70" t="s">
        <v>1684</v>
      </c>
      <c r="H50" s="70" t="s">
        <v>1685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1706</v>
      </c>
      <c r="B51" s="70">
        <v>222</v>
      </c>
      <c r="C51" s="70">
        <v>1</v>
      </c>
      <c r="D51" s="70">
        <v>14</v>
      </c>
      <c r="E51" s="70">
        <v>1990</v>
      </c>
      <c r="F51" s="70" t="s">
        <v>787</v>
      </c>
      <c r="G51" s="70" t="s">
        <v>1707</v>
      </c>
      <c r="H51" s="70" t="s">
        <v>1708</v>
      </c>
      <c r="I51" s="148"/>
      <c r="J51" s="71">
        <v>49.068340871141977</v>
      </c>
      <c r="K51" s="71">
        <v>3.7447543776359828</v>
      </c>
      <c r="L51" s="71">
        <v>15.023471103897901</v>
      </c>
      <c r="M51" s="71">
        <v>12.81396220534244</v>
      </c>
      <c r="N51" s="71">
        <v>18.189517145774811</v>
      </c>
      <c r="O51" s="71">
        <v>10.874964334971081</v>
      </c>
      <c r="P51" s="71">
        <v>19.340137775146619</v>
      </c>
      <c r="Q51" s="71">
        <v>1.3045828275674101</v>
      </c>
      <c r="R51" s="71">
        <v>10.689074831212769</v>
      </c>
      <c r="S51" s="71">
        <v>1.331949374013677</v>
      </c>
      <c r="T51" s="72"/>
      <c r="U51" s="71">
        <v>722024</v>
      </c>
      <c r="V51" s="71">
        <v>980</v>
      </c>
      <c r="W51" s="71">
        <v>200</v>
      </c>
      <c r="X51" s="71">
        <v>5153</v>
      </c>
      <c r="Y51" s="71">
        <v>8091</v>
      </c>
      <c r="Z51" s="71">
        <v>4473</v>
      </c>
      <c r="AA51" s="71">
        <v>4696</v>
      </c>
      <c r="AB51" s="71">
        <v>21182</v>
      </c>
      <c r="AC51" s="71">
        <v>1851367</v>
      </c>
      <c r="AD51" s="71">
        <v>1.331949374013677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1709</v>
      </c>
      <c r="B52" s="70">
        <v>223</v>
      </c>
      <c r="C52" s="70">
        <v>2</v>
      </c>
      <c r="D52" s="70">
        <v>14</v>
      </c>
      <c r="E52" s="70">
        <v>2005</v>
      </c>
      <c r="F52" s="70" t="s">
        <v>789</v>
      </c>
      <c r="G52" s="70" t="s">
        <v>1707</v>
      </c>
      <c r="H52" s="70" t="s">
        <v>1708</v>
      </c>
      <c r="I52" s="148"/>
      <c r="J52" s="71">
        <v>24.515230380657808</v>
      </c>
      <c r="K52" s="71">
        <v>2.3070782776190928</v>
      </c>
      <c r="L52" s="71">
        <v>7.4460548481159634</v>
      </c>
      <c r="M52" s="71">
        <v>18.094691236450899</v>
      </c>
      <c r="N52" s="71">
        <v>20.54101215569716</v>
      </c>
      <c r="O52" s="71">
        <v>15.612457924400211</v>
      </c>
      <c r="P52" s="71">
        <v>19.455899112584401</v>
      </c>
      <c r="Q52" s="71">
        <v>1.05898484700507</v>
      </c>
      <c r="R52" s="71">
        <v>1.190588929590354</v>
      </c>
      <c r="S52" s="71">
        <v>2.053105449654586</v>
      </c>
      <c r="T52" s="72"/>
      <c r="U52" s="71">
        <v>537004</v>
      </c>
      <c r="V52" s="71">
        <v>727</v>
      </c>
      <c r="W52" s="71">
        <v>65</v>
      </c>
      <c r="X52" s="71">
        <v>3870</v>
      </c>
      <c r="Y52" s="71">
        <v>8261</v>
      </c>
      <c r="Z52" s="71">
        <v>7431</v>
      </c>
      <c r="AA52" s="71">
        <v>3869</v>
      </c>
      <c r="AB52" s="71">
        <v>17975</v>
      </c>
      <c r="AC52" s="71">
        <v>210531</v>
      </c>
      <c r="AD52" s="71">
        <v>2.053105449654586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1710</v>
      </c>
      <c r="B53" s="70">
        <v>224</v>
      </c>
      <c r="C53" s="70">
        <v>3</v>
      </c>
      <c r="D53" s="70">
        <v>14</v>
      </c>
      <c r="E53" s="70">
        <v>2006</v>
      </c>
      <c r="F53" s="70" t="s">
        <v>790</v>
      </c>
      <c r="G53" s="70" t="s">
        <v>1707</v>
      </c>
      <c r="H53" s="70" t="s">
        <v>1708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1711</v>
      </c>
      <c r="B54" s="70">
        <v>225</v>
      </c>
      <c r="C54" s="70">
        <v>4</v>
      </c>
      <c r="D54" s="70">
        <v>14</v>
      </c>
      <c r="E54" s="70">
        <v>2007</v>
      </c>
      <c r="F54" s="70" t="s">
        <v>791</v>
      </c>
      <c r="G54" s="70" t="s">
        <v>1707</v>
      </c>
      <c r="H54" s="70" t="s">
        <v>1708</v>
      </c>
      <c r="I54" s="148"/>
      <c r="J54" s="71">
        <v>21.87052662038764</v>
      </c>
      <c r="K54" s="71">
        <v>1.754058219211875</v>
      </c>
      <c r="L54" s="71">
        <v>9.4410324939032648</v>
      </c>
      <c r="M54" s="71">
        <v>18.66338197665133</v>
      </c>
      <c r="N54" s="71">
        <v>23.519252389878329</v>
      </c>
      <c r="O54" s="71">
        <v>14.9578222177513</v>
      </c>
      <c r="P54" s="71">
        <v>18.36297907175447</v>
      </c>
      <c r="Q54" s="71">
        <v>1.07792662865608</v>
      </c>
      <c r="R54" s="71">
        <v>1.0514890876624949</v>
      </c>
      <c r="S54" s="71">
        <v>3.2644686301389751</v>
      </c>
      <c r="T54" s="72"/>
      <c r="U54" s="71">
        <v>544657</v>
      </c>
      <c r="V54" s="71">
        <v>562</v>
      </c>
      <c r="W54" s="71">
        <v>86</v>
      </c>
      <c r="X54" s="71">
        <v>4736</v>
      </c>
      <c r="Y54" s="71">
        <v>8213</v>
      </c>
      <c r="Z54" s="71">
        <v>7401</v>
      </c>
      <c r="AA54" s="71">
        <v>3596</v>
      </c>
      <c r="AB54" s="71">
        <v>17329</v>
      </c>
      <c r="AC54" s="71">
        <v>191269</v>
      </c>
      <c r="AD54" s="71">
        <v>3.2644686301389751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1712</v>
      </c>
      <c r="B55" s="70">
        <v>226</v>
      </c>
      <c r="C55" s="70">
        <v>5</v>
      </c>
      <c r="D55" s="70">
        <v>14</v>
      </c>
      <c r="E55" s="70">
        <v>2008</v>
      </c>
      <c r="F55" s="70" t="s">
        <v>792</v>
      </c>
      <c r="G55" s="70" t="s">
        <v>1707</v>
      </c>
      <c r="H55" s="70" t="s">
        <v>1708</v>
      </c>
      <c r="I55" s="148"/>
      <c r="J55" s="71">
        <v>18.03568010771804</v>
      </c>
      <c r="K55" s="71">
        <v>1.2490853787496381</v>
      </c>
      <c r="L55" s="71">
        <v>7.5379481461429867</v>
      </c>
      <c r="M55" s="71">
        <v>19.717704187448589</v>
      </c>
      <c r="N55" s="71">
        <v>20.683104881391831</v>
      </c>
      <c r="O55" s="71">
        <v>14.54044652047992</v>
      </c>
      <c r="P55" s="71">
        <v>17.847285604769421</v>
      </c>
      <c r="Q55" s="71">
        <v>1.03667827148448</v>
      </c>
      <c r="R55" s="71">
        <v>0.31408852070682891</v>
      </c>
      <c r="S55" s="71">
        <v>2.4628970684256291</v>
      </c>
      <c r="T55" s="72"/>
      <c r="U55" s="71">
        <v>480526</v>
      </c>
      <c r="V55" s="71">
        <v>562</v>
      </c>
      <c r="W55" s="71">
        <v>86</v>
      </c>
      <c r="X55" s="71">
        <v>4736</v>
      </c>
      <c r="Y55" s="71">
        <v>8116</v>
      </c>
      <c r="Z55" s="71">
        <v>7447</v>
      </c>
      <c r="AA55" s="71">
        <v>3499</v>
      </c>
      <c r="AB55" s="71">
        <v>16940</v>
      </c>
      <c r="AC55" s="71">
        <v>59327</v>
      </c>
      <c r="AD55" s="71">
        <v>2.4628970684256291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1713</v>
      </c>
      <c r="B56" s="70">
        <v>227</v>
      </c>
      <c r="C56" s="70">
        <v>6</v>
      </c>
      <c r="D56" s="70">
        <v>14</v>
      </c>
      <c r="E56" s="70">
        <v>2009</v>
      </c>
      <c r="F56" s="70" t="s">
        <v>176</v>
      </c>
      <c r="G56" s="70" t="s">
        <v>1707</v>
      </c>
      <c r="H56" s="70" t="s">
        <v>1708</v>
      </c>
      <c r="I56" s="148"/>
      <c r="J56" s="71">
        <v>19.421757518341369</v>
      </c>
      <c r="K56" s="71">
        <v>1.410426475203346</v>
      </c>
      <c r="L56" s="71">
        <v>10.81881119121287</v>
      </c>
      <c r="M56" s="71">
        <v>20.31227382074259</v>
      </c>
      <c r="N56" s="71">
        <v>20.196894378560081</v>
      </c>
      <c r="O56" s="71">
        <v>14.84003470956983</v>
      </c>
      <c r="P56" s="71">
        <v>17.01696480844798</v>
      </c>
      <c r="Q56" s="71">
        <v>0.970242935128802</v>
      </c>
      <c r="R56" s="71">
        <v>0.26036275539097431</v>
      </c>
      <c r="S56" s="71">
        <v>2.603437526473428</v>
      </c>
      <c r="T56" s="72"/>
      <c r="U56" s="71">
        <v>477787</v>
      </c>
      <c r="V56" s="71">
        <v>454</v>
      </c>
      <c r="W56" s="71">
        <v>190</v>
      </c>
      <c r="X56" s="71">
        <v>4693</v>
      </c>
      <c r="Y56" s="71">
        <v>8122</v>
      </c>
      <c r="Z56" s="71">
        <v>7502</v>
      </c>
      <c r="AA56" s="71">
        <v>3425</v>
      </c>
      <c r="AB56" s="71">
        <v>16643</v>
      </c>
      <c r="AC56" s="71">
        <v>47978</v>
      </c>
      <c r="AD56" s="71">
        <v>2.603437526473428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1714</v>
      </c>
      <c r="B57" s="70">
        <v>228</v>
      </c>
      <c r="C57" s="70">
        <v>7</v>
      </c>
      <c r="D57" s="70">
        <v>14</v>
      </c>
      <c r="E57" s="70">
        <v>2010</v>
      </c>
      <c r="F57" s="70" t="s">
        <v>177</v>
      </c>
      <c r="G57" s="70" t="s">
        <v>1707</v>
      </c>
      <c r="H57" s="70" t="s">
        <v>1708</v>
      </c>
      <c r="I57" s="148"/>
      <c r="J57" s="71">
        <v>17.99397570233074</v>
      </c>
      <c r="K57" s="71">
        <v>1.1554463170621161</v>
      </c>
      <c r="L57" s="71">
        <v>9.6219670113731688</v>
      </c>
      <c r="M57" s="71">
        <v>18.90208329640377</v>
      </c>
      <c r="N57" s="71">
        <v>19.30788623300176</v>
      </c>
      <c r="O57" s="71">
        <v>14.90725560267998</v>
      </c>
      <c r="P57" s="71">
        <v>17.080839026677079</v>
      </c>
      <c r="Q57" s="71">
        <v>0.99210102184033999</v>
      </c>
      <c r="R57" s="71">
        <v>0.30418849131909448</v>
      </c>
      <c r="S57" s="71">
        <v>2.6920683038444482</v>
      </c>
      <c r="T57" s="72"/>
      <c r="U57" s="71">
        <v>481221</v>
      </c>
      <c r="V57" s="71">
        <v>454</v>
      </c>
      <c r="W57" s="71">
        <v>190</v>
      </c>
      <c r="X57" s="71">
        <v>4693</v>
      </c>
      <c r="Y57" s="71">
        <v>8059</v>
      </c>
      <c r="Z57" s="71">
        <v>7571</v>
      </c>
      <c r="AA57" s="71">
        <v>3352</v>
      </c>
      <c r="AB57" s="71">
        <v>16307</v>
      </c>
      <c r="AC57" s="71">
        <v>53120</v>
      </c>
      <c r="AD57" s="71">
        <v>2.6920683038444482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1715</v>
      </c>
      <c r="B58" s="70">
        <v>229</v>
      </c>
      <c r="C58" s="70">
        <v>8</v>
      </c>
      <c r="D58" s="70">
        <v>14</v>
      </c>
      <c r="E58" s="70">
        <v>2011</v>
      </c>
      <c r="F58" s="70" t="s">
        <v>178</v>
      </c>
      <c r="G58" s="70" t="s">
        <v>1707</v>
      </c>
      <c r="H58" s="70" t="s">
        <v>1708</v>
      </c>
      <c r="I58" s="148"/>
      <c r="J58" s="71">
        <v>19.6627989076812</v>
      </c>
      <c r="K58" s="71">
        <v>1.682669645863097</v>
      </c>
      <c r="L58" s="71">
        <v>9.2647049283617999</v>
      </c>
      <c r="M58" s="71">
        <v>26.506777639515072</v>
      </c>
      <c r="N58" s="71">
        <v>25.97191229031613</v>
      </c>
      <c r="O58" s="71">
        <v>14.609553028280065</v>
      </c>
      <c r="P58" s="71">
        <v>16.448673521754163</v>
      </c>
      <c r="Q58" s="71">
        <v>1.1222010754820899</v>
      </c>
      <c r="R58" s="71">
        <v>0.2448953811536477</v>
      </c>
      <c r="S58" s="71">
        <v>2.1412252092973492</v>
      </c>
      <c r="T58" s="72"/>
      <c r="U58" s="71">
        <v>496137</v>
      </c>
      <c r="V58" s="71">
        <v>454</v>
      </c>
      <c r="W58" s="71">
        <v>190</v>
      </c>
      <c r="X58" s="71">
        <v>4693</v>
      </c>
      <c r="Y58" s="71">
        <v>7979</v>
      </c>
      <c r="Z58" s="71">
        <v>7581</v>
      </c>
      <c r="AA58" s="71">
        <v>3324</v>
      </c>
      <c r="AB58" s="71">
        <v>15991</v>
      </c>
      <c r="AC58" s="71">
        <v>42695</v>
      </c>
      <c r="AD58" s="71">
        <v>2.1412252092973492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1716</v>
      </c>
      <c r="B59" s="70">
        <v>230</v>
      </c>
      <c r="C59" s="70">
        <v>9</v>
      </c>
      <c r="D59" s="70">
        <v>14</v>
      </c>
      <c r="E59" s="70">
        <v>2012</v>
      </c>
      <c r="F59" s="70" t="s">
        <v>179</v>
      </c>
      <c r="G59" s="70" t="s">
        <v>1707</v>
      </c>
      <c r="H59" s="70" t="s">
        <v>1708</v>
      </c>
      <c r="I59" s="148"/>
      <c r="J59" s="71">
        <v>19.14988752842034</v>
      </c>
      <c r="K59" s="71">
        <v>2.0318739473577221</v>
      </c>
      <c r="L59" s="71">
        <v>9.0583173545003515</v>
      </c>
      <c r="M59" s="71">
        <v>27.068196617241181</v>
      </c>
      <c r="N59" s="71">
        <v>31.86196905889226</v>
      </c>
      <c r="O59" s="71">
        <v>14.605482046271652</v>
      </c>
      <c r="P59" s="71">
        <v>16.004784223337587</v>
      </c>
      <c r="Q59" s="71">
        <v>1.20430465156828</v>
      </c>
      <c r="R59" s="71">
        <v>0.24040741706246019</v>
      </c>
      <c r="S59" s="71">
        <v>2.538143100273297</v>
      </c>
      <c r="T59" s="72"/>
      <c r="U59" s="71">
        <v>468372</v>
      </c>
      <c r="V59" s="71">
        <v>454</v>
      </c>
      <c r="W59" s="71">
        <v>190</v>
      </c>
      <c r="X59" s="71">
        <v>4693</v>
      </c>
      <c r="Y59" s="71">
        <v>7922</v>
      </c>
      <c r="Z59" s="71">
        <v>7639</v>
      </c>
      <c r="AA59" s="71">
        <v>3216</v>
      </c>
      <c r="AB59" s="71">
        <v>15795</v>
      </c>
      <c r="AC59" s="71">
        <v>40827</v>
      </c>
      <c r="AD59" s="71">
        <v>2.538143100273297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1717</v>
      </c>
      <c r="B60" s="70">
        <v>231</v>
      </c>
      <c r="C60" s="70">
        <v>10</v>
      </c>
      <c r="D60" s="70">
        <v>14</v>
      </c>
      <c r="E60" s="70">
        <v>2013</v>
      </c>
      <c r="F60" s="70" t="s">
        <v>180</v>
      </c>
      <c r="G60" s="70" t="s">
        <v>1707</v>
      </c>
      <c r="H60" s="70" t="s">
        <v>1708</v>
      </c>
      <c r="I60" s="148"/>
      <c r="J60" s="71">
        <v>19.34815753915548</v>
      </c>
      <c r="K60" s="71">
        <v>2.04670857350688</v>
      </c>
      <c r="L60" s="71">
        <v>9.3309185365612652</v>
      </c>
      <c r="M60" s="71">
        <v>28.055511164817489</v>
      </c>
      <c r="N60" s="71">
        <v>32.186058879729011</v>
      </c>
      <c r="O60" s="71">
        <v>14.069096998224412</v>
      </c>
      <c r="P60" s="71">
        <v>15.740391711564978</v>
      </c>
      <c r="Q60" s="71">
        <v>1.20101208110777</v>
      </c>
      <c r="R60" s="71">
        <v>0.32799907348156149</v>
      </c>
      <c r="S60" s="71">
        <v>2.8133719671920199</v>
      </c>
      <c r="T60" s="72"/>
      <c r="U60" s="71">
        <v>501998</v>
      </c>
      <c r="V60" s="71">
        <v>454</v>
      </c>
      <c r="W60" s="71">
        <v>190</v>
      </c>
      <c r="X60" s="71">
        <v>4693</v>
      </c>
      <c r="Y60" s="71">
        <v>7829</v>
      </c>
      <c r="Z60" s="71">
        <v>7687</v>
      </c>
      <c r="AA60" s="71">
        <v>3151</v>
      </c>
      <c r="AB60" s="71">
        <v>15526</v>
      </c>
      <c r="AC60" s="71">
        <v>54373</v>
      </c>
      <c r="AD60" s="71">
        <v>2.8133719671920199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1718</v>
      </c>
      <c r="B61" s="70">
        <v>232</v>
      </c>
      <c r="C61" s="70">
        <v>11</v>
      </c>
      <c r="D61" s="70">
        <v>14</v>
      </c>
      <c r="E61" s="70">
        <v>2014</v>
      </c>
      <c r="F61" s="70" t="s">
        <v>181</v>
      </c>
      <c r="G61" s="70" t="s">
        <v>1707</v>
      </c>
      <c r="H61" s="70" t="s">
        <v>1708</v>
      </c>
      <c r="I61" s="148"/>
      <c r="J61" s="71">
        <v>17.27274012241201</v>
      </c>
      <c r="K61" s="71">
        <v>1.666111508045895</v>
      </c>
      <c r="L61" s="71">
        <v>9.9214394510466892</v>
      </c>
      <c r="M61" s="71">
        <v>25.52764690227259</v>
      </c>
      <c r="N61" s="71">
        <v>31.708514662547319</v>
      </c>
      <c r="O61" s="71">
        <v>13.307747646866957</v>
      </c>
      <c r="P61" s="71">
        <v>15.234712363809727</v>
      </c>
      <c r="Q61" s="71">
        <v>1.12335476447103</v>
      </c>
      <c r="R61" s="71">
        <v>0.7392611643137722</v>
      </c>
      <c r="S61" s="71">
        <v>2.953341213995754</v>
      </c>
      <c r="T61" s="72"/>
      <c r="U61" s="71">
        <v>483183</v>
      </c>
      <c r="V61" s="71">
        <v>420</v>
      </c>
      <c r="W61" s="71">
        <v>185</v>
      </c>
      <c r="X61" s="71">
        <v>4360</v>
      </c>
      <c r="Y61" s="71">
        <v>7733</v>
      </c>
      <c r="Z61" s="71">
        <v>7658</v>
      </c>
      <c r="AA61" s="71">
        <v>3034</v>
      </c>
      <c r="AB61" s="71">
        <v>15136</v>
      </c>
      <c r="AC61" s="71">
        <v>122934</v>
      </c>
      <c r="AD61" s="71">
        <v>2.953341213995754</v>
      </c>
      <c r="AE61" s="72"/>
      <c r="AF61" s="71"/>
      <c r="AG61" s="71"/>
      <c r="AH61" s="71"/>
      <c r="AI61" s="71"/>
      <c r="AJ61" s="71"/>
      <c r="AK61" s="71"/>
      <c r="AL61" s="71"/>
      <c r="AM61" s="71"/>
      <c r="AN61" s="71"/>
      <c r="AO61" s="71"/>
      <c r="AP61" s="71"/>
      <c r="AQ61" s="72"/>
      <c r="AR61" s="71">
        <v>204</v>
      </c>
      <c r="AS61" s="71">
        <v>31</v>
      </c>
      <c r="AT61" s="71">
        <v>0</v>
      </c>
      <c r="AU61" s="71">
        <v>0</v>
      </c>
      <c r="AV61" s="71">
        <v>0</v>
      </c>
      <c r="AW61" s="71">
        <v>0</v>
      </c>
      <c r="AX61" s="71"/>
      <c r="AY61" s="72"/>
      <c r="AZ61" s="71">
        <v>895.92100000000005</v>
      </c>
      <c r="BA61" s="71">
        <v>8034.38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1719</v>
      </c>
      <c r="B62" s="70">
        <v>233</v>
      </c>
      <c r="C62" s="70">
        <v>12</v>
      </c>
      <c r="D62" s="70">
        <v>14</v>
      </c>
      <c r="E62" s="70">
        <v>2015</v>
      </c>
      <c r="F62" s="70" t="s">
        <v>182</v>
      </c>
      <c r="G62" s="70" t="s">
        <v>1707</v>
      </c>
      <c r="H62" s="70" t="s">
        <v>1708</v>
      </c>
      <c r="I62" s="148"/>
      <c r="J62" s="71">
        <v>15.557212447782341</v>
      </c>
      <c r="K62" s="71">
        <v>1.8496090603473969</v>
      </c>
      <c r="L62" s="71">
        <v>11.822762414066631</v>
      </c>
      <c r="M62" s="71">
        <v>24.40937991810382</v>
      </c>
      <c r="N62" s="71">
        <v>26.408235835768188</v>
      </c>
      <c r="O62" s="71">
        <v>13.098278544045698</v>
      </c>
      <c r="P62" s="71">
        <v>14.824623795868415</v>
      </c>
      <c r="Q62" s="71">
        <v>1.06852332198623</v>
      </c>
      <c r="R62" s="71">
        <v>0.34146575985462568</v>
      </c>
      <c r="S62" s="71">
        <v>2.448047152623066</v>
      </c>
      <c r="T62" s="72"/>
      <c r="U62" s="71">
        <v>449289</v>
      </c>
      <c r="V62" s="71">
        <v>420</v>
      </c>
      <c r="W62" s="71">
        <v>185</v>
      </c>
      <c r="X62" s="71">
        <v>4360</v>
      </c>
      <c r="Y62" s="71">
        <v>7619</v>
      </c>
      <c r="Z62" s="71">
        <v>7610</v>
      </c>
      <c r="AA62" s="71">
        <v>2950</v>
      </c>
      <c r="AB62" s="71">
        <v>14707</v>
      </c>
      <c r="AC62" s="71">
        <v>58368</v>
      </c>
      <c r="AD62" s="71">
        <v>2.448047152623066</v>
      </c>
      <c r="AE62" s="72"/>
      <c r="AF62" s="71">
        <v>5101856.4081168566</v>
      </c>
      <c r="AG62" s="71">
        <v>1468416.0224137269</v>
      </c>
      <c r="AH62" s="71">
        <v>1449115.0695709221</v>
      </c>
      <c r="AI62" s="71">
        <v>27078517.796904389</v>
      </c>
      <c r="AJ62" s="71">
        <v>37507257.742319509</v>
      </c>
      <c r="AK62" s="71">
        <v>0</v>
      </c>
      <c r="AL62" s="71">
        <v>0</v>
      </c>
      <c r="AM62" s="71">
        <v>2015532.656455338</v>
      </c>
      <c r="AN62" s="71">
        <v>0</v>
      </c>
      <c r="AO62" s="71">
        <v>0</v>
      </c>
      <c r="AP62" s="71">
        <v>74620695.695780739</v>
      </c>
      <c r="AQ62" s="72"/>
      <c r="AR62" s="71">
        <v>218</v>
      </c>
      <c r="AS62" s="71">
        <v>59</v>
      </c>
      <c r="AT62" s="71">
        <v>0</v>
      </c>
      <c r="AU62" s="71">
        <v>0</v>
      </c>
      <c r="AV62" s="71">
        <v>0</v>
      </c>
      <c r="AW62" s="71">
        <v>0</v>
      </c>
      <c r="AX62" s="71"/>
      <c r="AY62" s="72"/>
      <c r="AZ62" s="71">
        <v>968.43100000000004</v>
      </c>
      <c r="BA62" s="71">
        <v>12479.58</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1720</v>
      </c>
      <c r="B63" s="70">
        <v>234</v>
      </c>
      <c r="C63" s="70">
        <v>13</v>
      </c>
      <c r="D63" s="70">
        <v>14</v>
      </c>
      <c r="E63" s="70">
        <v>2016</v>
      </c>
      <c r="F63" s="70" t="s">
        <v>155</v>
      </c>
      <c r="G63" s="70" t="s">
        <v>1707</v>
      </c>
      <c r="H63" s="70" t="s">
        <v>1708</v>
      </c>
      <c r="I63" s="148"/>
      <c r="J63" s="71">
        <v>15.863662333119073</v>
      </c>
      <c r="K63" s="71">
        <v>1.590388851596054</v>
      </c>
      <c r="L63" s="71">
        <v>11.345979664355674</v>
      </c>
      <c r="M63" s="71">
        <v>17.763875534607227</v>
      </c>
      <c r="N63" s="71">
        <v>19.244579941280392</v>
      </c>
      <c r="O63" s="71">
        <v>12.922216928497461</v>
      </c>
      <c r="P63" s="71">
        <v>14.114587218446388</v>
      </c>
      <c r="Q63" s="71">
        <v>1.0096848381344203</v>
      </c>
      <c r="R63" s="71">
        <v>0.24718588819756182</v>
      </c>
      <c r="S63" s="71">
        <v>2.8836237557554805</v>
      </c>
      <c r="T63" s="72"/>
      <c r="U63" s="71">
        <v>484646</v>
      </c>
      <c r="V63" s="71">
        <v>420</v>
      </c>
      <c r="W63" s="71">
        <v>185</v>
      </c>
      <c r="X63" s="71">
        <v>4360</v>
      </c>
      <c r="Y63" s="71">
        <v>7514</v>
      </c>
      <c r="Z63" s="71">
        <v>7600</v>
      </c>
      <c r="AA63" s="71">
        <v>2905</v>
      </c>
      <c r="AB63" s="71">
        <v>14295</v>
      </c>
      <c r="AC63" s="71">
        <v>42216.916534785087</v>
      </c>
      <c r="AD63" s="71">
        <v>2.88362375575548</v>
      </c>
      <c r="AE63" s="72"/>
      <c r="AF63" s="71">
        <v>5776427.1977946153</v>
      </c>
      <c r="AG63" s="71">
        <v>1444502.7638710169</v>
      </c>
      <c r="AH63" s="71">
        <v>1249701.75254557</v>
      </c>
      <c r="AI63" s="71">
        <v>25551593.920828599</v>
      </c>
      <c r="AJ63" s="71">
        <v>34252569.50283657</v>
      </c>
      <c r="AK63" s="71">
        <v>0</v>
      </c>
      <c r="AL63" s="71">
        <v>0</v>
      </c>
      <c r="AM63" s="71">
        <v>1960591.789730869</v>
      </c>
      <c r="AN63" s="71">
        <v>0</v>
      </c>
      <c r="AO63" s="71">
        <v>0</v>
      </c>
      <c r="AP63" s="71">
        <v>70235386.927607238</v>
      </c>
      <c r="AQ63" s="72"/>
      <c r="AR63" s="71">
        <v>231</v>
      </c>
      <c r="AS63" s="71">
        <v>79</v>
      </c>
      <c r="AT63" s="71">
        <v>0</v>
      </c>
      <c r="AU63" s="71">
        <v>0</v>
      </c>
      <c r="AV63" s="71">
        <v>0</v>
      </c>
      <c r="AW63" s="71">
        <v>0</v>
      </c>
      <c r="AX63" s="71"/>
      <c r="AY63" s="72"/>
      <c r="AZ63" s="71">
        <v>1045.731</v>
      </c>
      <c r="BA63" s="71">
        <v>13296.48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1721</v>
      </c>
      <c r="B64" s="70">
        <v>235</v>
      </c>
      <c r="C64" s="70">
        <v>14</v>
      </c>
      <c r="D64" s="70">
        <v>14</v>
      </c>
      <c r="E64" s="70">
        <v>2017</v>
      </c>
      <c r="F64" s="70" t="s">
        <v>156</v>
      </c>
      <c r="G64" s="1064" t="s">
        <v>1707</v>
      </c>
      <c r="H64" s="70" t="s">
        <v>1708</v>
      </c>
      <c r="I64" s="148"/>
      <c r="J64" s="71">
        <v>14.197693206936963</v>
      </c>
      <c r="K64" s="71">
        <v>1.6602574013055647</v>
      </c>
      <c r="L64" s="71">
        <v>10.770080771282366</v>
      </c>
      <c r="M64" s="71">
        <v>16.926449581015145</v>
      </c>
      <c r="N64" s="71">
        <v>23.266444684471484</v>
      </c>
      <c r="O64" s="71">
        <v>12.669543463759059</v>
      </c>
      <c r="P64" s="71">
        <v>13.687220291962809</v>
      </c>
      <c r="Q64" s="71">
        <v>0.958424091603301</v>
      </c>
      <c r="R64" s="71">
        <v>0.45516396971397932</v>
      </c>
      <c r="S64" s="71">
        <v>2.9025112320529063</v>
      </c>
      <c r="T64" s="72"/>
      <c r="U64" s="71">
        <v>446828</v>
      </c>
      <c r="V64" s="71">
        <v>420</v>
      </c>
      <c r="W64" s="71">
        <v>185</v>
      </c>
      <c r="X64" s="71">
        <v>4360</v>
      </c>
      <c r="Y64" s="71">
        <v>7437</v>
      </c>
      <c r="Z64" s="71">
        <v>7575</v>
      </c>
      <c r="AA64" s="71">
        <v>2835</v>
      </c>
      <c r="AB64" s="71">
        <v>14032</v>
      </c>
      <c r="AC64" s="71">
        <v>79279.999999999985</v>
      </c>
      <c r="AD64" s="71">
        <v>2.9025112320529058</v>
      </c>
      <c r="AE64" s="72"/>
      <c r="AF64" s="71">
        <v>5314153.6304353476</v>
      </c>
      <c r="AG64" s="71">
        <v>1474332.800305645</v>
      </c>
      <c r="AH64" s="71">
        <v>1538723.409886257</v>
      </c>
      <c r="AI64" s="71">
        <v>24990631.688665591</v>
      </c>
      <c r="AJ64" s="71">
        <v>36462277.377252549</v>
      </c>
      <c r="AK64" s="71">
        <v>0</v>
      </c>
      <c r="AL64" s="71">
        <v>0</v>
      </c>
      <c r="AM64" s="71">
        <v>1927532.0906856209</v>
      </c>
      <c r="AN64" s="71">
        <v>0</v>
      </c>
      <c r="AO64" s="71">
        <v>0</v>
      </c>
      <c r="AP64" s="71">
        <v>71707650.997231007</v>
      </c>
      <c r="AQ64" s="72"/>
      <c r="AR64" s="71">
        <v>238</v>
      </c>
      <c r="AS64" s="71">
        <v>102</v>
      </c>
      <c r="AT64" s="71">
        <v>0</v>
      </c>
      <c r="AU64" s="71">
        <v>0</v>
      </c>
      <c r="AV64" s="71">
        <v>0</v>
      </c>
      <c r="AW64" s="71">
        <v>0</v>
      </c>
      <c r="AX64" s="71"/>
      <c r="AY64" s="72"/>
      <c r="AZ64" s="71">
        <v>1081.211</v>
      </c>
      <c r="BA64" s="71">
        <v>14535.18</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1722</v>
      </c>
      <c r="B65" s="70">
        <v>236</v>
      </c>
      <c r="C65" s="70">
        <v>15</v>
      </c>
      <c r="D65" s="70">
        <v>14</v>
      </c>
      <c r="E65" s="70">
        <v>2018</v>
      </c>
      <c r="F65" s="70" t="s">
        <v>183</v>
      </c>
      <c r="G65" s="1064" t="s">
        <v>1707</v>
      </c>
      <c r="H65" s="70" t="s">
        <v>1708</v>
      </c>
      <c r="I65" s="148"/>
      <c r="J65" s="71">
        <v>15.117004729507107</v>
      </c>
      <c r="K65" s="71">
        <v>1.6662869453987728</v>
      </c>
      <c r="L65" s="71">
        <v>9.6089334315078005</v>
      </c>
      <c r="M65" s="71">
        <v>16.294981770366483</v>
      </c>
      <c r="N65" s="71">
        <v>17.673292793052845</v>
      </c>
      <c r="O65" s="71">
        <v>12.329760736618422</v>
      </c>
      <c r="P65" s="71">
        <v>13.254621571979527</v>
      </c>
      <c r="Q65" s="71">
        <v>0.86730332397464605</v>
      </c>
      <c r="R65" s="71">
        <v>0.23575711130982335</v>
      </c>
      <c r="S65" s="71">
        <v>2.4310838653228832</v>
      </c>
      <c r="T65" s="72"/>
      <c r="U65" s="71">
        <v>482420</v>
      </c>
      <c r="V65" s="71">
        <v>420</v>
      </c>
      <c r="W65" s="71">
        <v>185</v>
      </c>
      <c r="X65" s="71">
        <v>4360</v>
      </c>
      <c r="Y65" s="71">
        <v>7394</v>
      </c>
      <c r="Z65" s="71">
        <v>7513</v>
      </c>
      <c r="AA65" s="71">
        <v>2773</v>
      </c>
      <c r="AB65" s="71">
        <v>13684</v>
      </c>
      <c r="AC65" s="71">
        <v>40903.000000000007</v>
      </c>
      <c r="AD65" s="71">
        <v>2.4310838653228828</v>
      </c>
      <c r="AE65" s="72"/>
      <c r="AF65" s="71">
        <v>5691114.9399069455</v>
      </c>
      <c r="AG65" s="71">
        <v>1493206.2941013279</v>
      </c>
      <c r="AH65" s="71">
        <v>1392450.7123638401</v>
      </c>
      <c r="AI65" s="71">
        <v>23581106.440728519</v>
      </c>
      <c r="AJ65" s="71">
        <v>29705231.200503979</v>
      </c>
      <c r="AK65" s="71">
        <v>0</v>
      </c>
      <c r="AL65" s="71">
        <v>0</v>
      </c>
      <c r="AM65" s="71">
        <v>1883617.798978203</v>
      </c>
      <c r="AN65" s="71">
        <v>0</v>
      </c>
      <c r="AO65" s="71">
        <v>0</v>
      </c>
      <c r="AP65" s="71">
        <v>63746727.386582814</v>
      </c>
      <c r="AQ65" s="72"/>
      <c r="AR65" s="71">
        <v>245</v>
      </c>
      <c r="AS65" s="71">
        <v>106</v>
      </c>
      <c r="AT65" s="71">
        <v>0</v>
      </c>
      <c r="AU65" s="71">
        <v>0</v>
      </c>
      <c r="AV65" s="71">
        <v>0</v>
      </c>
      <c r="AW65" s="71">
        <v>0</v>
      </c>
      <c r="AX65" s="71"/>
      <c r="AY65" s="72"/>
      <c r="AZ65" s="71">
        <v>1124.9110000000001</v>
      </c>
      <c r="BA65" s="71">
        <v>14638.18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1723</v>
      </c>
      <c r="B66" s="70">
        <v>237</v>
      </c>
      <c r="C66" s="70">
        <v>16</v>
      </c>
      <c r="D66" s="70">
        <v>14</v>
      </c>
      <c r="E66" s="70">
        <v>2019</v>
      </c>
      <c r="F66" s="70" t="s">
        <v>158</v>
      </c>
      <c r="G66" s="70" t="s">
        <v>1707</v>
      </c>
      <c r="H66" s="70" t="s">
        <v>1708</v>
      </c>
      <c r="I66" s="148"/>
      <c r="J66" s="71">
        <v>14.203022145847592</v>
      </c>
      <c r="K66" s="71">
        <v>1.2659255048862541</v>
      </c>
      <c r="L66" s="71">
        <v>9.5391972141058083</v>
      </c>
      <c r="M66" s="71">
        <v>13.574020181667674</v>
      </c>
      <c r="N66" s="71">
        <v>12.402877866599669</v>
      </c>
      <c r="O66" s="71">
        <v>11.875725487396233</v>
      </c>
      <c r="P66" s="71">
        <v>12.90188387113353</v>
      </c>
      <c r="Q66" s="71">
        <v>0.82346116959479398</v>
      </c>
      <c r="R66" s="71">
        <v>0.6011239078779681</v>
      </c>
      <c r="S66" s="71">
        <v>2.7637501540398044</v>
      </c>
      <c r="T66" s="72"/>
      <c r="U66" s="71">
        <v>484763</v>
      </c>
      <c r="V66" s="71">
        <v>420</v>
      </c>
      <c r="W66" s="71">
        <v>185</v>
      </c>
      <c r="X66" s="71">
        <v>4360</v>
      </c>
      <c r="Y66" s="71">
        <v>7241</v>
      </c>
      <c r="Z66" s="71">
        <v>7435</v>
      </c>
      <c r="AA66" s="71">
        <v>2679</v>
      </c>
      <c r="AB66" s="71">
        <v>13344</v>
      </c>
      <c r="AC66" s="71">
        <v>106001</v>
      </c>
      <c r="AD66" s="71">
        <v>2.763750154039804</v>
      </c>
      <c r="AE66" s="72"/>
      <c r="AF66" s="71">
        <v>5290501.7099655112</v>
      </c>
      <c r="AG66" s="71">
        <v>1028341.964768025</v>
      </c>
      <c r="AH66" s="71">
        <v>1544140.2184404591</v>
      </c>
      <c r="AI66" s="71">
        <v>24523866.234933041</v>
      </c>
      <c r="AJ66" s="71">
        <v>24855822.623808499</v>
      </c>
      <c r="AK66" s="71">
        <v>0</v>
      </c>
      <c r="AL66" s="71">
        <v>0</v>
      </c>
      <c r="AM66" s="71">
        <v>1817352.3464217824</v>
      </c>
      <c r="AN66" s="71">
        <v>0</v>
      </c>
      <c r="AO66" s="71">
        <v>0</v>
      </c>
      <c r="AP66" s="71">
        <v>59060025.098337322</v>
      </c>
      <c r="AQ66" s="72"/>
      <c r="AR66" s="71">
        <v>248</v>
      </c>
      <c r="AS66" s="71">
        <v>111</v>
      </c>
      <c r="AT66" s="71">
        <v>0</v>
      </c>
      <c r="AU66" s="71">
        <v>0</v>
      </c>
      <c r="AV66" s="71">
        <v>0</v>
      </c>
      <c r="AW66" s="71">
        <v>0</v>
      </c>
      <c r="AX66" s="71"/>
      <c r="AY66" s="72"/>
      <c r="AZ66" s="71">
        <v>1138.0509999999999</v>
      </c>
      <c r="BA66" s="71">
        <v>14866.08</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1724</v>
      </c>
      <c r="B67" s="70">
        <v>238</v>
      </c>
      <c r="C67" s="70">
        <v>17</v>
      </c>
      <c r="D67" s="70">
        <v>14</v>
      </c>
      <c r="E67" s="70">
        <v>2020</v>
      </c>
      <c r="F67" s="70" t="s">
        <v>159</v>
      </c>
      <c r="G67" s="70" t="s">
        <v>1707</v>
      </c>
      <c r="H67" s="70" t="s">
        <v>1708</v>
      </c>
      <c r="I67" s="148"/>
      <c r="J67" s="71">
        <v>12.646548904703989</v>
      </c>
      <c r="K67" s="71">
        <v>1.2539398338170937</v>
      </c>
      <c r="L67" s="71">
        <v>12.042664637770192</v>
      </c>
      <c r="M67" s="71">
        <v>14.561927745117446</v>
      </c>
      <c r="N67" s="71">
        <v>21.9621327658204</v>
      </c>
      <c r="O67" s="71">
        <v>10.245278727477711</v>
      </c>
      <c r="P67" s="71">
        <v>12.106723945477059</v>
      </c>
      <c r="Q67" s="71">
        <v>0.76519226827118203</v>
      </c>
      <c r="R67" s="71">
        <v>0.10401096787584338</v>
      </c>
      <c r="S67" s="71">
        <v>1.457863287480319</v>
      </c>
      <c r="T67" s="72"/>
      <c r="U67" s="71">
        <v>405531</v>
      </c>
      <c r="V67" s="71">
        <v>307</v>
      </c>
      <c r="W67" s="71">
        <v>204</v>
      </c>
      <c r="X67" s="71">
        <v>3425</v>
      </c>
      <c r="Y67" s="71">
        <v>7173</v>
      </c>
      <c r="Z67" s="71">
        <v>7321</v>
      </c>
      <c r="AA67" s="71">
        <v>2672</v>
      </c>
      <c r="AB67" s="71">
        <v>12978</v>
      </c>
      <c r="AC67" s="71">
        <v>18438</v>
      </c>
      <c r="AD67" s="71">
        <v>1.457863287480319</v>
      </c>
      <c r="AE67" s="72"/>
      <c r="AF67" s="71">
        <v>4238635.9059000239</v>
      </c>
      <c r="AG67" s="71">
        <v>1053989.1762956961</v>
      </c>
      <c r="AH67" s="71">
        <v>2069477.9720511883</v>
      </c>
      <c r="AI67" s="71">
        <v>20408404.291727141</v>
      </c>
      <c r="AJ67" s="71">
        <v>34055795.460742883</v>
      </c>
      <c r="AK67" s="71"/>
      <c r="AL67" s="71"/>
      <c r="AM67" s="71">
        <v>1693773.188587348</v>
      </c>
      <c r="AN67" s="71"/>
      <c r="AO67" s="71"/>
      <c r="AP67" s="71">
        <v>63520075.995304279</v>
      </c>
      <c r="AQ67" s="72"/>
      <c r="AR67" s="71">
        <v>255</v>
      </c>
      <c r="AS67" s="71">
        <v>112</v>
      </c>
      <c r="AT67" s="71">
        <v>0</v>
      </c>
      <c r="AU67" s="71">
        <v>0</v>
      </c>
      <c r="AV67" s="71">
        <v>0</v>
      </c>
      <c r="AW67" s="71">
        <v>0</v>
      </c>
      <c r="AX67" s="71"/>
      <c r="AY67" s="72"/>
      <c r="AZ67" s="71">
        <v>1172.1849999999999</v>
      </c>
      <c r="BA67" s="71">
        <v>14893.48</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1725</v>
      </c>
      <c r="B68" s="70">
        <v>238</v>
      </c>
      <c r="C68" s="70">
        <v>18</v>
      </c>
      <c r="D68" s="70">
        <v>14</v>
      </c>
      <c r="E68" s="70">
        <v>2021</v>
      </c>
      <c r="F68" s="70" t="s">
        <v>160</v>
      </c>
      <c r="G68" s="70" t="s">
        <v>1707</v>
      </c>
      <c r="H68" s="70" t="s">
        <v>1708</v>
      </c>
      <c r="I68" s="148"/>
      <c r="J68" s="71">
        <v>10.708943372954682</v>
      </c>
      <c r="K68" s="71">
        <v>1.2807056838020283</v>
      </c>
      <c r="L68" s="71">
        <v>11.717316073046552</v>
      </c>
      <c r="M68" s="71">
        <v>14.085774635477279</v>
      </c>
      <c r="N68" s="71">
        <v>17.179362564213072</v>
      </c>
      <c r="O68" s="71">
        <v>9.8265508742004926</v>
      </c>
      <c r="P68" s="71">
        <v>12.318162849215685</v>
      </c>
      <c r="Q68" s="71">
        <v>0.73585271452988599</v>
      </c>
      <c r="R68" s="71">
        <v>0.23792762423399999</v>
      </c>
      <c r="S68" s="71">
        <v>1.7521777591057239</v>
      </c>
      <c r="T68" s="72"/>
      <c r="U68" s="71">
        <v>380431</v>
      </c>
      <c r="V68" s="71">
        <v>307</v>
      </c>
      <c r="W68" s="71">
        <v>204</v>
      </c>
      <c r="X68" s="71">
        <v>3425</v>
      </c>
      <c r="Y68" s="71">
        <v>7026</v>
      </c>
      <c r="Z68" s="71">
        <v>7230</v>
      </c>
      <c r="AA68" s="71">
        <v>2651</v>
      </c>
      <c r="AB68" s="71">
        <v>12603</v>
      </c>
      <c r="AC68" s="71">
        <v>40917</v>
      </c>
      <c r="AD68" s="71">
        <v>1.7521777591057239</v>
      </c>
      <c r="AE68" s="72"/>
      <c r="AF68" s="71">
        <v>3516944.7079845751</v>
      </c>
      <c r="AG68" s="71">
        <v>1126426.4716164179</v>
      </c>
      <c r="AH68" s="71">
        <v>1992173.4062709203</v>
      </c>
      <c r="AI68" s="71">
        <v>21801318.284467325</v>
      </c>
      <c r="AJ68" s="71">
        <v>27282186.431111511</v>
      </c>
      <c r="AK68" s="71">
        <v>0</v>
      </c>
      <c r="AL68" s="71">
        <v>0</v>
      </c>
      <c r="AM68" s="71">
        <v>1654318.7780417404</v>
      </c>
      <c r="AN68" s="71">
        <v>0</v>
      </c>
      <c r="AO68" s="71">
        <v>0</v>
      </c>
      <c r="AP68" s="71">
        <v>57373368.079492487</v>
      </c>
      <c r="AQ68" s="72"/>
      <c r="AR68" s="71">
        <v>258</v>
      </c>
      <c r="AS68" s="71">
        <v>112</v>
      </c>
      <c r="AT68" s="71">
        <v>0</v>
      </c>
      <c r="AU68" s="71">
        <v>0</v>
      </c>
      <c r="AV68" s="71">
        <v>0</v>
      </c>
      <c r="AW68" s="71">
        <v>0</v>
      </c>
      <c r="AX68" s="71"/>
      <c r="AY68" s="72"/>
      <c r="AZ68" s="71">
        <v>1195.23</v>
      </c>
      <c r="BA68" s="71">
        <v>14893.48</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1726</v>
      </c>
      <c r="B69" s="70">
        <v>238</v>
      </c>
      <c r="C69" s="70">
        <v>19</v>
      </c>
      <c r="D69" s="70">
        <v>14</v>
      </c>
      <c r="E69" s="70">
        <v>2022</v>
      </c>
      <c r="F69" s="70" t="s">
        <v>161</v>
      </c>
      <c r="G69" s="70" t="s">
        <v>1707</v>
      </c>
      <c r="H69" s="70" t="s">
        <v>1708</v>
      </c>
      <c r="I69" s="148"/>
      <c r="J69" s="71">
        <v>11.629788353843065</v>
      </c>
      <c r="K69" s="71">
        <v>0.93560834017548067</v>
      </c>
      <c r="L69" s="71">
        <v>9.2364673478887127</v>
      </c>
      <c r="M69" s="71">
        <v>10.752947361740066</v>
      </c>
      <c r="N69" s="71">
        <v>15.620889044803612</v>
      </c>
      <c r="O69" s="71">
        <v>10.215248385645856</v>
      </c>
      <c r="P69" s="71">
        <v>12.009624605495388</v>
      </c>
      <c r="Q69" s="71">
        <v>0.72239183740443103</v>
      </c>
      <c r="R69" s="71">
        <v>0.18744363819233373</v>
      </c>
      <c r="S69" s="71">
        <v>1.736683783535367</v>
      </c>
      <c r="T69" s="72"/>
      <c r="U69" s="71">
        <v>480182</v>
      </c>
      <c r="V69" s="71">
        <v>307</v>
      </c>
      <c r="W69" s="71">
        <v>204</v>
      </c>
      <c r="X69" s="71">
        <v>3425</v>
      </c>
      <c r="Y69" s="71">
        <v>6950</v>
      </c>
      <c r="Z69" s="71">
        <v>7141</v>
      </c>
      <c r="AA69" s="71">
        <v>2624</v>
      </c>
      <c r="AB69" s="71">
        <v>12271</v>
      </c>
      <c r="AC69" s="71">
        <v>32639.999999999996</v>
      </c>
      <c r="AD69" s="71">
        <v>1.736683783535367</v>
      </c>
      <c r="AE69" s="72"/>
      <c r="AF69" s="71">
        <v>4465442.8207937609</v>
      </c>
      <c r="AG69" s="71">
        <v>654255.46071106498</v>
      </c>
      <c r="AH69" s="71">
        <v>1768072.6728214989</v>
      </c>
      <c r="AI69" s="71">
        <v>19045321.929388475</v>
      </c>
      <c r="AJ69" s="71">
        <v>32765936.741200376</v>
      </c>
      <c r="AK69" s="71">
        <v>0</v>
      </c>
      <c r="AL69" s="71">
        <v>0</v>
      </c>
      <c r="AM69" s="71">
        <v>1584521.0296697151</v>
      </c>
      <c r="AN69" s="71">
        <v>0</v>
      </c>
      <c r="AO69" s="71">
        <v>0</v>
      </c>
      <c r="AP69" s="71">
        <v>60283550.654584892</v>
      </c>
      <c r="AQ69" s="72"/>
      <c r="AR69" s="71">
        <v>266</v>
      </c>
      <c r="AS69" s="71">
        <v>113</v>
      </c>
      <c r="AT69" s="71">
        <v>0</v>
      </c>
      <c r="AU69" s="71">
        <v>0</v>
      </c>
      <c r="AV69" s="71">
        <v>0</v>
      </c>
      <c r="AW69" s="71">
        <v>0</v>
      </c>
      <c r="AX69" s="71"/>
      <c r="AY69" s="72"/>
      <c r="AZ69" s="71">
        <v>1227.1300000000001</v>
      </c>
      <c r="BA69" s="71">
        <v>14942.98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1727</v>
      </c>
      <c r="B70" s="70">
        <v>238</v>
      </c>
      <c r="C70" s="70">
        <v>20</v>
      </c>
      <c r="D70" s="70">
        <v>14</v>
      </c>
      <c r="E70" s="70">
        <v>2023</v>
      </c>
      <c r="F70" s="70" t="s">
        <v>1539</v>
      </c>
      <c r="G70" s="70" t="s">
        <v>1707</v>
      </c>
      <c r="H70" s="70" t="s">
        <v>1708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273</v>
      </c>
      <c r="AS70" s="71">
        <v>113</v>
      </c>
      <c r="AT70" s="71">
        <v>0</v>
      </c>
      <c r="AU70" s="71">
        <v>0</v>
      </c>
      <c r="AV70" s="71">
        <v>0</v>
      </c>
      <c r="AW70" s="71">
        <v>0</v>
      </c>
      <c r="AX70" s="71"/>
      <c r="AY70" s="72"/>
      <c r="AZ70" s="71">
        <v>1262.23</v>
      </c>
      <c r="BA70" s="71">
        <v>14942.98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1728</v>
      </c>
      <c r="B71" s="70">
        <v>238</v>
      </c>
      <c r="C71" s="70">
        <v>21</v>
      </c>
      <c r="D71" s="70">
        <v>14</v>
      </c>
      <c r="E71" s="70">
        <v>2024</v>
      </c>
      <c r="F71" s="70" t="s">
        <v>1554</v>
      </c>
      <c r="G71" s="70" t="s">
        <v>1707</v>
      </c>
      <c r="H71" s="70" t="s">
        <v>1708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1729</v>
      </c>
      <c r="B72" s="70">
        <v>256</v>
      </c>
      <c r="C72" s="70">
        <v>1</v>
      </c>
      <c r="D72" s="70">
        <v>16</v>
      </c>
      <c r="E72" s="70">
        <v>1990</v>
      </c>
      <c r="F72" s="70" t="s">
        <v>787</v>
      </c>
      <c r="G72" s="70" t="s">
        <v>1730</v>
      </c>
      <c r="H72" s="70" t="s">
        <v>1731</v>
      </c>
      <c r="I72" s="148"/>
      <c r="J72" s="71">
        <v>56.072391828300383</v>
      </c>
      <c r="K72" s="71">
        <v>3.478921381490427</v>
      </c>
      <c r="L72" s="71">
        <v>11.3923049991373</v>
      </c>
      <c r="M72" s="71">
        <v>5.7216100522953743</v>
      </c>
      <c r="N72" s="71">
        <v>12.57388683664068</v>
      </c>
      <c r="O72" s="71">
        <v>12.960973590371299</v>
      </c>
      <c r="P72" s="71">
        <v>22.585459020209559</v>
      </c>
      <c r="Q72" s="71">
        <v>1.2166950126803</v>
      </c>
      <c r="R72" s="71">
        <v>0</v>
      </c>
      <c r="S72" s="71">
        <v>1.31881399843811</v>
      </c>
      <c r="T72" s="72"/>
      <c r="U72" s="71">
        <v>3919537</v>
      </c>
      <c r="V72" s="71">
        <v>1152</v>
      </c>
      <c r="W72" s="71">
        <v>100</v>
      </c>
      <c r="X72" s="71">
        <v>2349</v>
      </c>
      <c r="Y72" s="71">
        <v>4841</v>
      </c>
      <c r="Z72" s="71">
        <v>5331</v>
      </c>
      <c r="AA72" s="71">
        <v>5484</v>
      </c>
      <c r="AB72" s="71">
        <v>19755</v>
      </c>
      <c r="AC72" s="71">
        <v>0</v>
      </c>
      <c r="AD72" s="71">
        <v>1.31881399843811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1732</v>
      </c>
      <c r="B73" s="70">
        <v>257</v>
      </c>
      <c r="C73" s="70">
        <v>2</v>
      </c>
      <c r="D73" s="70">
        <v>16</v>
      </c>
      <c r="E73" s="70">
        <v>2005</v>
      </c>
      <c r="F73" s="70" t="s">
        <v>789</v>
      </c>
      <c r="G73" s="70" t="s">
        <v>1730</v>
      </c>
      <c r="H73" s="70" t="s">
        <v>1731</v>
      </c>
      <c r="I73" s="148"/>
      <c r="J73" s="71">
        <v>85.896870024322567</v>
      </c>
      <c r="K73" s="71">
        <v>2.137108277046154</v>
      </c>
      <c r="L73" s="71">
        <v>4.1543351856779571</v>
      </c>
      <c r="M73" s="71">
        <v>9.5936769402777919</v>
      </c>
      <c r="N73" s="71">
        <v>20.017516153366451</v>
      </c>
      <c r="O73" s="71">
        <v>19.135818432974979</v>
      </c>
      <c r="P73" s="71">
        <v>22.483154544421001</v>
      </c>
      <c r="Q73" s="71">
        <v>1.0082596201193199</v>
      </c>
      <c r="R73" s="71">
        <v>0</v>
      </c>
      <c r="S73" s="71">
        <v>1.379161637752405</v>
      </c>
      <c r="T73" s="72"/>
      <c r="U73" s="71">
        <v>4977658</v>
      </c>
      <c r="V73" s="71">
        <v>804</v>
      </c>
      <c r="W73" s="71">
        <v>35</v>
      </c>
      <c r="X73" s="71">
        <v>1709</v>
      </c>
      <c r="Y73" s="71">
        <v>5035</v>
      </c>
      <c r="Z73" s="71">
        <v>9108</v>
      </c>
      <c r="AA73" s="71">
        <v>4471</v>
      </c>
      <c r="AB73" s="71">
        <v>17114</v>
      </c>
      <c r="AC73" s="71">
        <v>0</v>
      </c>
      <c r="AD73" s="71">
        <v>1.379161637752405</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1733</v>
      </c>
      <c r="B74" s="70">
        <v>258</v>
      </c>
      <c r="C74" s="70">
        <v>3</v>
      </c>
      <c r="D74" s="70">
        <v>16</v>
      </c>
      <c r="E74" s="70">
        <v>2006</v>
      </c>
      <c r="F74" s="70" t="s">
        <v>790</v>
      </c>
      <c r="G74" s="70" t="s">
        <v>1730</v>
      </c>
      <c r="H74" s="70" t="s">
        <v>1731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1734</v>
      </c>
      <c r="B75" s="70">
        <v>259</v>
      </c>
      <c r="C75" s="70">
        <v>4</v>
      </c>
      <c r="D75" s="70">
        <v>16</v>
      </c>
      <c r="E75" s="70">
        <v>2007</v>
      </c>
      <c r="F75" s="70" t="s">
        <v>791</v>
      </c>
      <c r="G75" s="70" t="s">
        <v>1730</v>
      </c>
      <c r="H75" s="70" t="s">
        <v>1731</v>
      </c>
      <c r="I75" s="148"/>
      <c r="J75" s="71">
        <v>95.771151765152169</v>
      </c>
      <c r="K75" s="71">
        <v>1.644194898459191</v>
      </c>
      <c r="L75" s="71">
        <v>5.7013273973084289</v>
      </c>
      <c r="M75" s="71">
        <v>10.65454017332098</v>
      </c>
      <c r="N75" s="71">
        <v>18.62867335717204</v>
      </c>
      <c r="O75" s="71">
        <v>18.205656335293028</v>
      </c>
      <c r="P75" s="71">
        <v>21.79454801953506</v>
      </c>
      <c r="Q75" s="71">
        <v>1.0281637281468301</v>
      </c>
      <c r="R75" s="71">
        <v>0</v>
      </c>
      <c r="S75" s="71">
        <v>1.5686034816323771</v>
      </c>
      <c r="T75" s="72"/>
      <c r="U75" s="71">
        <v>5317927</v>
      </c>
      <c r="V75" s="71">
        <v>670</v>
      </c>
      <c r="W75" s="71">
        <v>54</v>
      </c>
      <c r="X75" s="71">
        <v>2300</v>
      </c>
      <c r="Y75" s="71">
        <v>5030</v>
      </c>
      <c r="Z75" s="71">
        <v>9008</v>
      </c>
      <c r="AA75" s="71">
        <v>4268</v>
      </c>
      <c r="AB75" s="71">
        <v>16529</v>
      </c>
      <c r="AC75" s="71">
        <v>0</v>
      </c>
      <c r="AD75" s="71">
        <v>1.5686034816323771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1735</v>
      </c>
      <c r="B76" s="70">
        <v>260</v>
      </c>
      <c r="C76" s="70">
        <v>5</v>
      </c>
      <c r="D76" s="70">
        <v>16</v>
      </c>
      <c r="E76" s="70">
        <v>2008</v>
      </c>
      <c r="F76" s="70" t="s">
        <v>792</v>
      </c>
      <c r="G76" s="70" t="s">
        <v>1730</v>
      </c>
      <c r="H76" s="70" t="s">
        <v>1731</v>
      </c>
      <c r="I76" s="148"/>
      <c r="J76" s="71">
        <v>88.833703139262411</v>
      </c>
      <c r="K76" s="71">
        <v>1.2338659913189911</v>
      </c>
      <c r="L76" s="71">
        <v>4.7757985588029772</v>
      </c>
      <c r="M76" s="71">
        <v>11.012590233383991</v>
      </c>
      <c r="N76" s="71">
        <v>16.662948548517239</v>
      </c>
      <c r="O76" s="71">
        <v>17.59224159386654</v>
      </c>
      <c r="P76" s="71">
        <v>21.208634908439912</v>
      </c>
      <c r="Q76" s="71">
        <v>0.99488067647716605</v>
      </c>
      <c r="R76" s="71">
        <v>0</v>
      </c>
      <c r="S76" s="71">
        <v>1.678797868029525</v>
      </c>
      <c r="T76" s="72"/>
      <c r="U76" s="71">
        <v>5251586</v>
      </c>
      <c r="V76" s="71">
        <v>670</v>
      </c>
      <c r="W76" s="71">
        <v>54</v>
      </c>
      <c r="X76" s="71">
        <v>2300</v>
      </c>
      <c r="Y76" s="71">
        <v>5030</v>
      </c>
      <c r="Z76" s="71">
        <v>9010</v>
      </c>
      <c r="AA76" s="71">
        <v>4158</v>
      </c>
      <c r="AB76" s="71">
        <v>16257</v>
      </c>
      <c r="AC76" s="71">
        <v>0</v>
      </c>
      <c r="AD76" s="71">
        <v>1.678797868029525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1736</v>
      </c>
      <c r="B77" s="70">
        <v>261</v>
      </c>
      <c r="C77" s="70">
        <v>6</v>
      </c>
      <c r="D77" s="70">
        <v>16</v>
      </c>
      <c r="E77" s="70">
        <v>2009</v>
      </c>
      <c r="F77" s="70" t="s">
        <v>176</v>
      </c>
      <c r="G77" s="70" t="s">
        <v>1730</v>
      </c>
      <c r="H77" s="70" t="s">
        <v>1731</v>
      </c>
      <c r="I77" s="148"/>
      <c r="J77" s="71">
        <v>81.291297341648431</v>
      </c>
      <c r="K77" s="71">
        <v>1.2252079699871421</v>
      </c>
      <c r="L77" s="71">
        <v>5.525793907459434</v>
      </c>
      <c r="M77" s="71">
        <v>11.218515254153621</v>
      </c>
      <c r="N77" s="71">
        <v>19.787967296170059</v>
      </c>
      <c r="O77" s="71">
        <v>17.864616563866321</v>
      </c>
      <c r="P77" s="71">
        <v>20.142124184948351</v>
      </c>
      <c r="Q77" s="71">
        <v>0.934681546531279</v>
      </c>
      <c r="R77" s="71">
        <v>0</v>
      </c>
      <c r="S77" s="71">
        <v>1.1051778069557801</v>
      </c>
      <c r="T77" s="72"/>
      <c r="U77" s="71">
        <v>4190003</v>
      </c>
      <c r="V77" s="71">
        <v>678</v>
      </c>
      <c r="W77" s="71">
        <v>72</v>
      </c>
      <c r="X77" s="71">
        <v>2344</v>
      </c>
      <c r="Y77" s="71">
        <v>5067</v>
      </c>
      <c r="Z77" s="71">
        <v>9031</v>
      </c>
      <c r="AA77" s="71">
        <v>4054</v>
      </c>
      <c r="AB77" s="71">
        <v>16033</v>
      </c>
      <c r="AC77" s="71">
        <v>0</v>
      </c>
      <c r="AD77" s="71">
        <v>1.1051778069557801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14.837999999999999</v>
      </c>
      <c r="BK77" s="71">
        <v>0</v>
      </c>
      <c r="BL77" s="71">
        <v>0</v>
      </c>
      <c r="BM77" s="71">
        <v>0</v>
      </c>
      <c r="BN77" s="72"/>
      <c r="BO77" s="71">
        <v>0</v>
      </c>
      <c r="BP77" s="71">
        <v>0</v>
      </c>
      <c r="BQ77" s="71">
        <v>2</v>
      </c>
      <c r="BR77" s="71">
        <v>0</v>
      </c>
      <c r="BS77" s="71">
        <v>0</v>
      </c>
      <c r="BT77" s="71">
        <v>0</v>
      </c>
      <c r="BU77"/>
      <c r="BV77" s="70">
        <v>14.837999999999999</v>
      </c>
      <c r="BW77" s="70">
        <v>0</v>
      </c>
      <c r="BX77" s="70">
        <v>0</v>
      </c>
      <c r="BY77" s="70">
        <v>0</v>
      </c>
      <c r="BZ77" s="70">
        <v>0</v>
      </c>
      <c r="CA77" s="70">
        <v>0</v>
      </c>
      <c r="CB77" s="70">
        <v>0</v>
      </c>
      <c r="CC77" s="70">
        <v>0</v>
      </c>
      <c r="CD77" s="70">
        <v>0</v>
      </c>
    </row>
    <row r="78" spans="1:82">
      <c r="A78" s="70" t="s">
        <v>1737</v>
      </c>
      <c r="B78" s="70">
        <v>262</v>
      </c>
      <c r="C78" s="70">
        <v>7</v>
      </c>
      <c r="D78" s="70">
        <v>16</v>
      </c>
      <c r="E78" s="70">
        <v>2010</v>
      </c>
      <c r="F78" s="70" t="s">
        <v>177</v>
      </c>
      <c r="G78" s="70" t="s">
        <v>1730</v>
      </c>
      <c r="H78" s="70" t="s">
        <v>1731</v>
      </c>
      <c r="I78" s="148"/>
      <c r="J78" s="71">
        <v>61.987412695057621</v>
      </c>
      <c r="K78" s="71">
        <v>1.242655213878882</v>
      </c>
      <c r="L78" s="71">
        <v>4.8102891225342788</v>
      </c>
      <c r="M78" s="71">
        <v>10.91287507890415</v>
      </c>
      <c r="N78" s="71">
        <v>18.299722000910069</v>
      </c>
      <c r="O78" s="71">
        <v>17.846964044735351</v>
      </c>
      <c r="P78" s="71">
        <v>20.377767084630559</v>
      </c>
      <c r="Q78" s="71">
        <v>0.95693609937613999</v>
      </c>
      <c r="R78" s="71">
        <v>0</v>
      </c>
      <c r="S78" s="71">
        <v>1.090992934368934</v>
      </c>
      <c r="T78" s="72"/>
      <c r="U78" s="71">
        <v>4167298</v>
      </c>
      <c r="V78" s="71">
        <v>678</v>
      </c>
      <c r="W78" s="71">
        <v>72</v>
      </c>
      <c r="X78" s="71">
        <v>2344</v>
      </c>
      <c r="Y78" s="71">
        <v>5048</v>
      </c>
      <c r="Z78" s="71">
        <v>9064</v>
      </c>
      <c r="AA78" s="71">
        <v>3999</v>
      </c>
      <c r="AB78" s="71">
        <v>15729</v>
      </c>
      <c r="AC78" s="71">
        <v>0</v>
      </c>
      <c r="AD78" s="71">
        <v>1.090992934368934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16.088999999999999</v>
      </c>
      <c r="BK78" s="71">
        <v>0</v>
      </c>
      <c r="BL78" s="71">
        <v>0</v>
      </c>
      <c r="BM78" s="71">
        <v>0</v>
      </c>
      <c r="BN78" s="72"/>
      <c r="BO78" s="71">
        <v>0</v>
      </c>
      <c r="BP78" s="71">
        <v>0</v>
      </c>
      <c r="BQ78" s="71">
        <v>2</v>
      </c>
      <c r="BR78" s="71">
        <v>0</v>
      </c>
      <c r="BS78" s="71">
        <v>0</v>
      </c>
      <c r="BT78" s="71">
        <v>0</v>
      </c>
      <c r="BU78"/>
      <c r="BV78" s="70">
        <v>16.088999999999999</v>
      </c>
      <c r="BW78" s="70">
        <v>0</v>
      </c>
      <c r="BX78" s="70">
        <v>0</v>
      </c>
      <c r="BY78" s="70">
        <v>0</v>
      </c>
      <c r="BZ78" s="70">
        <v>0</v>
      </c>
      <c r="CA78" s="70">
        <v>0</v>
      </c>
      <c r="CB78" s="70">
        <v>0</v>
      </c>
      <c r="CC78" s="70">
        <v>0</v>
      </c>
      <c r="CD78" s="70">
        <v>0</v>
      </c>
    </row>
    <row r="79" spans="1:82">
      <c r="A79" s="70" t="s">
        <v>1738</v>
      </c>
      <c r="B79" s="70">
        <v>263</v>
      </c>
      <c r="C79" s="70">
        <v>8</v>
      </c>
      <c r="D79" s="70">
        <v>16</v>
      </c>
      <c r="E79" s="70">
        <v>2011</v>
      </c>
      <c r="F79" s="70" t="s">
        <v>178</v>
      </c>
      <c r="G79" s="70" t="s">
        <v>1730</v>
      </c>
      <c r="H79" s="70" t="s">
        <v>1731</v>
      </c>
      <c r="I79" s="148"/>
      <c r="J79" s="71">
        <v>60.74387370435106</v>
      </c>
      <c r="K79" s="71">
        <v>1.725974148616729</v>
      </c>
      <c r="L79" s="71">
        <v>4.0642187269422507</v>
      </c>
      <c r="M79" s="71">
        <v>11.51417034040162</v>
      </c>
      <c r="N79" s="71">
        <v>21.874231940883469</v>
      </c>
      <c r="O79" s="71">
        <v>17.675612765517048</v>
      </c>
      <c r="P79" s="71">
        <v>19.506820403957548</v>
      </c>
      <c r="Q79" s="71">
        <v>1.08220016165401</v>
      </c>
      <c r="R79" s="71">
        <v>0</v>
      </c>
      <c r="S79" s="71">
        <v>1.0927893206520669</v>
      </c>
      <c r="T79" s="72"/>
      <c r="U79" s="71">
        <v>4664598</v>
      </c>
      <c r="V79" s="71">
        <v>678</v>
      </c>
      <c r="W79" s="71">
        <v>72</v>
      </c>
      <c r="X79" s="71">
        <v>2344</v>
      </c>
      <c r="Y79" s="71">
        <v>5025</v>
      </c>
      <c r="Z79" s="71">
        <v>9172</v>
      </c>
      <c r="AA79" s="71">
        <v>3942</v>
      </c>
      <c r="AB79" s="71">
        <v>15421</v>
      </c>
      <c r="AC79" s="71">
        <v>0</v>
      </c>
      <c r="AD79" s="71">
        <v>1.0927893206520669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12.191000000000001</v>
      </c>
      <c r="BK79" s="71">
        <v>0</v>
      </c>
      <c r="BL79" s="71">
        <v>0</v>
      </c>
      <c r="BM79" s="71">
        <v>0</v>
      </c>
      <c r="BN79" s="72"/>
      <c r="BO79" s="71">
        <v>0</v>
      </c>
      <c r="BP79" s="71">
        <v>0</v>
      </c>
      <c r="BQ79" s="71">
        <v>2</v>
      </c>
      <c r="BR79" s="71">
        <v>0</v>
      </c>
      <c r="BS79" s="71">
        <v>0</v>
      </c>
      <c r="BT79" s="71">
        <v>0</v>
      </c>
      <c r="BU79"/>
      <c r="BV79" s="70">
        <v>12.191000000000001</v>
      </c>
      <c r="BW79" s="70">
        <v>0</v>
      </c>
      <c r="BX79" s="70">
        <v>0</v>
      </c>
      <c r="BY79" s="70">
        <v>0</v>
      </c>
      <c r="BZ79" s="70">
        <v>0</v>
      </c>
      <c r="CA79" s="70">
        <v>0</v>
      </c>
      <c r="CB79" s="70">
        <v>0</v>
      </c>
      <c r="CC79" s="70">
        <v>0</v>
      </c>
      <c r="CD79" s="70">
        <v>0</v>
      </c>
    </row>
    <row r="80" spans="1:82">
      <c r="A80" s="70" t="s">
        <v>1739</v>
      </c>
      <c r="B80" s="70">
        <v>264</v>
      </c>
      <c r="C80" s="70">
        <v>9</v>
      </c>
      <c r="D80" s="70">
        <v>16</v>
      </c>
      <c r="E80" s="70">
        <v>2012</v>
      </c>
      <c r="F80" s="70" t="s">
        <v>179</v>
      </c>
      <c r="G80" s="70" t="s">
        <v>1730</v>
      </c>
      <c r="H80" s="70" t="s">
        <v>1731</v>
      </c>
      <c r="I80" s="148"/>
      <c r="J80" s="71">
        <v>69.401245791088812</v>
      </c>
      <c r="K80" s="71">
        <v>1.616304108597256</v>
      </c>
      <c r="L80" s="71">
        <v>4.0533830513905817</v>
      </c>
      <c r="M80" s="71">
        <v>12.908307688901621</v>
      </c>
      <c r="N80" s="71">
        <v>23.154108521036651</v>
      </c>
      <c r="O80" s="71">
        <v>17.691389628767059</v>
      </c>
      <c r="P80" s="71">
        <v>19.398833613983186</v>
      </c>
      <c r="Q80" s="71">
        <v>1.1622168916654201</v>
      </c>
      <c r="R80" s="71">
        <v>0</v>
      </c>
      <c r="S80" s="71">
        <v>1.1359212002396259</v>
      </c>
      <c r="T80" s="72"/>
      <c r="U80" s="71">
        <v>4337835</v>
      </c>
      <c r="V80" s="71">
        <v>678</v>
      </c>
      <c r="W80" s="71">
        <v>72</v>
      </c>
      <c r="X80" s="71">
        <v>2344</v>
      </c>
      <c r="Y80" s="71">
        <v>5065</v>
      </c>
      <c r="Z80" s="71">
        <v>9253</v>
      </c>
      <c r="AA80" s="71">
        <v>3898</v>
      </c>
      <c r="AB80" s="71">
        <v>15243</v>
      </c>
      <c r="AC80" s="71">
        <v>0</v>
      </c>
      <c r="AD80" s="71">
        <v>1.1359212002396259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17.244</v>
      </c>
      <c r="BK80" s="71">
        <v>0</v>
      </c>
      <c r="BL80" s="71">
        <v>0</v>
      </c>
      <c r="BM80" s="71">
        <v>0</v>
      </c>
      <c r="BN80" s="72"/>
      <c r="BO80" s="71">
        <v>0</v>
      </c>
      <c r="BP80" s="71">
        <v>0</v>
      </c>
      <c r="BQ80" s="71">
        <v>2</v>
      </c>
      <c r="BR80" s="71">
        <v>0</v>
      </c>
      <c r="BS80" s="71">
        <v>0</v>
      </c>
      <c r="BT80" s="71">
        <v>0</v>
      </c>
      <c r="BU80"/>
      <c r="BV80" s="70">
        <v>17.244</v>
      </c>
      <c r="BW80" s="70">
        <v>0</v>
      </c>
      <c r="BX80" s="70">
        <v>0</v>
      </c>
      <c r="BY80" s="70">
        <v>0</v>
      </c>
      <c r="BZ80" s="70">
        <v>0</v>
      </c>
      <c r="CA80" s="70">
        <v>0</v>
      </c>
      <c r="CB80" s="70">
        <v>0</v>
      </c>
      <c r="CC80" s="70">
        <v>0</v>
      </c>
      <c r="CD80" s="70">
        <v>0</v>
      </c>
    </row>
    <row r="81" spans="1:82">
      <c r="A81" s="70" t="s">
        <v>1740</v>
      </c>
      <c r="B81" s="70">
        <v>265</v>
      </c>
      <c r="C81" s="70">
        <v>10</v>
      </c>
      <c r="D81" s="70">
        <v>16</v>
      </c>
      <c r="E81" s="70">
        <v>2013</v>
      </c>
      <c r="F81" s="70" t="s">
        <v>180</v>
      </c>
      <c r="G81" s="70" t="s">
        <v>1730</v>
      </c>
      <c r="H81" s="70" t="s">
        <v>1731</v>
      </c>
      <c r="I81" s="148"/>
      <c r="J81" s="71">
        <v>72.99206038689465</v>
      </c>
      <c r="K81" s="71">
        <v>1.458591269349734</v>
      </c>
      <c r="L81" s="71">
        <v>2.8669587107211418</v>
      </c>
      <c r="M81" s="71">
        <v>12.657753093202279</v>
      </c>
      <c r="N81" s="71">
        <v>22.852809606989361</v>
      </c>
      <c r="O81" s="71">
        <v>17.039585410884513</v>
      </c>
      <c r="P81" s="71">
        <v>19.651761660836758</v>
      </c>
      <c r="Q81" s="71">
        <v>1.16627973379246</v>
      </c>
      <c r="R81" s="71">
        <v>0</v>
      </c>
      <c r="S81" s="71">
        <v>1.4379853013315449</v>
      </c>
      <c r="T81" s="72"/>
      <c r="U81" s="71">
        <v>4695284</v>
      </c>
      <c r="V81" s="71">
        <v>678</v>
      </c>
      <c r="W81" s="71">
        <v>72</v>
      </c>
      <c r="X81" s="71">
        <v>2344</v>
      </c>
      <c r="Y81" s="71">
        <v>5089</v>
      </c>
      <c r="Z81" s="71">
        <v>9310</v>
      </c>
      <c r="AA81" s="71">
        <v>3934</v>
      </c>
      <c r="AB81" s="71">
        <v>15077</v>
      </c>
      <c r="AC81" s="71">
        <v>0</v>
      </c>
      <c r="AD81" s="71">
        <v>1.4379853013315449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19.577000000000002</v>
      </c>
      <c r="BK81" s="71">
        <v>0</v>
      </c>
      <c r="BL81" s="71">
        <v>0</v>
      </c>
      <c r="BM81" s="71">
        <v>0</v>
      </c>
      <c r="BN81" s="72"/>
      <c r="BO81" s="71">
        <v>0</v>
      </c>
      <c r="BP81" s="71">
        <v>0</v>
      </c>
      <c r="BQ81" s="71">
        <v>2</v>
      </c>
      <c r="BR81" s="71">
        <v>0</v>
      </c>
      <c r="BS81" s="71">
        <v>0</v>
      </c>
      <c r="BT81" s="71">
        <v>0</v>
      </c>
      <c r="BU81"/>
      <c r="BV81" s="70">
        <v>19.577000000000002</v>
      </c>
      <c r="BW81" s="70">
        <v>0</v>
      </c>
      <c r="BX81" s="70">
        <v>0</v>
      </c>
      <c r="BY81" s="70">
        <v>0</v>
      </c>
      <c r="BZ81" s="70">
        <v>0</v>
      </c>
      <c r="CA81" s="70">
        <v>0</v>
      </c>
      <c r="CB81" s="70">
        <v>0</v>
      </c>
      <c r="CC81" s="70">
        <v>0</v>
      </c>
      <c r="CD81" s="70">
        <v>0</v>
      </c>
    </row>
    <row r="82" spans="1:82">
      <c r="A82" s="70" t="s">
        <v>1741</v>
      </c>
      <c r="B82" s="70">
        <v>266</v>
      </c>
      <c r="C82" s="70">
        <v>11</v>
      </c>
      <c r="D82" s="70">
        <v>16</v>
      </c>
      <c r="E82" s="70">
        <v>2014</v>
      </c>
      <c r="F82" s="70" t="s">
        <v>181</v>
      </c>
      <c r="G82" s="70" t="s">
        <v>1730</v>
      </c>
      <c r="H82" s="70" t="s">
        <v>1731</v>
      </c>
      <c r="I82" s="148"/>
      <c r="J82" s="71">
        <v>66.859890877299961</v>
      </c>
      <c r="K82" s="71">
        <v>1.2353603568904941</v>
      </c>
      <c r="L82" s="71">
        <v>4.2722692156322717</v>
      </c>
      <c r="M82" s="71">
        <v>11.240143776191291</v>
      </c>
      <c r="N82" s="71">
        <v>19.868437145869599</v>
      </c>
      <c r="O82" s="71">
        <v>16.221967130256338</v>
      </c>
      <c r="P82" s="71">
        <v>19.492799405507373</v>
      </c>
      <c r="Q82" s="71">
        <v>1.10175749726298</v>
      </c>
      <c r="R82" s="71">
        <v>0</v>
      </c>
      <c r="S82" s="71">
        <v>1.7411776304939821</v>
      </c>
      <c r="T82" s="72"/>
      <c r="U82" s="71">
        <v>4751318</v>
      </c>
      <c r="V82" s="71">
        <v>581</v>
      </c>
      <c r="W82" s="71">
        <v>86</v>
      </c>
      <c r="X82" s="71">
        <v>2130</v>
      </c>
      <c r="Y82" s="71">
        <v>5121</v>
      </c>
      <c r="Z82" s="71">
        <v>9335</v>
      </c>
      <c r="AA82" s="71">
        <v>3882</v>
      </c>
      <c r="AB82" s="71">
        <v>14845</v>
      </c>
      <c r="AC82" s="71">
        <v>0</v>
      </c>
      <c r="AD82" s="71">
        <v>1.7411776304939821</v>
      </c>
      <c r="AE82" s="72"/>
      <c r="AF82" s="71"/>
      <c r="AG82" s="71"/>
      <c r="AH82" s="71"/>
      <c r="AI82" s="71"/>
      <c r="AJ82" s="71"/>
      <c r="AK82" s="71"/>
      <c r="AL82" s="71"/>
      <c r="AM82" s="71"/>
      <c r="AN82" s="71"/>
      <c r="AO82" s="71"/>
      <c r="AP82" s="71"/>
      <c r="AQ82" s="72"/>
      <c r="AR82" s="71">
        <v>300</v>
      </c>
      <c r="AS82" s="71">
        <v>23</v>
      </c>
      <c r="AT82" s="71">
        <v>0</v>
      </c>
      <c r="AU82" s="71">
        <v>0</v>
      </c>
      <c r="AV82" s="71">
        <v>0</v>
      </c>
      <c r="AW82" s="71">
        <v>0</v>
      </c>
      <c r="AX82" s="71"/>
      <c r="AY82" s="72"/>
      <c r="AZ82" s="71">
        <v>1266.8</v>
      </c>
      <c r="BA82" s="71">
        <v>15785.4</v>
      </c>
      <c r="BB82" s="71">
        <v>0</v>
      </c>
      <c r="BC82" s="71">
        <v>0</v>
      </c>
      <c r="BD82" s="71">
        <v>0</v>
      </c>
      <c r="BE82" s="71">
        <v>0</v>
      </c>
      <c r="BF82" s="71"/>
      <c r="BG82" s="72"/>
      <c r="BH82" s="71">
        <v>0</v>
      </c>
      <c r="BI82" s="71">
        <v>0</v>
      </c>
      <c r="BJ82" s="71">
        <v>15.772</v>
      </c>
      <c r="BK82" s="71">
        <v>0</v>
      </c>
      <c r="BL82" s="71">
        <v>0</v>
      </c>
      <c r="BM82" s="71">
        <v>0</v>
      </c>
      <c r="BN82" s="72"/>
      <c r="BO82" s="71">
        <v>0</v>
      </c>
      <c r="BP82" s="71">
        <v>0</v>
      </c>
      <c r="BQ82" s="71">
        <v>2</v>
      </c>
      <c r="BR82" s="71">
        <v>0</v>
      </c>
      <c r="BS82" s="71">
        <v>0</v>
      </c>
      <c r="BT82" s="71">
        <v>0</v>
      </c>
      <c r="BU82"/>
      <c r="BV82" s="70">
        <v>15.772</v>
      </c>
      <c r="BW82" s="70">
        <v>0</v>
      </c>
      <c r="BX82" s="70">
        <v>0</v>
      </c>
      <c r="BY82" s="70">
        <v>0</v>
      </c>
      <c r="BZ82" s="70">
        <v>0</v>
      </c>
      <c r="CA82" s="70">
        <v>0</v>
      </c>
      <c r="CB82" s="70">
        <v>0</v>
      </c>
      <c r="CC82" s="70">
        <v>0</v>
      </c>
      <c r="CD82" s="70">
        <v>0</v>
      </c>
    </row>
    <row r="83" spans="1:82">
      <c r="A83" s="70" t="s">
        <v>1742</v>
      </c>
      <c r="B83" s="70">
        <v>267</v>
      </c>
      <c r="C83" s="70">
        <v>12</v>
      </c>
      <c r="D83" s="70">
        <v>16</v>
      </c>
      <c r="E83" s="70">
        <v>2015</v>
      </c>
      <c r="F83" s="70" t="s">
        <v>182</v>
      </c>
      <c r="G83" s="1064" t="s">
        <v>1730</v>
      </c>
      <c r="H83" s="70" t="s">
        <v>1731</v>
      </c>
      <c r="I83" s="148"/>
      <c r="J83" s="71">
        <v>39.152724196142472</v>
      </c>
      <c r="K83" s="71">
        <v>1.3817240240494371</v>
      </c>
      <c r="L83" s="71">
        <v>5.5248996048217451</v>
      </c>
      <c r="M83" s="71">
        <v>10.759186597000941</v>
      </c>
      <c r="N83" s="71">
        <v>16.968603867861709</v>
      </c>
      <c r="O83" s="71">
        <v>16.017421830603059</v>
      </c>
      <c r="P83" s="71">
        <v>19.297137415638886</v>
      </c>
      <c r="Q83" s="71">
        <v>1.0531933144429499</v>
      </c>
      <c r="R83" s="71">
        <v>0</v>
      </c>
      <c r="S83" s="71">
        <v>2.127390103117266</v>
      </c>
      <c r="T83" s="72"/>
      <c r="U83" s="71">
        <v>3019616</v>
      </c>
      <c r="V83" s="71">
        <v>581</v>
      </c>
      <c r="W83" s="71">
        <v>86</v>
      </c>
      <c r="X83" s="71">
        <v>2130</v>
      </c>
      <c r="Y83" s="71">
        <v>5088</v>
      </c>
      <c r="Z83" s="71">
        <v>9306</v>
      </c>
      <c r="AA83" s="71">
        <v>3840</v>
      </c>
      <c r="AB83" s="71">
        <v>14496</v>
      </c>
      <c r="AC83" s="71">
        <v>0</v>
      </c>
      <c r="AD83" s="71">
        <v>2.127390103117266</v>
      </c>
      <c r="AE83" s="72"/>
      <c r="AF83" s="71">
        <v>22094307.80134416</v>
      </c>
      <c r="AG83" s="71">
        <v>1047959.938501175</v>
      </c>
      <c r="AH83" s="71">
        <v>821650.42537055537</v>
      </c>
      <c r="AI83" s="71">
        <v>13149695.518030031</v>
      </c>
      <c r="AJ83" s="71">
        <v>22013279.964251809</v>
      </c>
      <c r="AK83" s="71">
        <v>0</v>
      </c>
      <c r="AL83" s="71">
        <v>0</v>
      </c>
      <c r="AM83" s="71">
        <v>1986615.9915670489</v>
      </c>
      <c r="AN83" s="71">
        <v>0</v>
      </c>
      <c r="AO83" s="71">
        <v>0</v>
      </c>
      <c r="AP83" s="71">
        <v>61113509.639064774</v>
      </c>
      <c r="AQ83" s="72"/>
      <c r="AR83" s="71">
        <v>324</v>
      </c>
      <c r="AS83" s="71">
        <v>35</v>
      </c>
      <c r="AT83" s="71">
        <v>0</v>
      </c>
      <c r="AU83" s="71">
        <v>0</v>
      </c>
      <c r="AV83" s="71">
        <v>0</v>
      </c>
      <c r="AW83" s="71">
        <v>0</v>
      </c>
      <c r="AX83" s="71"/>
      <c r="AY83" s="72"/>
      <c r="AZ83" s="71">
        <v>1410.6</v>
      </c>
      <c r="BA83" s="71">
        <v>16677.8</v>
      </c>
      <c r="BB83" s="71">
        <v>0</v>
      </c>
      <c r="BC83" s="71">
        <v>0</v>
      </c>
      <c r="BD83" s="71">
        <v>0</v>
      </c>
      <c r="BE83" s="71">
        <v>0</v>
      </c>
      <c r="BF83" s="71"/>
      <c r="BG83" s="72"/>
      <c r="BH83" s="71">
        <v>0</v>
      </c>
      <c r="BI83" s="71">
        <v>0</v>
      </c>
      <c r="BJ83" s="71">
        <v>14.538</v>
      </c>
      <c r="BK83" s="71">
        <v>0</v>
      </c>
      <c r="BL83" s="71">
        <v>0</v>
      </c>
      <c r="BM83" s="71">
        <v>0</v>
      </c>
      <c r="BN83" s="72"/>
      <c r="BO83" s="71">
        <v>0</v>
      </c>
      <c r="BP83" s="71">
        <v>0</v>
      </c>
      <c r="BQ83" s="71">
        <v>2</v>
      </c>
      <c r="BR83" s="71">
        <v>0</v>
      </c>
      <c r="BS83" s="71">
        <v>0</v>
      </c>
      <c r="BT83" s="71">
        <v>0</v>
      </c>
      <c r="BU83"/>
      <c r="BV83" s="70">
        <v>14.538</v>
      </c>
      <c r="BW83" s="70">
        <v>0</v>
      </c>
      <c r="BX83" s="70">
        <v>0</v>
      </c>
      <c r="BY83" s="70">
        <v>0</v>
      </c>
      <c r="BZ83" s="70">
        <v>0</v>
      </c>
      <c r="CA83" s="70">
        <v>0</v>
      </c>
      <c r="CB83" s="70">
        <v>0</v>
      </c>
      <c r="CC83" s="70">
        <v>0</v>
      </c>
      <c r="CD83" s="70">
        <v>0</v>
      </c>
    </row>
    <row r="84" spans="1:82">
      <c r="A84" s="70" t="s">
        <v>1743</v>
      </c>
      <c r="B84" s="70">
        <v>268</v>
      </c>
      <c r="C84" s="70">
        <v>13</v>
      </c>
      <c r="D84" s="70">
        <v>16</v>
      </c>
      <c r="E84" s="70">
        <v>2016</v>
      </c>
      <c r="F84" s="70" t="s">
        <v>155</v>
      </c>
      <c r="G84" s="1064" t="s">
        <v>1730</v>
      </c>
      <c r="H84" s="70" t="s">
        <v>1731</v>
      </c>
      <c r="I84" s="148"/>
      <c r="J84" s="71">
        <v>41.484905755776659</v>
      </c>
      <c r="K84" s="71">
        <v>1.3964316518587883</v>
      </c>
      <c r="L84" s="71">
        <v>4.8227967417286886</v>
      </c>
      <c r="M84" s="71">
        <v>8.8574130767912997</v>
      </c>
      <c r="N84" s="71">
        <v>16.88450683252265</v>
      </c>
      <c r="O84" s="71">
        <v>15.715796193434478</v>
      </c>
      <c r="P84" s="71">
        <v>18.574893953914128</v>
      </c>
      <c r="Q84" s="71">
        <v>1.0060826047140037</v>
      </c>
      <c r="R84" s="71">
        <v>0</v>
      </c>
      <c r="S84" s="71">
        <v>1.8693712446066004</v>
      </c>
      <c r="T84" s="72"/>
      <c r="U84" s="71">
        <v>3158273</v>
      </c>
      <c r="V84" s="71">
        <v>581</v>
      </c>
      <c r="W84" s="71">
        <v>86</v>
      </c>
      <c r="X84" s="71">
        <v>2130</v>
      </c>
      <c r="Y84" s="71">
        <v>5089</v>
      </c>
      <c r="Z84" s="71">
        <v>9243</v>
      </c>
      <c r="AA84" s="71">
        <v>3823</v>
      </c>
      <c r="AB84" s="71">
        <v>14244</v>
      </c>
      <c r="AC84" s="71">
        <v>0</v>
      </c>
      <c r="AD84" s="71">
        <v>1.8693712446066</v>
      </c>
      <c r="AE84" s="72"/>
      <c r="AF84" s="71">
        <v>23304310.288949382</v>
      </c>
      <c r="AG84" s="71">
        <v>1013851.837625923</v>
      </c>
      <c r="AH84" s="71">
        <v>558161.39468034182</v>
      </c>
      <c r="AI84" s="71">
        <v>12369533.972630359</v>
      </c>
      <c r="AJ84" s="71">
        <v>20109508.140942529</v>
      </c>
      <c r="AK84" s="71">
        <v>0</v>
      </c>
      <c r="AL84" s="71">
        <v>0</v>
      </c>
      <c r="AM84" s="71">
        <v>1953597.023639488</v>
      </c>
      <c r="AN84" s="71">
        <v>0</v>
      </c>
      <c r="AO84" s="71">
        <v>0</v>
      </c>
      <c r="AP84" s="71">
        <v>59308962.658468023</v>
      </c>
      <c r="AQ84" s="72"/>
      <c r="AR84" s="71">
        <v>350</v>
      </c>
      <c r="AS84" s="71">
        <v>40</v>
      </c>
      <c r="AT84" s="71">
        <v>0</v>
      </c>
      <c r="AU84" s="71">
        <v>0</v>
      </c>
      <c r="AV84" s="71">
        <v>0</v>
      </c>
      <c r="AW84" s="71">
        <v>0</v>
      </c>
      <c r="AX84" s="71"/>
      <c r="AY84" s="72"/>
      <c r="AZ84" s="71">
        <v>1533.7</v>
      </c>
      <c r="BA84" s="71">
        <v>16910.900000000001</v>
      </c>
      <c r="BB84" s="71">
        <v>0</v>
      </c>
      <c r="BC84" s="71">
        <v>0</v>
      </c>
      <c r="BD84" s="71">
        <v>0</v>
      </c>
      <c r="BE84" s="71">
        <v>0</v>
      </c>
      <c r="BF84" s="71"/>
      <c r="BG84" s="72"/>
      <c r="BH84" s="71">
        <v>0</v>
      </c>
      <c r="BI84" s="71">
        <v>0</v>
      </c>
      <c r="BJ84" s="71">
        <v>15.018000000000001</v>
      </c>
      <c r="BK84" s="71">
        <v>0</v>
      </c>
      <c r="BL84" s="71">
        <v>0</v>
      </c>
      <c r="BM84" s="71">
        <v>0</v>
      </c>
      <c r="BN84" s="72"/>
      <c r="BO84" s="71">
        <v>0</v>
      </c>
      <c r="BP84" s="71">
        <v>0</v>
      </c>
      <c r="BQ84" s="71">
        <v>2</v>
      </c>
      <c r="BR84" s="71">
        <v>0</v>
      </c>
      <c r="BS84" s="71">
        <v>0</v>
      </c>
      <c r="BT84" s="71">
        <v>0</v>
      </c>
      <c r="BU84"/>
      <c r="BV84" s="70">
        <v>15.018000000000001</v>
      </c>
      <c r="BW84" s="70">
        <v>0</v>
      </c>
      <c r="BX84" s="70">
        <v>0</v>
      </c>
      <c r="BY84" s="70">
        <v>0</v>
      </c>
      <c r="BZ84" s="70">
        <v>0</v>
      </c>
      <c r="CA84" s="70">
        <v>0</v>
      </c>
      <c r="CB84" s="70">
        <v>0</v>
      </c>
      <c r="CC84" s="70">
        <v>0</v>
      </c>
      <c r="CD84" s="70">
        <v>0</v>
      </c>
    </row>
    <row r="85" spans="1:82">
      <c r="A85" s="70" t="s">
        <v>1744</v>
      </c>
      <c r="B85" s="70">
        <v>269</v>
      </c>
      <c r="C85" s="70">
        <v>14</v>
      </c>
      <c r="D85" s="70">
        <v>16</v>
      </c>
      <c r="E85" s="70">
        <v>2017</v>
      </c>
      <c r="F85" s="70" t="s">
        <v>156</v>
      </c>
      <c r="G85" s="70" t="s">
        <v>1730</v>
      </c>
      <c r="H85" s="70" t="s">
        <v>1731</v>
      </c>
      <c r="I85" s="148"/>
      <c r="J85" s="71">
        <v>36.035850936739827</v>
      </c>
      <c r="K85" s="71">
        <v>1.4284901991382912</v>
      </c>
      <c r="L85" s="71">
        <v>5.1364139360773882</v>
      </c>
      <c r="M85" s="71">
        <v>8.6008901273880642</v>
      </c>
      <c r="N85" s="71">
        <v>18.302052066695111</v>
      </c>
      <c r="O85" s="71">
        <v>15.372379402694325</v>
      </c>
      <c r="P85" s="71">
        <v>18.022713703667428</v>
      </c>
      <c r="Q85" s="71">
        <v>0.95138890906088802</v>
      </c>
      <c r="R85" s="71">
        <v>0</v>
      </c>
      <c r="S85" s="71">
        <v>1.5574250852409994</v>
      </c>
      <c r="T85" s="72"/>
      <c r="U85" s="71">
        <v>2987701</v>
      </c>
      <c r="V85" s="71">
        <v>581</v>
      </c>
      <c r="W85" s="71">
        <v>86</v>
      </c>
      <c r="X85" s="71">
        <v>2130</v>
      </c>
      <c r="Y85" s="71">
        <v>5100</v>
      </c>
      <c r="Z85" s="71">
        <v>9191</v>
      </c>
      <c r="AA85" s="71">
        <v>3733</v>
      </c>
      <c r="AB85" s="71">
        <v>13929</v>
      </c>
      <c r="AC85" s="71">
        <v>0</v>
      </c>
      <c r="AD85" s="71">
        <v>1.557425085240999</v>
      </c>
      <c r="AE85" s="72"/>
      <c r="AF85" s="71">
        <v>21359361.853922501</v>
      </c>
      <c r="AG85" s="71">
        <v>1029190.974629199</v>
      </c>
      <c r="AH85" s="71">
        <v>833094.21827153512</v>
      </c>
      <c r="AI85" s="71">
        <v>12637236.56335103</v>
      </c>
      <c r="AJ85" s="71">
        <v>22950614.418514889</v>
      </c>
      <c r="AK85" s="71">
        <v>0</v>
      </c>
      <c r="AL85" s="71">
        <v>0</v>
      </c>
      <c r="AM85" s="71">
        <v>1913383.301821552</v>
      </c>
      <c r="AN85" s="71">
        <v>0</v>
      </c>
      <c r="AO85" s="71">
        <v>0</v>
      </c>
      <c r="AP85" s="71">
        <v>60722881.330510698</v>
      </c>
      <c r="AQ85" s="72"/>
      <c r="AR85" s="71">
        <v>370</v>
      </c>
      <c r="AS85" s="71">
        <v>47</v>
      </c>
      <c r="AT85" s="71">
        <v>0</v>
      </c>
      <c r="AU85" s="71">
        <v>0</v>
      </c>
      <c r="AV85" s="71">
        <v>0</v>
      </c>
      <c r="AW85" s="71">
        <v>0</v>
      </c>
      <c r="AX85" s="71"/>
      <c r="AY85" s="72"/>
      <c r="AZ85" s="71">
        <v>1644.6</v>
      </c>
      <c r="BA85" s="71">
        <v>17184.5</v>
      </c>
      <c r="BB85" s="71">
        <v>0</v>
      </c>
      <c r="BC85" s="71">
        <v>0</v>
      </c>
      <c r="BD85" s="71">
        <v>0</v>
      </c>
      <c r="BE85" s="71">
        <v>0</v>
      </c>
      <c r="BF85" s="71"/>
      <c r="BG85" s="72"/>
      <c r="BH85" s="71">
        <v>0</v>
      </c>
      <c r="BI85" s="71">
        <v>0</v>
      </c>
      <c r="BJ85" s="71">
        <v>14.89</v>
      </c>
      <c r="BK85" s="71">
        <v>0</v>
      </c>
      <c r="BL85" s="71">
        <v>0</v>
      </c>
      <c r="BM85" s="71">
        <v>0</v>
      </c>
      <c r="BN85" s="72"/>
      <c r="BO85" s="71">
        <v>0</v>
      </c>
      <c r="BP85" s="71">
        <v>0</v>
      </c>
      <c r="BQ85" s="71">
        <v>2</v>
      </c>
      <c r="BR85" s="71">
        <v>0</v>
      </c>
      <c r="BS85" s="71">
        <v>0</v>
      </c>
      <c r="BT85" s="71">
        <v>0</v>
      </c>
      <c r="BU85"/>
      <c r="BV85" s="70">
        <v>14.89</v>
      </c>
      <c r="BW85" s="70">
        <v>0</v>
      </c>
      <c r="BX85" s="70">
        <v>0</v>
      </c>
      <c r="BY85" s="70">
        <v>0</v>
      </c>
      <c r="BZ85" s="70">
        <v>0</v>
      </c>
      <c r="CA85" s="70">
        <v>0</v>
      </c>
      <c r="CB85" s="70">
        <v>0</v>
      </c>
      <c r="CC85" s="70">
        <v>0</v>
      </c>
      <c r="CD85" s="70">
        <v>0</v>
      </c>
    </row>
    <row r="86" spans="1:82">
      <c r="A86" s="70" t="s">
        <v>1745</v>
      </c>
      <c r="B86" s="70">
        <v>270</v>
      </c>
      <c r="C86" s="70">
        <v>15</v>
      </c>
      <c r="D86" s="70">
        <v>16</v>
      </c>
      <c r="E86" s="70">
        <v>2018</v>
      </c>
      <c r="F86" s="70" t="s">
        <v>183</v>
      </c>
      <c r="G86" s="70" t="s">
        <v>1730</v>
      </c>
      <c r="H86" s="70" t="s">
        <v>1731</v>
      </c>
      <c r="I86" s="148"/>
      <c r="J86" s="71">
        <v>27.31926277780131</v>
      </c>
      <c r="K86" s="71">
        <v>1.3252946853803305</v>
      </c>
      <c r="L86" s="71">
        <v>4.7579266095723627</v>
      </c>
      <c r="M86" s="71">
        <v>9.171126449120365</v>
      </c>
      <c r="N86" s="71">
        <v>17.066363437210139</v>
      </c>
      <c r="O86" s="71">
        <v>14.891554495418017</v>
      </c>
      <c r="P86" s="71">
        <v>17.781172826456483</v>
      </c>
      <c r="Q86" s="71">
        <v>0.864894852306198</v>
      </c>
      <c r="R86" s="71">
        <v>0</v>
      </c>
      <c r="S86" s="71">
        <v>1.0780589063141435</v>
      </c>
      <c r="T86" s="72"/>
      <c r="U86" s="71">
        <v>2410477</v>
      </c>
      <c r="V86" s="71">
        <v>581</v>
      </c>
      <c r="W86" s="71">
        <v>86</v>
      </c>
      <c r="X86" s="71">
        <v>2130</v>
      </c>
      <c r="Y86" s="71">
        <v>5096</v>
      </c>
      <c r="Z86" s="71">
        <v>9074</v>
      </c>
      <c r="AA86" s="71">
        <v>3720</v>
      </c>
      <c r="AB86" s="71">
        <v>13646</v>
      </c>
      <c r="AC86" s="71">
        <v>0</v>
      </c>
      <c r="AD86" s="71">
        <v>1.078058906314143</v>
      </c>
      <c r="AE86" s="72"/>
      <c r="AF86" s="71">
        <v>15508342.577202231</v>
      </c>
      <c r="AG86" s="71">
        <v>908420.2076522666</v>
      </c>
      <c r="AH86" s="71">
        <v>782575.5190709586</v>
      </c>
      <c r="AI86" s="71">
        <v>12025990.585860509</v>
      </c>
      <c r="AJ86" s="71">
        <v>22147853.262240048</v>
      </c>
      <c r="AK86" s="71">
        <v>0</v>
      </c>
      <c r="AL86" s="71">
        <v>0</v>
      </c>
      <c r="AM86" s="71">
        <v>1878387.0567711601</v>
      </c>
      <c r="AN86" s="71">
        <v>0</v>
      </c>
      <c r="AO86" s="71">
        <v>0</v>
      </c>
      <c r="AP86" s="71">
        <v>53251569.208797172</v>
      </c>
      <c r="AQ86" s="72"/>
      <c r="AR86" s="71">
        <v>394</v>
      </c>
      <c r="AS86" s="71">
        <v>68</v>
      </c>
      <c r="AT86" s="71">
        <v>0</v>
      </c>
      <c r="AU86" s="71">
        <v>0</v>
      </c>
      <c r="AV86" s="71">
        <v>0</v>
      </c>
      <c r="AW86" s="71">
        <v>0</v>
      </c>
      <c r="AX86" s="71"/>
      <c r="AY86" s="72"/>
      <c r="AZ86" s="71">
        <v>1783.9999999999995</v>
      </c>
      <c r="BA86" s="71">
        <v>23943.8</v>
      </c>
      <c r="BB86" s="71">
        <v>0</v>
      </c>
      <c r="BC86" s="71">
        <v>0</v>
      </c>
      <c r="BD86" s="71">
        <v>0</v>
      </c>
      <c r="BE86" s="71">
        <v>0</v>
      </c>
      <c r="BF86" s="71"/>
      <c r="BG86" s="72"/>
      <c r="BH86" s="71">
        <v>0</v>
      </c>
      <c r="BI86" s="71">
        <v>0</v>
      </c>
      <c r="BJ86" s="71">
        <v>13.946999999999999</v>
      </c>
      <c r="BK86" s="71">
        <v>0</v>
      </c>
      <c r="BL86" s="71">
        <v>0</v>
      </c>
      <c r="BM86" s="71">
        <v>0</v>
      </c>
      <c r="BN86" s="72"/>
      <c r="BO86" s="71">
        <v>0</v>
      </c>
      <c r="BP86" s="71">
        <v>0</v>
      </c>
      <c r="BQ86" s="71">
        <v>2</v>
      </c>
      <c r="BR86" s="71">
        <v>0</v>
      </c>
      <c r="BS86" s="71">
        <v>0</v>
      </c>
      <c r="BT86" s="71">
        <v>0</v>
      </c>
      <c r="BU86"/>
      <c r="BV86" s="70">
        <v>13.946999999999999</v>
      </c>
      <c r="BW86" s="70">
        <v>0</v>
      </c>
      <c r="BX86" s="70">
        <v>0</v>
      </c>
      <c r="BY86" s="70">
        <v>0</v>
      </c>
      <c r="BZ86" s="70">
        <v>0</v>
      </c>
      <c r="CA86" s="70">
        <v>0</v>
      </c>
      <c r="CB86" s="70">
        <v>0</v>
      </c>
      <c r="CC86" s="70">
        <v>0</v>
      </c>
      <c r="CD86" s="70">
        <v>0</v>
      </c>
    </row>
    <row r="87" spans="1:82">
      <c r="A87" s="70" t="s">
        <v>1746</v>
      </c>
      <c r="B87" s="70">
        <v>271</v>
      </c>
      <c r="C87" s="70">
        <v>16</v>
      </c>
      <c r="D87" s="70">
        <v>16</v>
      </c>
      <c r="E87" s="70">
        <v>2019</v>
      </c>
      <c r="F87" s="70" t="s">
        <v>158</v>
      </c>
      <c r="G87" s="70" t="s">
        <v>1730</v>
      </c>
      <c r="H87" s="70" t="s">
        <v>1731</v>
      </c>
      <c r="I87" s="148"/>
      <c r="J87" s="71">
        <v>31.319208019105293</v>
      </c>
      <c r="K87" s="71">
        <v>1.2340974985045161</v>
      </c>
      <c r="L87" s="71">
        <v>4.8096415587819346</v>
      </c>
      <c r="M87" s="71">
        <v>8.76892992679789</v>
      </c>
      <c r="N87" s="71">
        <v>14.828114249917915</v>
      </c>
      <c r="O87" s="71">
        <v>14.202952391920281</v>
      </c>
      <c r="P87" s="71">
        <v>17.59260238195251</v>
      </c>
      <c r="Q87" s="71">
        <v>0.82025223817850701</v>
      </c>
      <c r="R87" s="71">
        <v>0</v>
      </c>
      <c r="S87" s="71">
        <v>1.1583789530595372</v>
      </c>
      <c r="T87" s="72"/>
      <c r="U87" s="71">
        <v>2842787</v>
      </c>
      <c r="V87" s="71">
        <v>581</v>
      </c>
      <c r="W87" s="71">
        <v>86</v>
      </c>
      <c r="X87" s="71">
        <v>2130</v>
      </c>
      <c r="Y87" s="71">
        <v>5071</v>
      </c>
      <c r="Z87" s="71">
        <v>8892</v>
      </c>
      <c r="AA87" s="71">
        <v>3653</v>
      </c>
      <c r="AB87" s="71">
        <v>13292</v>
      </c>
      <c r="AC87" s="71">
        <v>0</v>
      </c>
      <c r="AD87" s="71">
        <v>1.158378953059537</v>
      </c>
      <c r="AE87" s="72"/>
      <c r="AF87" s="71">
        <v>18508517.160872869</v>
      </c>
      <c r="AG87" s="71">
        <v>886066.32715441345</v>
      </c>
      <c r="AH87" s="71">
        <v>849065.40972415532</v>
      </c>
      <c r="AI87" s="71">
        <v>12007083.393617719</v>
      </c>
      <c r="AJ87" s="71">
        <v>19722550.943774719</v>
      </c>
      <c r="AK87" s="71">
        <v>0</v>
      </c>
      <c r="AL87" s="71">
        <v>0</v>
      </c>
      <c r="AM87" s="71">
        <v>1810270.3378775727</v>
      </c>
      <c r="AN87" s="71">
        <v>0</v>
      </c>
      <c r="AO87" s="71">
        <v>0</v>
      </c>
      <c r="AP87" s="71">
        <v>53783553.573021449</v>
      </c>
      <c r="AQ87" s="72"/>
      <c r="AR87" s="71">
        <v>418</v>
      </c>
      <c r="AS87" s="71">
        <v>81</v>
      </c>
      <c r="AT87" s="71">
        <v>0</v>
      </c>
      <c r="AU87" s="71">
        <v>0</v>
      </c>
      <c r="AV87" s="71">
        <v>0</v>
      </c>
      <c r="AW87" s="71">
        <v>0</v>
      </c>
      <c r="AX87" s="71"/>
      <c r="AY87" s="72"/>
      <c r="AZ87" s="71">
        <v>1918.799999999999</v>
      </c>
      <c r="BA87" s="71">
        <v>29300.6</v>
      </c>
      <c r="BB87" s="71">
        <v>0</v>
      </c>
      <c r="BC87" s="71">
        <v>0</v>
      </c>
      <c r="BD87" s="71">
        <v>0</v>
      </c>
      <c r="BE87" s="71">
        <v>0</v>
      </c>
      <c r="BF87" s="71"/>
      <c r="BG87" s="72"/>
      <c r="BH87" s="71">
        <v>0</v>
      </c>
      <c r="BI87" s="71">
        <v>0</v>
      </c>
      <c r="BJ87" s="71">
        <v>12.769</v>
      </c>
      <c r="BK87" s="71">
        <v>0</v>
      </c>
      <c r="BL87" s="71">
        <v>0</v>
      </c>
      <c r="BM87" s="71">
        <v>0</v>
      </c>
      <c r="BN87" s="72"/>
      <c r="BO87" s="71">
        <v>0</v>
      </c>
      <c r="BP87" s="71">
        <v>0</v>
      </c>
      <c r="BQ87" s="71">
        <v>2</v>
      </c>
      <c r="BR87" s="71">
        <v>0</v>
      </c>
      <c r="BS87" s="71">
        <v>0</v>
      </c>
      <c r="BT87" s="71">
        <v>0</v>
      </c>
      <c r="BU87"/>
      <c r="BV87" s="70">
        <v>12.769</v>
      </c>
      <c r="BW87" s="70">
        <v>0</v>
      </c>
      <c r="BX87" s="70">
        <v>0</v>
      </c>
      <c r="BY87" s="70">
        <v>0</v>
      </c>
      <c r="BZ87" s="70">
        <v>0</v>
      </c>
      <c r="CA87" s="70">
        <v>0</v>
      </c>
      <c r="CB87" s="70">
        <v>0</v>
      </c>
      <c r="CC87" s="70">
        <v>0</v>
      </c>
      <c r="CD87" s="70">
        <v>0</v>
      </c>
    </row>
    <row r="88" spans="1:82">
      <c r="A88" s="70" t="s">
        <v>1747</v>
      </c>
      <c r="B88" s="70">
        <v>272</v>
      </c>
      <c r="C88" s="70">
        <v>17</v>
      </c>
      <c r="D88" s="70">
        <v>16</v>
      </c>
      <c r="E88" s="70">
        <v>2020</v>
      </c>
      <c r="F88" s="70" t="s">
        <v>159</v>
      </c>
      <c r="G88" s="70" t="s">
        <v>1730</v>
      </c>
      <c r="H88" s="70" t="s">
        <v>1731</v>
      </c>
      <c r="I88" s="148"/>
      <c r="J88" s="71">
        <v>25.975503651515709</v>
      </c>
      <c r="K88" s="71">
        <v>1.3515609089584881</v>
      </c>
      <c r="L88" s="71">
        <v>5.286351013348912</v>
      </c>
      <c r="M88" s="71">
        <v>8.1167245716511509</v>
      </c>
      <c r="N88" s="71">
        <v>15.092750631731214</v>
      </c>
      <c r="O88" s="71">
        <v>12.291255711437882</v>
      </c>
      <c r="P88" s="71">
        <v>16.605966788987057</v>
      </c>
      <c r="Q88" s="71">
        <v>0.76082917473966205</v>
      </c>
      <c r="R88" s="71">
        <v>0</v>
      </c>
      <c r="S88" s="71">
        <v>1.606270685064487</v>
      </c>
      <c r="T88" s="72"/>
      <c r="U88" s="71">
        <v>2534159</v>
      </c>
      <c r="V88" s="71">
        <v>611</v>
      </c>
      <c r="W88" s="71">
        <v>130</v>
      </c>
      <c r="X88" s="71">
        <v>2314</v>
      </c>
      <c r="Y88" s="71">
        <v>5016</v>
      </c>
      <c r="Z88" s="71">
        <v>8783</v>
      </c>
      <c r="AA88" s="71">
        <v>3665</v>
      </c>
      <c r="AB88" s="71">
        <v>12904</v>
      </c>
      <c r="AC88" s="71">
        <v>0</v>
      </c>
      <c r="AD88" s="71">
        <v>1.606270685064487</v>
      </c>
      <c r="AE88" s="72"/>
      <c r="AF88" s="71">
        <v>15928573.13461704</v>
      </c>
      <c r="AG88" s="71">
        <v>944706.28679578041</v>
      </c>
      <c r="AH88" s="71">
        <v>1006281.1333360089</v>
      </c>
      <c r="AI88" s="71">
        <v>11736183.002966288</v>
      </c>
      <c r="AJ88" s="71">
        <v>20728766.8182071</v>
      </c>
      <c r="AK88" s="71"/>
      <c r="AL88" s="71"/>
      <c r="AM88" s="71">
        <v>1684115.3664302002</v>
      </c>
      <c r="AN88" s="71"/>
      <c r="AO88" s="71"/>
      <c r="AP88" s="71">
        <v>52028625.742352419</v>
      </c>
      <c r="AQ88" s="72"/>
      <c r="AR88" s="71">
        <v>430</v>
      </c>
      <c r="AS88" s="71">
        <v>91</v>
      </c>
      <c r="AT88" s="71">
        <v>0</v>
      </c>
      <c r="AU88" s="71">
        <v>0</v>
      </c>
      <c r="AV88" s="71">
        <v>0</v>
      </c>
      <c r="AW88" s="71">
        <v>0</v>
      </c>
      <c r="AX88" s="71"/>
      <c r="AY88" s="72"/>
      <c r="AZ88" s="71">
        <v>1981.599999999999</v>
      </c>
      <c r="BA88" s="71">
        <v>69694.100000000064</v>
      </c>
      <c r="BB88" s="71">
        <v>0</v>
      </c>
      <c r="BC88" s="71">
        <v>0</v>
      </c>
      <c r="BD88" s="71">
        <v>0</v>
      </c>
      <c r="BE88" s="71">
        <v>0</v>
      </c>
      <c r="BF88" s="71"/>
      <c r="BG88" s="72"/>
      <c r="BH88" s="71">
        <v>0</v>
      </c>
      <c r="BI88" s="71">
        <v>0</v>
      </c>
      <c r="BJ88" s="71">
        <v>10.382</v>
      </c>
      <c r="BK88" s="71">
        <v>0</v>
      </c>
      <c r="BL88" s="71">
        <v>0</v>
      </c>
      <c r="BM88" s="71">
        <v>0</v>
      </c>
      <c r="BN88" s="72"/>
      <c r="BO88" s="71">
        <v>0</v>
      </c>
      <c r="BP88" s="71">
        <v>0</v>
      </c>
      <c r="BQ88" s="71">
        <v>2</v>
      </c>
      <c r="BR88" s="71">
        <v>0</v>
      </c>
      <c r="BS88" s="71">
        <v>0</v>
      </c>
      <c r="BT88" s="71">
        <v>0</v>
      </c>
      <c r="BU88"/>
      <c r="BV88" s="70">
        <v>10.382</v>
      </c>
      <c r="BW88" s="70">
        <v>0</v>
      </c>
      <c r="BX88" s="70">
        <v>0</v>
      </c>
      <c r="BY88" s="70">
        <v>0</v>
      </c>
      <c r="BZ88" s="70">
        <v>0</v>
      </c>
      <c r="CA88" s="70">
        <v>0</v>
      </c>
      <c r="CB88" s="70">
        <v>0</v>
      </c>
      <c r="CC88" s="70">
        <v>0</v>
      </c>
      <c r="CD88" s="70">
        <v>0</v>
      </c>
    </row>
    <row r="89" spans="1:82">
      <c r="A89" s="70" t="s">
        <v>1748</v>
      </c>
      <c r="B89" s="70">
        <v>272</v>
      </c>
      <c r="C89" s="70">
        <v>18</v>
      </c>
      <c r="D89" s="70">
        <v>16</v>
      </c>
      <c r="E89" s="70">
        <v>2021</v>
      </c>
      <c r="F89" s="70" t="s">
        <v>160</v>
      </c>
      <c r="G89" s="70" t="s">
        <v>1730</v>
      </c>
      <c r="H89" s="70" t="s">
        <v>1731</v>
      </c>
      <c r="I89" s="148"/>
      <c r="J89" s="71">
        <v>33.874009087003316</v>
      </c>
      <c r="K89" s="71">
        <v>1.4460278653264382</v>
      </c>
      <c r="L89" s="71">
        <v>5.2721469623302957</v>
      </c>
      <c r="M89" s="71">
        <v>9.1970304866839268</v>
      </c>
      <c r="N89" s="71">
        <v>14.368973459128338</v>
      </c>
      <c r="O89" s="71">
        <v>11.779628828035364</v>
      </c>
      <c r="P89" s="71">
        <v>16.997299020155026</v>
      </c>
      <c r="Q89" s="71">
        <v>0.73182400411946302</v>
      </c>
      <c r="R89" s="71">
        <v>0</v>
      </c>
      <c r="S89" s="71">
        <v>1.182622600042196</v>
      </c>
      <c r="T89" s="72"/>
      <c r="U89" s="71">
        <v>3483507</v>
      </c>
      <c r="V89" s="71">
        <v>611</v>
      </c>
      <c r="W89" s="71">
        <v>130</v>
      </c>
      <c r="X89" s="71">
        <v>2314</v>
      </c>
      <c r="Y89" s="71">
        <v>4975</v>
      </c>
      <c r="Z89" s="71">
        <v>8667</v>
      </c>
      <c r="AA89" s="71">
        <v>3658</v>
      </c>
      <c r="AB89" s="71">
        <v>12534</v>
      </c>
      <c r="AC89" s="71">
        <v>0</v>
      </c>
      <c r="AD89" s="71">
        <v>1.182622600042196</v>
      </c>
      <c r="AE89" s="72"/>
      <c r="AF89" s="71">
        <v>21776402.283419523</v>
      </c>
      <c r="AG89" s="71">
        <v>1004821.0806154603</v>
      </c>
      <c r="AH89" s="71">
        <v>843436.4826109967</v>
      </c>
      <c r="AI89" s="71">
        <v>13530849.662077218</v>
      </c>
      <c r="AJ89" s="71">
        <v>19212678.598740362</v>
      </c>
      <c r="AK89" s="71">
        <v>0</v>
      </c>
      <c r="AL89" s="71">
        <v>0</v>
      </c>
      <c r="AM89" s="71">
        <v>1645261.5697830017</v>
      </c>
      <c r="AN89" s="71">
        <v>0</v>
      </c>
      <c r="AO89" s="71">
        <v>0</v>
      </c>
      <c r="AP89" s="71">
        <v>58013449.677246563</v>
      </c>
      <c r="AQ89" s="72"/>
      <c r="AR89" s="71">
        <v>452</v>
      </c>
      <c r="AS89" s="71">
        <v>102</v>
      </c>
      <c r="AT89" s="71">
        <v>0</v>
      </c>
      <c r="AU89" s="71">
        <v>0</v>
      </c>
      <c r="AV89" s="71">
        <v>0</v>
      </c>
      <c r="AW89" s="71">
        <v>0</v>
      </c>
      <c r="AX89" s="71"/>
      <c r="AY89" s="72"/>
      <c r="AZ89" s="71">
        <v>2106.7999999999988</v>
      </c>
      <c r="BA89" s="71">
        <v>70189.600000000064</v>
      </c>
      <c r="BB89" s="71">
        <v>0</v>
      </c>
      <c r="BC89" s="71">
        <v>0</v>
      </c>
      <c r="BD89" s="71">
        <v>0</v>
      </c>
      <c r="BE89" s="71">
        <v>0</v>
      </c>
      <c r="BF89" s="71"/>
      <c r="BG89" s="72"/>
      <c r="BH89" s="71">
        <v>0</v>
      </c>
      <c r="BI89" s="71">
        <v>0</v>
      </c>
      <c r="BJ89" s="71">
        <v>10.244999999999999</v>
      </c>
      <c r="BK89" s="71">
        <v>0</v>
      </c>
      <c r="BL89" s="71">
        <v>0</v>
      </c>
      <c r="BM89" s="71">
        <v>0</v>
      </c>
      <c r="BN89" s="72"/>
      <c r="BO89" s="71">
        <v>0</v>
      </c>
      <c r="BP89" s="71">
        <v>0</v>
      </c>
      <c r="BQ89" s="71">
        <v>2</v>
      </c>
      <c r="BR89" s="71">
        <v>0</v>
      </c>
      <c r="BS89" s="71">
        <v>0</v>
      </c>
      <c r="BT89" s="71">
        <v>0</v>
      </c>
      <c r="BU89"/>
      <c r="BV89" s="70">
        <v>10.244999999999999</v>
      </c>
      <c r="BW89" s="70">
        <v>0</v>
      </c>
      <c r="BX89" s="70">
        <v>0</v>
      </c>
      <c r="BY89" s="70">
        <v>0</v>
      </c>
      <c r="BZ89" s="70">
        <v>0</v>
      </c>
      <c r="CA89" s="70">
        <v>0</v>
      </c>
      <c r="CB89" s="70">
        <v>0</v>
      </c>
      <c r="CC89" s="70">
        <v>0</v>
      </c>
      <c r="CD89" s="70">
        <v>0</v>
      </c>
    </row>
    <row r="90" spans="1:82">
      <c r="A90" s="70" t="s">
        <v>1749</v>
      </c>
      <c r="B90" s="70">
        <v>272</v>
      </c>
      <c r="C90" s="70">
        <v>19</v>
      </c>
      <c r="D90" s="70">
        <v>16</v>
      </c>
      <c r="E90" s="70">
        <v>2022</v>
      </c>
      <c r="F90" s="70" t="s">
        <v>161</v>
      </c>
      <c r="G90" s="70" t="s">
        <v>1730</v>
      </c>
      <c r="H90" s="70" t="s">
        <v>1731</v>
      </c>
      <c r="I90" s="148"/>
      <c r="J90" s="71">
        <v>33.539299138581242</v>
      </c>
      <c r="K90" s="71">
        <v>1.3207551015341263</v>
      </c>
      <c r="L90" s="71">
        <v>5.3467338725709048</v>
      </c>
      <c r="M90" s="71">
        <v>8.4935582675256907</v>
      </c>
      <c r="N90" s="71">
        <v>14.638226498553948</v>
      </c>
      <c r="O90" s="71">
        <v>12.212235746850395</v>
      </c>
      <c r="P90" s="71">
        <v>16.710037894307799</v>
      </c>
      <c r="Q90" s="71">
        <v>0.71774111984637134</v>
      </c>
      <c r="R90" s="71">
        <v>0</v>
      </c>
      <c r="S90" s="71">
        <v>1.4228453743945051</v>
      </c>
      <c r="T90" s="72"/>
      <c r="U90" s="71">
        <v>3883135</v>
      </c>
      <c r="V90" s="71">
        <v>611</v>
      </c>
      <c r="W90" s="71">
        <v>130</v>
      </c>
      <c r="X90" s="71">
        <v>2314</v>
      </c>
      <c r="Y90" s="71">
        <v>4923</v>
      </c>
      <c r="Z90" s="71">
        <v>8537</v>
      </c>
      <c r="AA90" s="71">
        <v>3651</v>
      </c>
      <c r="AB90" s="71">
        <v>12192</v>
      </c>
      <c r="AC90" s="71">
        <v>0</v>
      </c>
      <c r="AD90" s="71">
        <v>1.4228453743945051</v>
      </c>
      <c r="AE90" s="72"/>
      <c r="AF90" s="71">
        <v>21830099.115030915</v>
      </c>
      <c r="AG90" s="71">
        <v>987155.58899428067</v>
      </c>
      <c r="AH90" s="71">
        <v>1200703.2916609824</v>
      </c>
      <c r="AI90" s="71">
        <v>12914000.991713941</v>
      </c>
      <c r="AJ90" s="71">
        <v>21349861.645100348</v>
      </c>
      <c r="AK90" s="71">
        <v>0</v>
      </c>
      <c r="AL90" s="71">
        <v>0</v>
      </c>
      <c r="AM90" s="71">
        <v>1574319.9734115528</v>
      </c>
      <c r="AN90" s="71">
        <v>0</v>
      </c>
      <c r="AO90" s="71">
        <v>0</v>
      </c>
      <c r="AP90" s="71">
        <v>59856140.605912015</v>
      </c>
      <c r="AQ90" s="72"/>
      <c r="AR90" s="71">
        <v>462</v>
      </c>
      <c r="AS90" s="71">
        <v>106</v>
      </c>
      <c r="AT90" s="71">
        <v>0</v>
      </c>
      <c r="AU90" s="71">
        <v>0</v>
      </c>
      <c r="AV90" s="71">
        <v>0</v>
      </c>
      <c r="AW90" s="71">
        <v>0</v>
      </c>
      <c r="AX90" s="71"/>
      <c r="AY90" s="72"/>
      <c r="AZ90" s="71">
        <v>2168.4999999999986</v>
      </c>
      <c r="BA90" s="71">
        <v>70387.600000000064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1750</v>
      </c>
      <c r="B91" s="70">
        <v>272</v>
      </c>
      <c r="C91" s="70">
        <v>20</v>
      </c>
      <c r="D91" s="70">
        <v>16</v>
      </c>
      <c r="E91" s="70">
        <v>2023</v>
      </c>
      <c r="F91" s="70" t="s">
        <v>1539</v>
      </c>
      <c r="G91" s="70" t="s">
        <v>1730</v>
      </c>
      <c r="H91" s="70" t="s">
        <v>1731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509</v>
      </c>
      <c r="AS91" s="71">
        <v>107</v>
      </c>
      <c r="AT91" s="71">
        <v>0</v>
      </c>
      <c r="AU91" s="71">
        <v>0</v>
      </c>
      <c r="AV91" s="71">
        <v>0</v>
      </c>
      <c r="AW91" s="71">
        <v>0</v>
      </c>
      <c r="AX91" s="71"/>
      <c r="AY91" s="72"/>
      <c r="AZ91" s="71">
        <v>2424.400000000001</v>
      </c>
      <c r="BA91" s="71">
        <v>70431.600000000064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1751</v>
      </c>
      <c r="B92" s="70">
        <v>272</v>
      </c>
      <c r="C92" s="70">
        <v>21</v>
      </c>
      <c r="D92" s="70">
        <v>16</v>
      </c>
      <c r="E92" s="70">
        <v>2024</v>
      </c>
      <c r="F92" s="70" t="s">
        <v>1554</v>
      </c>
      <c r="G92" s="70" t="s">
        <v>1730</v>
      </c>
      <c r="H92" s="70" t="s">
        <v>1731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1752</v>
      </c>
      <c r="B93" s="70">
        <v>341</v>
      </c>
      <c r="C93" s="70">
        <v>1</v>
      </c>
      <c r="D93" s="70">
        <v>21</v>
      </c>
      <c r="E93" s="70">
        <v>1990</v>
      </c>
      <c r="F93" s="70" t="s">
        <v>787</v>
      </c>
      <c r="G93" s="70" t="s">
        <v>1753</v>
      </c>
      <c r="H93" s="70" t="s">
        <v>1754</v>
      </c>
      <c r="I93" s="148"/>
      <c r="J93" s="71">
        <v>32.831458803117499</v>
      </c>
      <c r="K93" s="71">
        <v>2.5562897862647929</v>
      </c>
      <c r="L93" s="71">
        <v>24.279943088026659</v>
      </c>
      <c r="M93" s="71">
        <v>7.8937459755474091</v>
      </c>
      <c r="N93" s="71">
        <v>19.701784210590262</v>
      </c>
      <c r="O93" s="71">
        <v>11.779387928221521</v>
      </c>
      <c r="P93" s="71">
        <v>17.112068240147831</v>
      </c>
      <c r="Q93" s="71">
        <v>1.1788792324836099</v>
      </c>
      <c r="R93" s="71">
        <v>0</v>
      </c>
      <c r="S93" s="71">
        <v>1.075926648312405</v>
      </c>
      <c r="T93" s="72"/>
      <c r="U93" s="71">
        <v>2444077</v>
      </c>
      <c r="V93" s="71">
        <v>746</v>
      </c>
      <c r="W93" s="71">
        <v>262</v>
      </c>
      <c r="X93" s="71">
        <v>2969</v>
      </c>
      <c r="Y93" s="71">
        <v>5112</v>
      </c>
      <c r="Z93" s="71">
        <v>4845</v>
      </c>
      <c r="AA93" s="71">
        <v>4155</v>
      </c>
      <c r="AB93" s="71">
        <v>19141</v>
      </c>
      <c r="AC93" s="71">
        <v>0</v>
      </c>
      <c r="AD93" s="71">
        <v>1.075926648312405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1755</v>
      </c>
      <c r="B94" s="70">
        <v>342</v>
      </c>
      <c r="C94" s="70">
        <v>2</v>
      </c>
      <c r="D94" s="70">
        <v>21</v>
      </c>
      <c r="E94" s="70">
        <v>2005</v>
      </c>
      <c r="F94" s="70" t="s">
        <v>789</v>
      </c>
      <c r="G94" s="70" t="s">
        <v>1753</v>
      </c>
      <c r="H94" s="70" t="s">
        <v>1754</v>
      </c>
      <c r="I94" s="148"/>
      <c r="J94" s="71">
        <v>27.071194545534659</v>
      </c>
      <c r="K94" s="71">
        <v>2.064968738268286</v>
      </c>
      <c r="L94" s="71">
        <v>10.129781477266249</v>
      </c>
      <c r="M94" s="71">
        <v>15.182242560734259</v>
      </c>
      <c r="N94" s="71">
        <v>30.7110147527751</v>
      </c>
      <c r="O94" s="71">
        <v>16.00744407562982</v>
      </c>
      <c r="P94" s="71">
        <v>18.756914884967639</v>
      </c>
      <c r="Q94" s="71">
        <v>0.99046749640329701</v>
      </c>
      <c r="R94" s="71">
        <v>0</v>
      </c>
      <c r="S94" s="71">
        <v>2.458159843090026</v>
      </c>
      <c r="T94" s="72"/>
      <c r="U94" s="71">
        <v>2186150</v>
      </c>
      <c r="V94" s="71">
        <v>641</v>
      </c>
      <c r="W94" s="71">
        <v>101</v>
      </c>
      <c r="X94" s="71">
        <v>2403</v>
      </c>
      <c r="Y94" s="71">
        <v>5333</v>
      </c>
      <c r="Z94" s="71">
        <v>7619</v>
      </c>
      <c r="AA94" s="71">
        <v>3730</v>
      </c>
      <c r="AB94" s="71">
        <v>16812</v>
      </c>
      <c r="AC94" s="71">
        <v>0</v>
      </c>
      <c r="AD94" s="71">
        <v>2.458159843090026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1756</v>
      </c>
      <c r="B95" s="70">
        <v>343</v>
      </c>
      <c r="C95" s="70">
        <v>3</v>
      </c>
      <c r="D95" s="70">
        <v>21</v>
      </c>
      <c r="E95" s="70">
        <v>2006</v>
      </c>
      <c r="F95" s="70" t="s">
        <v>790</v>
      </c>
      <c r="G95" s="70" t="s">
        <v>1753</v>
      </c>
      <c r="H95" s="70" t="s">
        <v>1754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1757</v>
      </c>
      <c r="B96" s="70">
        <v>344</v>
      </c>
      <c r="C96" s="70">
        <v>4</v>
      </c>
      <c r="D96" s="70">
        <v>21</v>
      </c>
      <c r="E96" s="70">
        <v>2007</v>
      </c>
      <c r="F96" s="70" t="s">
        <v>791</v>
      </c>
      <c r="G96" s="70" t="s">
        <v>1753</v>
      </c>
      <c r="H96" s="70" t="s">
        <v>1754</v>
      </c>
      <c r="I96" s="148"/>
      <c r="J96" s="71">
        <v>24.85465451382602</v>
      </c>
      <c r="K96" s="71">
        <v>1.76130993205675</v>
      </c>
      <c r="L96" s="71">
        <v>8.635324068495791</v>
      </c>
      <c r="M96" s="71">
        <v>14.65388305895994</v>
      </c>
      <c r="N96" s="71">
        <v>30.667220902225839</v>
      </c>
      <c r="O96" s="71">
        <v>15.374159385276879</v>
      </c>
      <c r="P96" s="71">
        <v>18.664262654967349</v>
      </c>
      <c r="Q96" s="71">
        <v>1.0128616362402301</v>
      </c>
      <c r="R96" s="71">
        <v>0</v>
      </c>
      <c r="S96" s="71">
        <v>1.412246949761492</v>
      </c>
      <c r="T96" s="72"/>
      <c r="U96" s="71">
        <v>2253361</v>
      </c>
      <c r="V96" s="71">
        <v>582</v>
      </c>
      <c r="W96" s="71">
        <v>113</v>
      </c>
      <c r="X96" s="71">
        <v>3114</v>
      </c>
      <c r="Y96" s="71">
        <v>5343</v>
      </c>
      <c r="Z96" s="71">
        <v>7607</v>
      </c>
      <c r="AA96" s="71">
        <v>3655</v>
      </c>
      <c r="AB96" s="71">
        <v>16283</v>
      </c>
      <c r="AC96" s="71">
        <v>0</v>
      </c>
      <c r="AD96" s="71">
        <v>1.412246949761492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1758</v>
      </c>
      <c r="B97" s="70">
        <v>345</v>
      </c>
      <c r="C97" s="70">
        <v>5</v>
      </c>
      <c r="D97" s="70">
        <v>21</v>
      </c>
      <c r="E97" s="70">
        <v>2008</v>
      </c>
      <c r="F97" s="70" t="s">
        <v>792</v>
      </c>
      <c r="G97" s="70" t="s">
        <v>1753</v>
      </c>
      <c r="H97" s="70" t="s">
        <v>1754</v>
      </c>
      <c r="I97" s="148"/>
      <c r="J97" s="71">
        <v>20.445115828746879</v>
      </c>
      <c r="K97" s="71">
        <v>1.28019553294953</v>
      </c>
      <c r="L97" s="71">
        <v>9.8938511879523467</v>
      </c>
      <c r="M97" s="71">
        <v>15.3689227983692</v>
      </c>
      <c r="N97" s="71">
        <v>25.19250078134862</v>
      </c>
      <c r="O97" s="71">
        <v>14.88799579947085</v>
      </c>
      <c r="P97" s="71">
        <v>18.693998782932251</v>
      </c>
      <c r="Q97" s="71">
        <v>0.97903063678918001</v>
      </c>
      <c r="R97" s="71">
        <v>0</v>
      </c>
      <c r="S97" s="71">
        <v>1.3735895930755351</v>
      </c>
      <c r="T97" s="72"/>
      <c r="U97" s="71">
        <v>2001098</v>
      </c>
      <c r="V97" s="71">
        <v>582</v>
      </c>
      <c r="W97" s="71">
        <v>147</v>
      </c>
      <c r="X97" s="71">
        <v>3114</v>
      </c>
      <c r="Y97" s="71">
        <v>5331</v>
      </c>
      <c r="Z97" s="71">
        <v>7625</v>
      </c>
      <c r="AA97" s="71">
        <v>3665</v>
      </c>
      <c r="AB97" s="71">
        <v>15998</v>
      </c>
      <c r="AC97" s="71">
        <v>0</v>
      </c>
      <c r="AD97" s="71">
        <v>1.3735895930755351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1759</v>
      </c>
      <c r="B98" s="70">
        <v>346</v>
      </c>
      <c r="C98" s="70">
        <v>6</v>
      </c>
      <c r="D98" s="70">
        <v>21</v>
      </c>
      <c r="E98" s="70">
        <v>2009</v>
      </c>
      <c r="F98" s="70" t="s">
        <v>176</v>
      </c>
      <c r="G98" s="70" t="s">
        <v>1753</v>
      </c>
      <c r="H98" s="70" t="s">
        <v>1754</v>
      </c>
      <c r="I98" s="148"/>
      <c r="J98" s="71">
        <v>19.24596310968019</v>
      </c>
      <c r="K98" s="71">
        <v>1.532534448595247</v>
      </c>
      <c r="L98" s="71">
        <v>17.202570902110619</v>
      </c>
      <c r="M98" s="71">
        <v>15.63601501852113</v>
      </c>
      <c r="N98" s="71">
        <v>24.212911058292239</v>
      </c>
      <c r="O98" s="71">
        <v>15.124887415272051</v>
      </c>
      <c r="P98" s="71">
        <v>18.015624641002159</v>
      </c>
      <c r="Q98" s="71">
        <v>0.91765871789115305</v>
      </c>
      <c r="R98" s="71">
        <v>0</v>
      </c>
      <c r="S98" s="71">
        <v>1.705253196991573</v>
      </c>
      <c r="T98" s="72"/>
      <c r="U98" s="71">
        <v>1438816</v>
      </c>
      <c r="V98" s="71">
        <v>564</v>
      </c>
      <c r="W98" s="71">
        <v>350</v>
      </c>
      <c r="X98" s="71">
        <v>3182</v>
      </c>
      <c r="Y98" s="71">
        <v>5379</v>
      </c>
      <c r="Z98" s="71">
        <v>7646</v>
      </c>
      <c r="AA98" s="71">
        <v>3626</v>
      </c>
      <c r="AB98" s="71">
        <v>15741</v>
      </c>
      <c r="AC98" s="71">
        <v>0</v>
      </c>
      <c r="AD98" s="71">
        <v>1.705253196991573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10.31</v>
      </c>
      <c r="BK98" s="71">
        <v>0</v>
      </c>
      <c r="BL98" s="71">
        <v>0</v>
      </c>
      <c r="BM98" s="71">
        <v>0</v>
      </c>
      <c r="BN98" s="72"/>
      <c r="BO98" s="71">
        <v>0</v>
      </c>
      <c r="BP98" s="71">
        <v>0</v>
      </c>
      <c r="BQ98" s="71">
        <v>1</v>
      </c>
      <c r="BR98" s="71">
        <v>0</v>
      </c>
      <c r="BS98" s="71">
        <v>0</v>
      </c>
      <c r="BT98" s="71">
        <v>0</v>
      </c>
      <c r="BU98"/>
      <c r="BV98" s="70">
        <v>10.31</v>
      </c>
      <c r="BW98" s="70">
        <v>0</v>
      </c>
      <c r="BX98" s="70">
        <v>0</v>
      </c>
      <c r="BY98" s="70">
        <v>0</v>
      </c>
      <c r="BZ98" s="70">
        <v>0</v>
      </c>
      <c r="CA98" s="70">
        <v>0</v>
      </c>
      <c r="CB98" s="70">
        <v>0</v>
      </c>
      <c r="CC98" s="70">
        <v>0</v>
      </c>
      <c r="CD98" s="70">
        <v>0</v>
      </c>
    </row>
    <row r="99" spans="1:82">
      <c r="A99" s="70" t="s">
        <v>1760</v>
      </c>
      <c r="B99" s="70">
        <v>347</v>
      </c>
      <c r="C99" s="70">
        <v>7</v>
      </c>
      <c r="D99" s="70">
        <v>21</v>
      </c>
      <c r="E99" s="70">
        <v>2010</v>
      </c>
      <c r="F99" s="70" t="s">
        <v>177</v>
      </c>
      <c r="G99" s="70" t="s">
        <v>1753</v>
      </c>
      <c r="H99" s="70" t="s">
        <v>1754</v>
      </c>
      <c r="I99" s="148"/>
      <c r="J99" s="71">
        <v>17.45517034329097</v>
      </c>
      <c r="K99" s="71">
        <v>1.4613373841810711</v>
      </c>
      <c r="L99" s="71">
        <v>15.95513640946896</v>
      </c>
      <c r="M99" s="71">
        <v>14.932128625977111</v>
      </c>
      <c r="N99" s="71">
        <v>25.204839955399379</v>
      </c>
      <c r="O99" s="71">
        <v>14.99389135046996</v>
      </c>
      <c r="P99" s="71">
        <v>18.257949353396171</v>
      </c>
      <c r="Q99" s="71">
        <v>0.94251726438649297</v>
      </c>
      <c r="R99" s="71">
        <v>0</v>
      </c>
      <c r="S99" s="71">
        <v>2.2979290533039358</v>
      </c>
      <c r="T99" s="72"/>
      <c r="U99" s="71">
        <v>1533589</v>
      </c>
      <c r="V99" s="71">
        <v>564</v>
      </c>
      <c r="W99" s="71">
        <v>350</v>
      </c>
      <c r="X99" s="71">
        <v>3182</v>
      </c>
      <c r="Y99" s="71">
        <v>5388</v>
      </c>
      <c r="Z99" s="71">
        <v>7615</v>
      </c>
      <c r="AA99" s="71">
        <v>3583</v>
      </c>
      <c r="AB99" s="71">
        <v>15492</v>
      </c>
      <c r="AC99" s="71">
        <v>0</v>
      </c>
      <c r="AD99" s="71">
        <v>2.2979290533039358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11.304</v>
      </c>
      <c r="BK99" s="71">
        <v>0</v>
      </c>
      <c r="BL99" s="71">
        <v>0</v>
      </c>
      <c r="BM99" s="71">
        <v>0</v>
      </c>
      <c r="BN99" s="72"/>
      <c r="BO99" s="71">
        <v>0</v>
      </c>
      <c r="BP99" s="71">
        <v>0</v>
      </c>
      <c r="BQ99" s="71">
        <v>1</v>
      </c>
      <c r="BR99" s="71">
        <v>0</v>
      </c>
      <c r="BS99" s="71">
        <v>0</v>
      </c>
      <c r="BT99" s="71">
        <v>0</v>
      </c>
      <c r="BU99"/>
      <c r="BV99" s="70">
        <v>11.304</v>
      </c>
      <c r="BW99" s="70">
        <v>0</v>
      </c>
      <c r="BX99" s="70">
        <v>0</v>
      </c>
      <c r="BY99" s="70">
        <v>0</v>
      </c>
      <c r="BZ99" s="70">
        <v>0</v>
      </c>
      <c r="CA99" s="70">
        <v>0</v>
      </c>
      <c r="CB99" s="70">
        <v>0</v>
      </c>
      <c r="CC99" s="70">
        <v>0</v>
      </c>
      <c r="CD99" s="70">
        <v>0</v>
      </c>
    </row>
    <row r="100" spans="1:82">
      <c r="A100" s="70" t="s">
        <v>1761</v>
      </c>
      <c r="B100" s="70">
        <v>348</v>
      </c>
      <c r="C100" s="70">
        <v>8</v>
      </c>
      <c r="D100" s="70">
        <v>21</v>
      </c>
      <c r="E100" s="70">
        <v>2011</v>
      </c>
      <c r="F100" s="70" t="s">
        <v>178</v>
      </c>
      <c r="G100" s="70" t="s">
        <v>1753</v>
      </c>
      <c r="H100" s="70" t="s">
        <v>1754</v>
      </c>
      <c r="I100" s="148"/>
      <c r="J100" s="71">
        <v>14.78808230976648</v>
      </c>
      <c r="K100" s="71">
        <v>1.7833907334904979</v>
      </c>
      <c r="L100" s="71">
        <v>17.47588284421013</v>
      </c>
      <c r="M100" s="71">
        <v>18.391613129969642</v>
      </c>
      <c r="N100" s="71">
        <v>30.551198738277691</v>
      </c>
      <c r="O100" s="71">
        <v>14.133552553674447</v>
      </c>
      <c r="P100" s="71">
        <v>16.117126853295218</v>
      </c>
      <c r="Q100" s="71">
        <v>1.0673928058334401</v>
      </c>
      <c r="R100" s="71">
        <v>0</v>
      </c>
      <c r="S100" s="71">
        <v>1.4992954633461659</v>
      </c>
      <c r="T100" s="72"/>
      <c r="U100" s="71">
        <v>1438879</v>
      </c>
      <c r="V100" s="71">
        <v>564</v>
      </c>
      <c r="W100" s="71">
        <v>350</v>
      </c>
      <c r="X100" s="71">
        <v>3182</v>
      </c>
      <c r="Y100" s="71">
        <v>5372</v>
      </c>
      <c r="Z100" s="71">
        <v>7334</v>
      </c>
      <c r="AA100" s="71">
        <v>3257</v>
      </c>
      <c r="AB100" s="71">
        <v>15210</v>
      </c>
      <c r="AC100" s="71">
        <v>0</v>
      </c>
      <c r="AD100" s="71">
        <v>1.4992954633461659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9.9619999999999997</v>
      </c>
      <c r="BK100" s="71">
        <v>0</v>
      </c>
      <c r="BL100" s="71">
        <v>0</v>
      </c>
      <c r="BM100" s="71">
        <v>0</v>
      </c>
      <c r="BN100" s="72"/>
      <c r="BO100" s="71">
        <v>0</v>
      </c>
      <c r="BP100" s="71">
        <v>0</v>
      </c>
      <c r="BQ100" s="71">
        <v>1</v>
      </c>
      <c r="BR100" s="71">
        <v>0</v>
      </c>
      <c r="BS100" s="71">
        <v>0</v>
      </c>
      <c r="BT100" s="71">
        <v>0</v>
      </c>
      <c r="BU100"/>
      <c r="BV100" s="70">
        <v>9.9619999999999997</v>
      </c>
      <c r="BW100" s="70">
        <v>0</v>
      </c>
      <c r="BX100" s="70">
        <v>0</v>
      </c>
      <c r="BY100" s="70">
        <v>0</v>
      </c>
      <c r="BZ100" s="70">
        <v>0</v>
      </c>
      <c r="CA100" s="70">
        <v>0</v>
      </c>
      <c r="CB100" s="70">
        <v>0</v>
      </c>
      <c r="CC100" s="70">
        <v>0</v>
      </c>
      <c r="CD100" s="70">
        <v>0</v>
      </c>
    </row>
    <row r="101" spans="1:82">
      <c r="A101" s="70" t="s">
        <v>1762</v>
      </c>
      <c r="B101" s="70">
        <v>349</v>
      </c>
      <c r="C101" s="70">
        <v>9</v>
      </c>
      <c r="D101" s="70">
        <v>21</v>
      </c>
      <c r="E101" s="70">
        <v>2012</v>
      </c>
      <c r="F101" s="70" t="s">
        <v>179</v>
      </c>
      <c r="G101" s="70" t="s">
        <v>1753</v>
      </c>
      <c r="H101" s="70" t="s">
        <v>1754</v>
      </c>
      <c r="I101" s="148"/>
      <c r="J101" s="71">
        <v>16.11378588095824</v>
      </c>
      <c r="K101" s="71">
        <v>1.705478458909754</v>
      </c>
      <c r="L101" s="71">
        <v>17.089509377009811</v>
      </c>
      <c r="M101" s="71">
        <v>18.33714466844701</v>
      </c>
      <c r="N101" s="71">
        <v>33.168266245175978</v>
      </c>
      <c r="O101" s="71">
        <v>14.312951773581565</v>
      </c>
      <c r="P101" s="71">
        <v>16.303380943922246</v>
      </c>
      <c r="Q101" s="71">
        <v>1.1459002601088699</v>
      </c>
      <c r="R101" s="71">
        <v>0</v>
      </c>
      <c r="S101" s="71">
        <v>1.2388846518265011</v>
      </c>
      <c r="T101" s="72"/>
      <c r="U101" s="71">
        <v>1368008</v>
      </c>
      <c r="V101" s="71">
        <v>564</v>
      </c>
      <c r="W101" s="71">
        <v>350</v>
      </c>
      <c r="X101" s="71">
        <v>3182</v>
      </c>
      <c r="Y101" s="71">
        <v>5450</v>
      </c>
      <c r="Z101" s="71">
        <v>7486</v>
      </c>
      <c r="AA101" s="71">
        <v>3276</v>
      </c>
      <c r="AB101" s="71">
        <v>15029</v>
      </c>
      <c r="AC101" s="71">
        <v>0</v>
      </c>
      <c r="AD101" s="71">
        <v>1.2388846518265011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11.22</v>
      </c>
      <c r="BK101" s="71">
        <v>0</v>
      </c>
      <c r="BL101" s="71">
        <v>0</v>
      </c>
      <c r="BM101" s="71">
        <v>0</v>
      </c>
      <c r="BN101" s="72"/>
      <c r="BO101" s="71">
        <v>0</v>
      </c>
      <c r="BP101" s="71">
        <v>0</v>
      </c>
      <c r="BQ101" s="71">
        <v>1</v>
      </c>
      <c r="BR101" s="71">
        <v>0</v>
      </c>
      <c r="BS101" s="71">
        <v>0</v>
      </c>
      <c r="BT101" s="71">
        <v>0</v>
      </c>
      <c r="BU101"/>
      <c r="BV101" s="70">
        <v>11.22</v>
      </c>
      <c r="BW101" s="70">
        <v>0</v>
      </c>
      <c r="BX101" s="70">
        <v>0</v>
      </c>
      <c r="BY101" s="70">
        <v>0</v>
      </c>
      <c r="BZ101" s="70">
        <v>0</v>
      </c>
      <c r="CA101" s="70">
        <v>0</v>
      </c>
      <c r="CB101" s="70">
        <v>0</v>
      </c>
      <c r="CC101" s="70">
        <v>0</v>
      </c>
      <c r="CD101" s="70">
        <v>0</v>
      </c>
    </row>
    <row r="102" spans="1:82">
      <c r="A102" s="70" t="s">
        <v>1763</v>
      </c>
      <c r="B102" s="70">
        <v>350</v>
      </c>
      <c r="C102" s="70">
        <v>10</v>
      </c>
      <c r="D102" s="70">
        <v>21</v>
      </c>
      <c r="E102" s="70">
        <v>2013</v>
      </c>
      <c r="F102" s="70" t="s">
        <v>180</v>
      </c>
      <c r="G102" s="1064" t="s">
        <v>1753</v>
      </c>
      <c r="H102" s="70" t="s">
        <v>1754</v>
      </c>
      <c r="I102" s="148"/>
      <c r="J102" s="71">
        <v>18.753261709490399</v>
      </c>
      <c r="K102" s="71">
        <v>1.6575689624311389</v>
      </c>
      <c r="L102" s="71">
        <v>13.891851784684169</v>
      </c>
      <c r="M102" s="71">
        <v>17.593178554083568</v>
      </c>
      <c r="N102" s="71">
        <v>28.66656305219486</v>
      </c>
      <c r="O102" s="71">
        <v>14.116683380682305</v>
      </c>
      <c r="P102" s="71">
        <v>17.733541915600025</v>
      </c>
      <c r="Q102" s="71">
        <v>1.1496484316258899</v>
      </c>
      <c r="R102" s="71">
        <v>0</v>
      </c>
      <c r="S102" s="71">
        <v>1.705183818721018</v>
      </c>
      <c r="T102" s="72"/>
      <c r="U102" s="71">
        <v>1492622</v>
      </c>
      <c r="V102" s="71">
        <v>564</v>
      </c>
      <c r="W102" s="71">
        <v>350</v>
      </c>
      <c r="X102" s="71">
        <v>3182</v>
      </c>
      <c r="Y102" s="71">
        <v>5466</v>
      </c>
      <c r="Z102" s="71">
        <v>7713</v>
      </c>
      <c r="AA102" s="71">
        <v>3550</v>
      </c>
      <c r="AB102" s="71">
        <v>14862</v>
      </c>
      <c r="AC102" s="71">
        <v>0</v>
      </c>
      <c r="AD102" s="71">
        <v>1.705183818721018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13.199</v>
      </c>
      <c r="BK102" s="71">
        <v>0</v>
      </c>
      <c r="BL102" s="71">
        <v>0</v>
      </c>
      <c r="BM102" s="71">
        <v>0</v>
      </c>
      <c r="BN102" s="72"/>
      <c r="BO102" s="71">
        <v>0</v>
      </c>
      <c r="BP102" s="71">
        <v>0</v>
      </c>
      <c r="BQ102" s="71">
        <v>1</v>
      </c>
      <c r="BR102" s="71">
        <v>0</v>
      </c>
      <c r="BS102" s="71">
        <v>0</v>
      </c>
      <c r="BT102" s="71">
        <v>0</v>
      </c>
      <c r="BU102"/>
      <c r="BV102" s="70">
        <v>13.199</v>
      </c>
      <c r="BW102" s="70">
        <v>0</v>
      </c>
      <c r="BX102" s="70">
        <v>0</v>
      </c>
      <c r="BY102" s="70">
        <v>0</v>
      </c>
      <c r="BZ102" s="70">
        <v>0</v>
      </c>
      <c r="CA102" s="70">
        <v>0</v>
      </c>
      <c r="CB102" s="70">
        <v>0</v>
      </c>
      <c r="CC102" s="70">
        <v>0</v>
      </c>
      <c r="CD102" s="70">
        <v>0</v>
      </c>
    </row>
    <row r="103" spans="1:82">
      <c r="A103" s="70" t="s">
        <v>1764</v>
      </c>
      <c r="B103" s="70">
        <v>351</v>
      </c>
      <c r="C103" s="70">
        <v>11</v>
      </c>
      <c r="D103" s="70">
        <v>21</v>
      </c>
      <c r="E103" s="70">
        <v>2014</v>
      </c>
      <c r="F103" s="70" t="s">
        <v>181</v>
      </c>
      <c r="G103" s="1064" t="s">
        <v>1753</v>
      </c>
      <c r="H103" s="70" t="s">
        <v>1754</v>
      </c>
      <c r="I103" s="148"/>
      <c r="J103" s="71">
        <v>20.045621849036731</v>
      </c>
      <c r="K103" s="71">
        <v>1.564169341017797</v>
      </c>
      <c r="L103" s="71">
        <v>15.578088810250989</v>
      </c>
      <c r="M103" s="71">
        <v>16.168058108049461</v>
      </c>
      <c r="N103" s="71">
        <v>25.169188915290629</v>
      </c>
      <c r="O103" s="71">
        <v>13.476310133383814</v>
      </c>
      <c r="P103" s="71">
        <v>17.820696828991672</v>
      </c>
      <c r="Q103" s="71">
        <v>1.0837226658830601</v>
      </c>
      <c r="R103" s="71">
        <v>0</v>
      </c>
      <c r="S103" s="71">
        <v>1.2988981211244339</v>
      </c>
      <c r="T103" s="72"/>
      <c r="U103" s="71">
        <v>1591106</v>
      </c>
      <c r="V103" s="71">
        <v>541</v>
      </c>
      <c r="W103" s="71">
        <v>337</v>
      </c>
      <c r="X103" s="71">
        <v>2990</v>
      </c>
      <c r="Y103" s="71">
        <v>5465</v>
      </c>
      <c r="Z103" s="71">
        <v>7755</v>
      </c>
      <c r="AA103" s="71">
        <v>3549</v>
      </c>
      <c r="AB103" s="71">
        <v>14602</v>
      </c>
      <c r="AC103" s="71">
        <v>0</v>
      </c>
      <c r="AD103" s="71">
        <v>1.2988981211244339</v>
      </c>
      <c r="AE103" s="72"/>
      <c r="AF103" s="71"/>
      <c r="AG103" s="71"/>
      <c r="AH103" s="71"/>
      <c r="AI103" s="71"/>
      <c r="AJ103" s="71"/>
      <c r="AK103" s="71"/>
      <c r="AL103" s="71"/>
      <c r="AM103" s="71"/>
      <c r="AN103" s="71"/>
      <c r="AO103" s="71"/>
      <c r="AP103" s="71"/>
      <c r="AQ103" s="72"/>
      <c r="AR103" s="71">
        <v>166</v>
      </c>
      <c r="AS103" s="71">
        <v>19</v>
      </c>
      <c r="AT103" s="71">
        <v>0</v>
      </c>
      <c r="AU103" s="71">
        <v>0</v>
      </c>
      <c r="AV103" s="71">
        <v>0</v>
      </c>
      <c r="AW103" s="71">
        <v>0</v>
      </c>
      <c r="AX103" s="71"/>
      <c r="AY103" s="72"/>
      <c r="AZ103" s="71">
        <v>689.9</v>
      </c>
      <c r="BA103" s="71">
        <v>2202.6</v>
      </c>
      <c r="BB103" s="71">
        <v>0</v>
      </c>
      <c r="BC103" s="71">
        <v>0</v>
      </c>
      <c r="BD103" s="71">
        <v>0</v>
      </c>
      <c r="BE103" s="71">
        <v>0</v>
      </c>
      <c r="BF103" s="71"/>
      <c r="BG103" s="72"/>
      <c r="BH103" s="71">
        <v>0</v>
      </c>
      <c r="BI103" s="71">
        <v>0</v>
      </c>
      <c r="BJ103" s="71">
        <v>17.085000000000001</v>
      </c>
      <c r="BK103" s="71">
        <v>0</v>
      </c>
      <c r="BL103" s="71">
        <v>0</v>
      </c>
      <c r="BM103" s="71">
        <v>0</v>
      </c>
      <c r="BN103" s="72"/>
      <c r="BO103" s="71">
        <v>0</v>
      </c>
      <c r="BP103" s="71">
        <v>0</v>
      </c>
      <c r="BQ103" s="71">
        <v>2</v>
      </c>
      <c r="BR103" s="71">
        <v>0</v>
      </c>
      <c r="BS103" s="71">
        <v>0</v>
      </c>
      <c r="BT103" s="71">
        <v>0</v>
      </c>
      <c r="BU103"/>
      <c r="BV103" s="70">
        <v>17.085000000000001</v>
      </c>
      <c r="BW103" s="70">
        <v>0</v>
      </c>
      <c r="BX103" s="70">
        <v>0</v>
      </c>
      <c r="BY103" s="70">
        <v>0</v>
      </c>
      <c r="BZ103" s="70">
        <v>0</v>
      </c>
      <c r="CA103" s="70">
        <v>0</v>
      </c>
      <c r="CB103" s="70">
        <v>0</v>
      </c>
      <c r="CC103" s="70">
        <v>0</v>
      </c>
      <c r="CD103" s="70">
        <v>0</v>
      </c>
    </row>
    <row r="104" spans="1:82">
      <c r="A104" s="70" t="s">
        <v>1765</v>
      </c>
      <c r="B104" s="70">
        <v>352</v>
      </c>
      <c r="C104" s="70">
        <v>12</v>
      </c>
      <c r="D104" s="70">
        <v>21</v>
      </c>
      <c r="E104" s="70">
        <v>2015</v>
      </c>
      <c r="F104" s="70" t="s">
        <v>182</v>
      </c>
      <c r="G104" s="70" t="s">
        <v>1753</v>
      </c>
      <c r="H104" s="70" t="s">
        <v>1754</v>
      </c>
      <c r="I104" s="148"/>
      <c r="J104" s="71">
        <v>18.54183726239334</v>
      </c>
      <c r="K104" s="71">
        <v>1.609992025143776</v>
      </c>
      <c r="L104" s="71">
        <v>13.639125368214501</v>
      </c>
      <c r="M104" s="71">
        <v>17.062950377774872</v>
      </c>
      <c r="N104" s="71">
        <v>28.32833117275397</v>
      </c>
      <c r="O104" s="71">
        <v>13.296215736235613</v>
      </c>
      <c r="P104" s="71">
        <v>17.844826813263978</v>
      </c>
      <c r="Q104" s="71">
        <v>1.03677349593687</v>
      </c>
      <c r="R104" s="71">
        <v>0</v>
      </c>
      <c r="S104" s="71">
        <v>1.8615263170512819</v>
      </c>
      <c r="T104" s="72"/>
      <c r="U104" s="71">
        <v>1680552</v>
      </c>
      <c r="V104" s="71">
        <v>541</v>
      </c>
      <c r="W104" s="71">
        <v>337</v>
      </c>
      <c r="X104" s="71">
        <v>2990</v>
      </c>
      <c r="Y104" s="71">
        <v>5457</v>
      </c>
      <c r="Z104" s="71">
        <v>7725</v>
      </c>
      <c r="AA104" s="71">
        <v>3551</v>
      </c>
      <c r="AB104" s="71">
        <v>14270</v>
      </c>
      <c r="AC104" s="71">
        <v>0</v>
      </c>
      <c r="AD104" s="71">
        <v>1.8615263170512819</v>
      </c>
      <c r="AE104" s="72"/>
      <c r="AF104" s="71">
        <v>15866083.70004914</v>
      </c>
      <c r="AG104" s="71">
        <v>1067222.4294063209</v>
      </c>
      <c r="AH104" s="71">
        <v>2031373.1716542949</v>
      </c>
      <c r="AI104" s="71">
        <v>20094981.885664161</v>
      </c>
      <c r="AJ104" s="71">
        <v>33687817.856690593</v>
      </c>
      <c r="AK104" s="71">
        <v>0</v>
      </c>
      <c r="AL104" s="71">
        <v>0</v>
      </c>
      <c r="AM104" s="71">
        <v>1955643.6396013929</v>
      </c>
      <c r="AN104" s="71">
        <v>0</v>
      </c>
      <c r="AO104" s="71">
        <v>0</v>
      </c>
      <c r="AP104" s="71">
        <v>74703122.683065906</v>
      </c>
      <c r="AQ104" s="72"/>
      <c r="AR104" s="71">
        <v>182</v>
      </c>
      <c r="AS104" s="71">
        <v>26</v>
      </c>
      <c r="AT104" s="71">
        <v>0</v>
      </c>
      <c r="AU104" s="71">
        <v>0</v>
      </c>
      <c r="AV104" s="71">
        <v>0</v>
      </c>
      <c r="AW104" s="71">
        <v>0</v>
      </c>
      <c r="AX104" s="71"/>
      <c r="AY104" s="72"/>
      <c r="AZ104" s="71">
        <v>780.6</v>
      </c>
      <c r="BA104" s="71">
        <v>3115.9</v>
      </c>
      <c r="BB104" s="71">
        <v>0</v>
      </c>
      <c r="BC104" s="71">
        <v>0</v>
      </c>
      <c r="BD104" s="71">
        <v>0</v>
      </c>
      <c r="BE104" s="71">
        <v>0</v>
      </c>
      <c r="BF104" s="71"/>
      <c r="BG104" s="72"/>
      <c r="BH104" s="71">
        <v>0</v>
      </c>
      <c r="BI104" s="71">
        <v>0</v>
      </c>
      <c r="BJ104" s="71">
        <v>16.510000000000002</v>
      </c>
      <c r="BK104" s="71">
        <v>0</v>
      </c>
      <c r="BL104" s="71">
        <v>0</v>
      </c>
      <c r="BM104" s="71">
        <v>0</v>
      </c>
      <c r="BN104" s="72"/>
      <c r="BO104" s="71">
        <v>0</v>
      </c>
      <c r="BP104" s="71">
        <v>0</v>
      </c>
      <c r="BQ104" s="71">
        <v>2</v>
      </c>
      <c r="BR104" s="71">
        <v>0</v>
      </c>
      <c r="BS104" s="71">
        <v>0</v>
      </c>
      <c r="BT104" s="71">
        <v>0</v>
      </c>
      <c r="BU104"/>
      <c r="BV104" s="70">
        <v>16.510000000000002</v>
      </c>
      <c r="BW104" s="70">
        <v>0</v>
      </c>
      <c r="BX104" s="70">
        <v>0</v>
      </c>
      <c r="BY104" s="70">
        <v>0</v>
      </c>
      <c r="BZ104" s="70">
        <v>0</v>
      </c>
      <c r="CA104" s="70">
        <v>0</v>
      </c>
      <c r="CB104" s="70">
        <v>0</v>
      </c>
      <c r="CC104" s="70">
        <v>0</v>
      </c>
      <c r="CD104" s="70">
        <v>0</v>
      </c>
    </row>
    <row r="105" spans="1:82">
      <c r="A105" s="70" t="s">
        <v>1766</v>
      </c>
      <c r="B105" s="70">
        <v>353</v>
      </c>
      <c r="C105" s="70">
        <v>13</v>
      </c>
      <c r="D105" s="70">
        <v>21</v>
      </c>
      <c r="E105" s="70">
        <v>2016</v>
      </c>
      <c r="F105" s="70" t="s">
        <v>155</v>
      </c>
      <c r="G105" s="70" t="s">
        <v>1753</v>
      </c>
      <c r="H105" s="70" t="s">
        <v>1754</v>
      </c>
      <c r="I105" s="148"/>
      <c r="J105" s="71">
        <v>17.58621403567404</v>
      </c>
      <c r="K105" s="71">
        <v>1.5737514329785567</v>
      </c>
      <c r="L105" s="71">
        <v>16.512214579881647</v>
      </c>
      <c r="M105" s="71">
        <v>13.621018425064735</v>
      </c>
      <c r="N105" s="71">
        <v>25.652275580355042</v>
      </c>
      <c r="O105" s="71">
        <v>13.109249015620451</v>
      </c>
      <c r="P105" s="71">
        <v>17.491398962618582</v>
      </c>
      <c r="Q105" s="71">
        <v>0.99216809522729643</v>
      </c>
      <c r="R105" s="71">
        <v>0</v>
      </c>
      <c r="S105" s="71">
        <v>2.120947505391753</v>
      </c>
      <c r="T105" s="72"/>
      <c r="U105" s="71">
        <v>1607651</v>
      </c>
      <c r="V105" s="71">
        <v>541</v>
      </c>
      <c r="W105" s="71">
        <v>337</v>
      </c>
      <c r="X105" s="71">
        <v>2990</v>
      </c>
      <c r="Y105" s="71">
        <v>5451</v>
      </c>
      <c r="Z105" s="71">
        <v>7710</v>
      </c>
      <c r="AA105" s="71">
        <v>3600</v>
      </c>
      <c r="AB105" s="71">
        <v>14047</v>
      </c>
      <c r="AC105" s="71">
        <v>0</v>
      </c>
      <c r="AD105" s="71">
        <v>2.120947505391753</v>
      </c>
      <c r="AE105" s="72"/>
      <c r="AF105" s="71">
        <v>15020876.52306214</v>
      </c>
      <c r="AG105" s="71">
        <v>1049049.4184696481</v>
      </c>
      <c r="AH105" s="71">
        <v>1958059.4835367231</v>
      </c>
      <c r="AI105" s="71">
        <v>18454774.442862179</v>
      </c>
      <c r="AJ105" s="71">
        <v>26865148.157908902</v>
      </c>
      <c r="AK105" s="71">
        <v>0</v>
      </c>
      <c r="AL105" s="71">
        <v>0</v>
      </c>
      <c r="AM105" s="71">
        <v>1926578.02520808</v>
      </c>
      <c r="AN105" s="71">
        <v>0</v>
      </c>
      <c r="AO105" s="71">
        <v>0</v>
      </c>
      <c r="AP105" s="71">
        <v>65274486.051047675</v>
      </c>
      <c r="AQ105" s="72"/>
      <c r="AR105" s="71">
        <v>201</v>
      </c>
      <c r="AS105" s="71">
        <v>28</v>
      </c>
      <c r="AT105" s="71">
        <v>0</v>
      </c>
      <c r="AU105" s="71">
        <v>0</v>
      </c>
      <c r="AV105" s="71">
        <v>0</v>
      </c>
      <c r="AW105" s="71">
        <v>0</v>
      </c>
      <c r="AX105" s="71"/>
      <c r="AY105" s="72"/>
      <c r="AZ105" s="71">
        <v>895.4</v>
      </c>
      <c r="BA105" s="71">
        <v>3176.4</v>
      </c>
      <c r="BB105" s="71">
        <v>0</v>
      </c>
      <c r="BC105" s="71">
        <v>0</v>
      </c>
      <c r="BD105" s="71">
        <v>0</v>
      </c>
      <c r="BE105" s="71">
        <v>0</v>
      </c>
      <c r="BF105" s="71"/>
      <c r="BG105" s="72"/>
      <c r="BH105" s="71">
        <v>0</v>
      </c>
      <c r="BI105" s="71">
        <v>0</v>
      </c>
      <c r="BJ105" s="71">
        <v>17.329999999999998</v>
      </c>
      <c r="BK105" s="71">
        <v>0</v>
      </c>
      <c r="BL105" s="71">
        <v>0</v>
      </c>
      <c r="BM105" s="71">
        <v>0</v>
      </c>
      <c r="BN105" s="72"/>
      <c r="BO105" s="71">
        <v>0</v>
      </c>
      <c r="BP105" s="71">
        <v>0</v>
      </c>
      <c r="BQ105" s="71">
        <v>2</v>
      </c>
      <c r="BR105" s="71">
        <v>0</v>
      </c>
      <c r="BS105" s="71">
        <v>0</v>
      </c>
      <c r="BT105" s="71">
        <v>0</v>
      </c>
      <c r="BU105"/>
      <c r="BV105" s="70">
        <v>17.329999999999998</v>
      </c>
      <c r="BW105" s="70">
        <v>0</v>
      </c>
      <c r="BX105" s="70">
        <v>0</v>
      </c>
      <c r="BY105" s="70">
        <v>0</v>
      </c>
      <c r="BZ105" s="70">
        <v>0</v>
      </c>
      <c r="CA105" s="70">
        <v>0</v>
      </c>
      <c r="CB105" s="70">
        <v>0</v>
      </c>
      <c r="CC105" s="70">
        <v>0</v>
      </c>
      <c r="CD105" s="70">
        <v>0</v>
      </c>
    </row>
    <row r="106" spans="1:82">
      <c r="A106" s="70" t="s">
        <v>1767</v>
      </c>
      <c r="B106" s="70">
        <v>354</v>
      </c>
      <c r="C106" s="70">
        <v>14</v>
      </c>
      <c r="D106" s="70">
        <v>21</v>
      </c>
      <c r="E106" s="70">
        <v>2017</v>
      </c>
      <c r="F106" s="70" t="s">
        <v>156</v>
      </c>
      <c r="G106" s="70" t="s">
        <v>1753</v>
      </c>
      <c r="H106" s="70" t="s">
        <v>1754</v>
      </c>
      <c r="I106" s="148"/>
      <c r="J106" s="71">
        <v>16.222701399877486</v>
      </c>
      <c r="K106" s="71">
        <v>1.5958561513959904</v>
      </c>
      <c r="L106" s="71">
        <v>14.688141859603945</v>
      </c>
      <c r="M106" s="71">
        <v>12.226007176015226</v>
      </c>
      <c r="N106" s="71">
        <v>25.364364441724895</v>
      </c>
      <c r="O106" s="71">
        <v>12.873594196772737</v>
      </c>
      <c r="P106" s="71">
        <v>17.317833928490511</v>
      </c>
      <c r="Q106" s="71">
        <v>0.93991404821501001</v>
      </c>
      <c r="R106" s="71">
        <v>0</v>
      </c>
      <c r="S106" s="71">
        <v>2.1916483341880202</v>
      </c>
      <c r="T106" s="72"/>
      <c r="U106" s="71">
        <v>1695157</v>
      </c>
      <c r="V106" s="71">
        <v>541</v>
      </c>
      <c r="W106" s="71">
        <v>337</v>
      </c>
      <c r="X106" s="71">
        <v>2990</v>
      </c>
      <c r="Y106" s="71">
        <v>5444</v>
      </c>
      <c r="Z106" s="71">
        <v>7697</v>
      </c>
      <c r="AA106" s="71">
        <v>3587</v>
      </c>
      <c r="AB106" s="71">
        <v>13761</v>
      </c>
      <c r="AC106" s="71">
        <v>0</v>
      </c>
      <c r="AD106" s="71">
        <v>2.1916483341880202</v>
      </c>
      <c r="AE106" s="72"/>
      <c r="AF106" s="71">
        <v>14210089.346690681</v>
      </c>
      <c r="AG106" s="71">
        <v>1066948.7388699499</v>
      </c>
      <c r="AH106" s="71">
        <v>2328349.943951223</v>
      </c>
      <c r="AI106" s="71">
        <v>17622475.115084492</v>
      </c>
      <c r="AJ106" s="71">
        <v>30832943.689454399</v>
      </c>
      <c r="AK106" s="71">
        <v>0</v>
      </c>
      <c r="AL106" s="71">
        <v>0</v>
      </c>
      <c r="AM106" s="71">
        <v>1890305.6656160799</v>
      </c>
      <c r="AN106" s="71">
        <v>0</v>
      </c>
      <c r="AO106" s="71">
        <v>0</v>
      </c>
      <c r="AP106" s="71">
        <v>67951112.499666825</v>
      </c>
      <c r="AQ106" s="72"/>
      <c r="AR106" s="71">
        <v>208</v>
      </c>
      <c r="AS106" s="71">
        <v>30</v>
      </c>
      <c r="AT106" s="71">
        <v>0</v>
      </c>
      <c r="AU106" s="71">
        <v>0</v>
      </c>
      <c r="AV106" s="71">
        <v>0</v>
      </c>
      <c r="AW106" s="71">
        <v>0</v>
      </c>
      <c r="AX106" s="71"/>
      <c r="AY106" s="72"/>
      <c r="AZ106" s="71">
        <v>945.3</v>
      </c>
      <c r="BA106" s="71">
        <v>3253.6</v>
      </c>
      <c r="BB106" s="71">
        <v>0</v>
      </c>
      <c r="BC106" s="71">
        <v>0</v>
      </c>
      <c r="BD106" s="71">
        <v>0</v>
      </c>
      <c r="BE106" s="71">
        <v>0</v>
      </c>
      <c r="BF106" s="71"/>
      <c r="BG106" s="72"/>
      <c r="BH106" s="71">
        <v>0</v>
      </c>
      <c r="BI106" s="71">
        <v>0</v>
      </c>
      <c r="BJ106" s="71">
        <v>14.988</v>
      </c>
      <c r="BK106" s="71">
        <v>0</v>
      </c>
      <c r="BL106" s="71">
        <v>0</v>
      </c>
      <c r="BM106" s="71">
        <v>0</v>
      </c>
      <c r="BN106" s="72"/>
      <c r="BO106" s="71">
        <v>0</v>
      </c>
      <c r="BP106" s="71">
        <v>0</v>
      </c>
      <c r="BQ106" s="71">
        <v>1</v>
      </c>
      <c r="BR106" s="71">
        <v>0</v>
      </c>
      <c r="BS106" s="71">
        <v>0</v>
      </c>
      <c r="BT106" s="71">
        <v>0</v>
      </c>
      <c r="BU106"/>
      <c r="BV106" s="70">
        <v>14.988</v>
      </c>
      <c r="BW106" s="70">
        <v>0</v>
      </c>
      <c r="BX106" s="70">
        <v>0</v>
      </c>
      <c r="BY106" s="70">
        <v>0</v>
      </c>
      <c r="BZ106" s="70">
        <v>0</v>
      </c>
      <c r="CA106" s="70">
        <v>0</v>
      </c>
      <c r="CB106" s="70">
        <v>0</v>
      </c>
      <c r="CC106" s="70">
        <v>0</v>
      </c>
      <c r="CD106" s="70">
        <v>0</v>
      </c>
    </row>
    <row r="107" spans="1:82">
      <c r="A107" s="70" t="s">
        <v>1768</v>
      </c>
      <c r="B107" s="70">
        <v>355</v>
      </c>
      <c r="C107" s="70">
        <v>15</v>
      </c>
      <c r="D107" s="70">
        <v>21</v>
      </c>
      <c r="E107" s="70">
        <v>2018</v>
      </c>
      <c r="F107" s="70" t="s">
        <v>183</v>
      </c>
      <c r="G107" s="70" t="s">
        <v>1753</v>
      </c>
      <c r="H107" s="70" t="s">
        <v>1754</v>
      </c>
      <c r="I107" s="148"/>
      <c r="J107" s="71">
        <v>17.022780824662433</v>
      </c>
      <c r="K107" s="71">
        <v>1.5178737383655225</v>
      </c>
      <c r="L107" s="71">
        <v>13.449875966129552</v>
      </c>
      <c r="M107" s="71">
        <v>13.074717845103862</v>
      </c>
      <c r="N107" s="71">
        <v>23.469102034287179</v>
      </c>
      <c r="O107" s="71">
        <v>12.597263864539197</v>
      </c>
      <c r="P107" s="71">
        <v>17.011611314343718</v>
      </c>
      <c r="Q107" s="71">
        <v>0.85272573229719995</v>
      </c>
      <c r="R107" s="71">
        <v>0</v>
      </c>
      <c r="S107" s="71">
        <v>1.3368000763947168</v>
      </c>
      <c r="T107" s="72"/>
      <c r="U107" s="71">
        <v>1823869</v>
      </c>
      <c r="V107" s="71">
        <v>541</v>
      </c>
      <c r="W107" s="71">
        <v>337</v>
      </c>
      <c r="X107" s="71">
        <v>2990</v>
      </c>
      <c r="Y107" s="71">
        <v>5455</v>
      </c>
      <c r="Z107" s="71">
        <v>7676</v>
      </c>
      <c r="AA107" s="71">
        <v>3559</v>
      </c>
      <c r="AB107" s="71">
        <v>13454</v>
      </c>
      <c r="AC107" s="71">
        <v>0</v>
      </c>
      <c r="AD107" s="71">
        <v>1.336800076394717</v>
      </c>
      <c r="AE107" s="72"/>
      <c r="AF107" s="71">
        <v>15805863.833614999</v>
      </c>
      <c r="AG107" s="71">
        <v>968184.68697159039</v>
      </c>
      <c r="AH107" s="71">
        <v>2200796.56245767</v>
      </c>
      <c r="AI107" s="71">
        <v>18088108.91882433</v>
      </c>
      <c r="AJ107" s="71">
        <v>27862363.83964609</v>
      </c>
      <c r="AK107" s="71">
        <v>0</v>
      </c>
      <c r="AL107" s="71">
        <v>0</v>
      </c>
      <c r="AM107" s="71">
        <v>1851958.0435145239</v>
      </c>
      <c r="AN107" s="71">
        <v>0</v>
      </c>
      <c r="AO107" s="71">
        <v>0</v>
      </c>
      <c r="AP107" s="71">
        <v>66777275.885029204</v>
      </c>
      <c r="AQ107" s="72"/>
      <c r="AR107" s="71">
        <v>220</v>
      </c>
      <c r="AS107" s="71">
        <v>38</v>
      </c>
      <c r="AT107" s="71">
        <v>0</v>
      </c>
      <c r="AU107" s="71">
        <v>0</v>
      </c>
      <c r="AV107" s="71">
        <v>0</v>
      </c>
      <c r="AW107" s="71">
        <v>0</v>
      </c>
      <c r="AX107" s="71"/>
      <c r="AY107" s="72"/>
      <c r="AZ107" s="71">
        <v>1013</v>
      </c>
      <c r="BA107" s="71">
        <v>3541</v>
      </c>
      <c r="BB107" s="71">
        <v>0</v>
      </c>
      <c r="BC107" s="71">
        <v>0</v>
      </c>
      <c r="BD107" s="71">
        <v>0</v>
      </c>
      <c r="BE107" s="71">
        <v>0</v>
      </c>
      <c r="BF107" s="71"/>
      <c r="BG107" s="72"/>
      <c r="BH107" s="71">
        <v>0</v>
      </c>
      <c r="BI107" s="71">
        <v>0</v>
      </c>
      <c r="BJ107" s="71">
        <v>13.311999999999999</v>
      </c>
      <c r="BK107" s="71">
        <v>0</v>
      </c>
      <c r="BL107" s="71">
        <v>0</v>
      </c>
      <c r="BM107" s="71">
        <v>0</v>
      </c>
      <c r="BN107" s="72"/>
      <c r="BO107" s="71">
        <v>0</v>
      </c>
      <c r="BP107" s="71">
        <v>0</v>
      </c>
      <c r="BQ107" s="71">
        <v>1</v>
      </c>
      <c r="BR107" s="71">
        <v>0</v>
      </c>
      <c r="BS107" s="71">
        <v>0</v>
      </c>
      <c r="BT107" s="71">
        <v>0</v>
      </c>
      <c r="BU107"/>
      <c r="BV107" s="70">
        <v>13.311999999999999</v>
      </c>
      <c r="BW107" s="70">
        <v>0</v>
      </c>
      <c r="BX107" s="70">
        <v>0</v>
      </c>
      <c r="BY107" s="70">
        <v>0</v>
      </c>
      <c r="BZ107" s="70">
        <v>0</v>
      </c>
      <c r="CA107" s="70">
        <v>0</v>
      </c>
      <c r="CB107" s="70">
        <v>0</v>
      </c>
      <c r="CC107" s="70">
        <v>0</v>
      </c>
      <c r="CD107" s="70">
        <v>0</v>
      </c>
    </row>
    <row r="108" spans="1:82">
      <c r="A108" s="70" t="s">
        <v>1769</v>
      </c>
      <c r="B108" s="70">
        <v>356</v>
      </c>
      <c r="C108" s="70">
        <v>16</v>
      </c>
      <c r="D108" s="70">
        <v>21</v>
      </c>
      <c r="E108" s="70">
        <v>2019</v>
      </c>
      <c r="F108" s="70" t="s">
        <v>158</v>
      </c>
      <c r="G108" s="70" t="s">
        <v>1753</v>
      </c>
      <c r="H108" s="70" t="s">
        <v>1754</v>
      </c>
      <c r="I108" s="148"/>
      <c r="J108" s="71">
        <v>14.341087046326262</v>
      </c>
      <c r="K108" s="71">
        <v>1.4272317503142244</v>
      </c>
      <c r="L108" s="71">
        <v>13.57901002309638</v>
      </c>
      <c r="M108" s="71">
        <v>12.182217040260989</v>
      </c>
      <c r="N108" s="71">
        <v>21.819118373735819</v>
      </c>
      <c r="O108" s="71">
        <v>12.092954628793125</v>
      </c>
      <c r="P108" s="71">
        <v>16.793157543352976</v>
      </c>
      <c r="Q108" s="71">
        <v>0.81068715414919101</v>
      </c>
      <c r="R108" s="71">
        <v>0</v>
      </c>
      <c r="S108" s="71">
        <v>1.7948777165691221</v>
      </c>
      <c r="T108" s="72"/>
      <c r="U108" s="71">
        <v>1632007</v>
      </c>
      <c r="V108" s="71">
        <v>541</v>
      </c>
      <c r="W108" s="71">
        <v>337</v>
      </c>
      <c r="X108" s="71">
        <v>2990</v>
      </c>
      <c r="Y108" s="71">
        <v>5448</v>
      </c>
      <c r="Z108" s="71">
        <v>7571</v>
      </c>
      <c r="AA108" s="71">
        <v>3487</v>
      </c>
      <c r="AB108" s="71">
        <v>13137</v>
      </c>
      <c r="AC108" s="71">
        <v>0</v>
      </c>
      <c r="AD108" s="71">
        <v>1.7948777165691221</v>
      </c>
      <c r="AE108" s="72"/>
      <c r="AF108" s="71">
        <v>14155360.735636139</v>
      </c>
      <c r="AG108" s="71">
        <v>938237.98226364842</v>
      </c>
      <c r="AH108" s="71">
        <v>2343738.9721500818</v>
      </c>
      <c r="AI108" s="71">
        <v>17346849.348134659</v>
      </c>
      <c r="AJ108" s="71">
        <v>26341428.988744441</v>
      </c>
      <c r="AK108" s="71">
        <v>0</v>
      </c>
      <c r="AL108" s="71">
        <v>0</v>
      </c>
      <c r="AM108" s="71">
        <v>1789160.5047169484</v>
      </c>
      <c r="AN108" s="71">
        <v>0</v>
      </c>
      <c r="AO108" s="71">
        <v>0</v>
      </c>
      <c r="AP108" s="71">
        <v>62914776.531645909</v>
      </c>
      <c r="AQ108" s="72"/>
      <c r="AR108" s="71">
        <v>225</v>
      </c>
      <c r="AS108" s="71">
        <v>44</v>
      </c>
      <c r="AT108" s="71">
        <v>0</v>
      </c>
      <c r="AU108" s="71">
        <v>0</v>
      </c>
      <c r="AV108" s="71">
        <v>0</v>
      </c>
      <c r="AW108" s="71">
        <v>0</v>
      </c>
      <c r="AX108" s="71"/>
      <c r="AY108" s="72"/>
      <c r="AZ108" s="71">
        <v>1053.0999999999999</v>
      </c>
      <c r="BA108" s="71">
        <v>3757</v>
      </c>
      <c r="BB108" s="71">
        <v>0</v>
      </c>
      <c r="BC108" s="71">
        <v>0</v>
      </c>
      <c r="BD108" s="71">
        <v>0</v>
      </c>
      <c r="BE108" s="71">
        <v>0</v>
      </c>
      <c r="BF108" s="71"/>
      <c r="BG108" s="72"/>
      <c r="BH108" s="71">
        <v>0</v>
      </c>
      <c r="BI108" s="71">
        <v>0</v>
      </c>
      <c r="BJ108" s="71">
        <v>11.808999999999999</v>
      </c>
      <c r="BK108" s="71">
        <v>0</v>
      </c>
      <c r="BL108" s="71">
        <v>0</v>
      </c>
      <c r="BM108" s="71">
        <v>0</v>
      </c>
      <c r="BN108" s="72"/>
      <c r="BO108" s="71">
        <v>0</v>
      </c>
      <c r="BP108" s="71">
        <v>0</v>
      </c>
      <c r="BQ108" s="71">
        <v>1</v>
      </c>
      <c r="BR108" s="71">
        <v>0</v>
      </c>
      <c r="BS108" s="71">
        <v>0</v>
      </c>
      <c r="BT108" s="71">
        <v>0</v>
      </c>
      <c r="BU108"/>
      <c r="BV108" s="70">
        <v>11.808999999999999</v>
      </c>
      <c r="BW108" s="70">
        <v>0</v>
      </c>
      <c r="BX108" s="70">
        <v>0</v>
      </c>
      <c r="BY108" s="70">
        <v>0</v>
      </c>
      <c r="BZ108" s="70">
        <v>0</v>
      </c>
      <c r="CA108" s="70">
        <v>0</v>
      </c>
      <c r="CB108" s="70">
        <v>0</v>
      </c>
      <c r="CC108" s="70">
        <v>0</v>
      </c>
      <c r="CD108" s="70">
        <v>0</v>
      </c>
    </row>
    <row r="109" spans="1:82">
      <c r="A109" s="70" t="s">
        <v>1770</v>
      </c>
      <c r="B109" s="70">
        <v>357</v>
      </c>
      <c r="C109" s="70">
        <v>17</v>
      </c>
      <c r="D109" s="70">
        <v>21</v>
      </c>
      <c r="E109" s="70">
        <v>2020</v>
      </c>
      <c r="F109" s="70" t="s">
        <v>159</v>
      </c>
      <c r="G109" s="70" t="s">
        <v>1753</v>
      </c>
      <c r="H109" s="70" t="s">
        <v>1754</v>
      </c>
      <c r="I109" s="148"/>
      <c r="J109" s="71">
        <v>19.697050922656089</v>
      </c>
      <c r="K109" s="71">
        <v>1.3380554662346043</v>
      </c>
      <c r="L109" s="71">
        <v>14.19085670847843</v>
      </c>
      <c r="M109" s="71">
        <v>10.527587726825763</v>
      </c>
      <c r="N109" s="71">
        <v>21.005799766619035</v>
      </c>
      <c r="O109" s="71">
        <v>10.553154881014809</v>
      </c>
      <c r="P109" s="71">
        <v>15.948977652724267</v>
      </c>
      <c r="Q109" s="71">
        <v>0.75623023831454605</v>
      </c>
      <c r="R109" s="71">
        <v>0</v>
      </c>
      <c r="S109" s="71">
        <v>2.0383691762550979</v>
      </c>
      <c r="T109" s="72"/>
      <c r="U109" s="71">
        <v>1728813</v>
      </c>
      <c r="V109" s="71">
        <v>446</v>
      </c>
      <c r="W109" s="71">
        <v>362</v>
      </c>
      <c r="X109" s="71">
        <v>2866</v>
      </c>
      <c r="Y109" s="71">
        <v>5461</v>
      </c>
      <c r="Z109" s="71">
        <v>7541</v>
      </c>
      <c r="AA109" s="71">
        <v>3520</v>
      </c>
      <c r="AB109" s="71">
        <v>12826</v>
      </c>
      <c r="AC109" s="71">
        <v>0</v>
      </c>
      <c r="AD109" s="71">
        <v>2.0383691762550979</v>
      </c>
      <c r="AE109" s="72"/>
      <c r="AF109" s="71">
        <v>14394352.875535211</v>
      </c>
      <c r="AG109" s="71">
        <v>874188.65473561292</v>
      </c>
      <c r="AH109" s="71">
        <v>2482146.5771907824</v>
      </c>
      <c r="AI109" s="71">
        <v>15887152.717357043</v>
      </c>
      <c r="AJ109" s="71">
        <v>26124058.582094029</v>
      </c>
      <c r="AK109" s="71"/>
      <c r="AL109" s="71"/>
      <c r="AM109" s="71">
        <v>1673935.4998321256</v>
      </c>
      <c r="AN109" s="71"/>
      <c r="AO109" s="71"/>
      <c r="AP109" s="71">
        <v>61435834.906744801</v>
      </c>
      <c r="AQ109" s="72"/>
      <c r="AR109" s="71">
        <v>236</v>
      </c>
      <c r="AS109" s="71">
        <v>47</v>
      </c>
      <c r="AT109" s="71">
        <v>0</v>
      </c>
      <c r="AU109" s="71">
        <v>1</v>
      </c>
      <c r="AV109" s="71">
        <v>0</v>
      </c>
      <c r="AW109" s="71">
        <v>0</v>
      </c>
      <c r="AX109" s="71"/>
      <c r="AY109" s="72"/>
      <c r="AZ109" s="71">
        <v>1110.5999999999999</v>
      </c>
      <c r="BA109" s="71">
        <v>6706.5</v>
      </c>
      <c r="BB109" s="71">
        <v>0</v>
      </c>
      <c r="BC109" s="71">
        <v>49.9</v>
      </c>
      <c r="BD109" s="71">
        <v>0</v>
      </c>
      <c r="BE109" s="71">
        <v>0</v>
      </c>
      <c r="BF109" s="71"/>
      <c r="BG109" s="72"/>
      <c r="BH109" s="71">
        <v>0</v>
      </c>
      <c r="BI109" s="71">
        <v>0</v>
      </c>
      <c r="BJ109" s="71">
        <v>11.875999999999999</v>
      </c>
      <c r="BK109" s="71">
        <v>0</v>
      </c>
      <c r="BL109" s="71">
        <v>0</v>
      </c>
      <c r="BM109" s="71">
        <v>0</v>
      </c>
      <c r="BN109" s="72"/>
      <c r="BO109" s="71">
        <v>0</v>
      </c>
      <c r="BP109" s="71">
        <v>0</v>
      </c>
      <c r="BQ109" s="71">
        <v>1</v>
      </c>
      <c r="BR109" s="71">
        <v>0</v>
      </c>
      <c r="BS109" s="71">
        <v>0</v>
      </c>
      <c r="BT109" s="71">
        <v>0</v>
      </c>
      <c r="BU109"/>
      <c r="BV109" s="70">
        <v>11.875999999999999</v>
      </c>
      <c r="BW109" s="70">
        <v>0</v>
      </c>
      <c r="BX109" s="70">
        <v>0</v>
      </c>
      <c r="BY109" s="70">
        <v>0</v>
      </c>
      <c r="BZ109" s="70">
        <v>0</v>
      </c>
      <c r="CA109" s="70">
        <v>0</v>
      </c>
      <c r="CB109" s="70">
        <v>0</v>
      </c>
      <c r="CC109" s="70">
        <v>0</v>
      </c>
      <c r="CD109" s="70">
        <v>0</v>
      </c>
    </row>
    <row r="110" spans="1:82">
      <c r="A110" s="70" t="s">
        <v>1771</v>
      </c>
      <c r="B110" s="70">
        <v>357</v>
      </c>
      <c r="C110" s="70">
        <v>18</v>
      </c>
      <c r="D110" s="70">
        <v>21</v>
      </c>
      <c r="E110" s="70">
        <v>2021</v>
      </c>
      <c r="F110" s="70" t="s">
        <v>160</v>
      </c>
      <c r="G110" s="70" t="s">
        <v>1753</v>
      </c>
      <c r="H110" s="70" t="s">
        <v>1754</v>
      </c>
      <c r="I110" s="148"/>
      <c r="J110" s="71">
        <v>23.107608173246351</v>
      </c>
      <c r="K110" s="71">
        <v>1.4594952627970235</v>
      </c>
      <c r="L110" s="71">
        <v>12.9229357216935</v>
      </c>
      <c r="M110" s="71">
        <v>11.849487810314127</v>
      </c>
      <c r="N110" s="71">
        <v>21.364208465738713</v>
      </c>
      <c r="O110" s="71">
        <v>10.121483313993235</v>
      </c>
      <c r="P110" s="71">
        <v>16.198082117075021</v>
      </c>
      <c r="Q110" s="71">
        <v>0.72545980941314303</v>
      </c>
      <c r="R110" s="71">
        <v>0</v>
      </c>
      <c r="S110" s="71">
        <v>1.6098091809565429</v>
      </c>
      <c r="T110" s="72"/>
      <c r="U110" s="71">
        <v>2188490</v>
      </c>
      <c r="V110" s="71">
        <v>446</v>
      </c>
      <c r="W110" s="71">
        <v>362</v>
      </c>
      <c r="X110" s="71">
        <v>2866</v>
      </c>
      <c r="Y110" s="71">
        <v>5375</v>
      </c>
      <c r="Z110" s="71">
        <v>7447</v>
      </c>
      <c r="AA110" s="71">
        <v>3486</v>
      </c>
      <c r="AB110" s="71">
        <v>12425</v>
      </c>
      <c r="AC110" s="71">
        <v>0</v>
      </c>
      <c r="AD110" s="71">
        <v>1.6098091809565429</v>
      </c>
      <c r="AE110" s="72"/>
      <c r="AF110" s="71">
        <v>16671420.665603109</v>
      </c>
      <c r="AG110" s="71">
        <v>919031.8780827173</v>
      </c>
      <c r="AH110" s="71">
        <v>2270562.2004090594</v>
      </c>
      <c r="AI110" s="71">
        <v>17466063.289008111</v>
      </c>
      <c r="AJ110" s="71">
        <v>25428459.226395309</v>
      </c>
      <c r="AK110" s="71">
        <v>0</v>
      </c>
      <c r="AL110" s="71">
        <v>0</v>
      </c>
      <c r="AM110" s="71">
        <v>1630953.8060119513</v>
      </c>
      <c r="AN110" s="71">
        <v>0</v>
      </c>
      <c r="AO110" s="71">
        <v>0</v>
      </c>
      <c r="AP110" s="71">
        <v>64386491.065510258</v>
      </c>
      <c r="AQ110" s="72"/>
      <c r="AR110" s="71">
        <v>247</v>
      </c>
      <c r="AS110" s="71">
        <v>51</v>
      </c>
      <c r="AT110" s="71">
        <v>0</v>
      </c>
      <c r="AU110" s="71">
        <v>1</v>
      </c>
      <c r="AV110" s="71">
        <v>0</v>
      </c>
      <c r="AW110" s="71">
        <v>0</v>
      </c>
      <c r="AX110" s="71"/>
      <c r="AY110" s="72"/>
      <c r="AZ110" s="71">
        <v>1172.0999999999999</v>
      </c>
      <c r="BA110" s="71">
        <v>6884.7</v>
      </c>
      <c r="BB110" s="71">
        <v>0</v>
      </c>
      <c r="BC110" s="71">
        <v>49.9</v>
      </c>
      <c r="BD110" s="71">
        <v>0</v>
      </c>
      <c r="BE110" s="71">
        <v>0</v>
      </c>
      <c r="BF110" s="71"/>
      <c r="BG110" s="72"/>
      <c r="BH110" s="71">
        <v>0</v>
      </c>
      <c r="BI110" s="71">
        <v>0</v>
      </c>
      <c r="BJ110" s="71">
        <v>12.012</v>
      </c>
      <c r="BK110" s="71">
        <v>0</v>
      </c>
      <c r="BL110" s="71">
        <v>0</v>
      </c>
      <c r="BM110" s="71">
        <v>0</v>
      </c>
      <c r="BN110" s="72"/>
      <c r="BO110" s="71">
        <v>0</v>
      </c>
      <c r="BP110" s="71">
        <v>0</v>
      </c>
      <c r="BQ110" s="71">
        <v>1</v>
      </c>
      <c r="BR110" s="71">
        <v>0</v>
      </c>
      <c r="BS110" s="71">
        <v>0</v>
      </c>
      <c r="BT110" s="71">
        <v>0</v>
      </c>
      <c r="BU110"/>
      <c r="BV110" s="70">
        <v>12.012</v>
      </c>
      <c r="BW110" s="70">
        <v>0</v>
      </c>
      <c r="BX110" s="70">
        <v>0</v>
      </c>
      <c r="BY110" s="70">
        <v>0</v>
      </c>
      <c r="BZ110" s="70">
        <v>0</v>
      </c>
      <c r="CA110" s="70">
        <v>0</v>
      </c>
      <c r="CB110" s="70">
        <v>0</v>
      </c>
      <c r="CC110" s="70">
        <v>0</v>
      </c>
      <c r="CD110" s="70">
        <v>0</v>
      </c>
    </row>
    <row r="111" spans="1:82">
      <c r="A111" s="70" t="s">
        <v>1772</v>
      </c>
      <c r="B111" s="70">
        <v>357</v>
      </c>
      <c r="C111" s="70">
        <v>19</v>
      </c>
      <c r="D111" s="70">
        <v>21</v>
      </c>
      <c r="E111" s="70">
        <v>2022</v>
      </c>
      <c r="F111" s="70" t="s">
        <v>161</v>
      </c>
      <c r="G111" s="70" t="s">
        <v>1753</v>
      </c>
      <c r="H111" s="70" t="s">
        <v>1754</v>
      </c>
      <c r="I111" s="148"/>
      <c r="J111" s="71">
        <v>21.433557238081463</v>
      </c>
      <c r="K111" s="71">
        <v>1.3288946571311346</v>
      </c>
      <c r="L111" s="71">
        <v>11.077564462365647</v>
      </c>
      <c r="M111" s="71">
        <v>11.312785580739533</v>
      </c>
      <c r="N111" s="71">
        <v>21.75560159733152</v>
      </c>
      <c r="O111" s="71">
        <v>10.558569995021994</v>
      </c>
      <c r="P111" s="71">
        <v>16.005204742918206</v>
      </c>
      <c r="Q111" s="71">
        <v>0.7142677991384534</v>
      </c>
      <c r="R111" s="71">
        <v>0</v>
      </c>
      <c r="S111" s="71">
        <v>1.98257747100069</v>
      </c>
      <c r="T111" s="72"/>
      <c r="U111" s="71">
        <v>2372011</v>
      </c>
      <c r="V111" s="71">
        <v>446</v>
      </c>
      <c r="W111" s="71">
        <v>362</v>
      </c>
      <c r="X111" s="71">
        <v>2866</v>
      </c>
      <c r="Y111" s="71">
        <v>5374</v>
      </c>
      <c r="Z111" s="71">
        <v>7381</v>
      </c>
      <c r="AA111" s="71">
        <v>3497</v>
      </c>
      <c r="AB111" s="71">
        <v>12133</v>
      </c>
      <c r="AC111" s="71">
        <v>0</v>
      </c>
      <c r="AD111" s="71">
        <v>1.98257747100069</v>
      </c>
      <c r="AE111" s="72"/>
      <c r="AF111" s="71">
        <v>16500507.114258397</v>
      </c>
      <c r="AG111" s="71">
        <v>929284.28274976811</v>
      </c>
      <c r="AH111" s="71">
        <v>2272175.9445279012</v>
      </c>
      <c r="AI111" s="71">
        <v>17194541.932092194</v>
      </c>
      <c r="AJ111" s="71">
        <v>27520489.739396885</v>
      </c>
      <c r="AK111" s="71">
        <v>0</v>
      </c>
      <c r="AL111" s="71">
        <v>0</v>
      </c>
      <c r="AM111" s="71">
        <v>1566701.463041533</v>
      </c>
      <c r="AN111" s="71">
        <v>0</v>
      </c>
      <c r="AO111" s="71">
        <v>0</v>
      </c>
      <c r="AP111" s="71">
        <v>65983700.476066686</v>
      </c>
      <c r="AQ111" s="72"/>
      <c r="AR111" s="71">
        <v>260</v>
      </c>
      <c r="AS111" s="71">
        <v>52</v>
      </c>
      <c r="AT111" s="71">
        <v>0</v>
      </c>
      <c r="AU111" s="71">
        <v>1</v>
      </c>
      <c r="AV111" s="71">
        <v>0</v>
      </c>
      <c r="AW111" s="71">
        <v>0</v>
      </c>
      <c r="AX111" s="71"/>
      <c r="AY111" s="72"/>
      <c r="AZ111" s="71">
        <v>1259.8999999999996</v>
      </c>
      <c r="BA111" s="71">
        <v>6934.2</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1773</v>
      </c>
      <c r="B112" s="70">
        <v>357</v>
      </c>
      <c r="C112" s="70">
        <v>20</v>
      </c>
      <c r="D112" s="70">
        <v>21</v>
      </c>
      <c r="E112" s="70">
        <v>2023</v>
      </c>
      <c r="F112" s="70" t="s">
        <v>1539</v>
      </c>
      <c r="G112" s="70" t="s">
        <v>1753</v>
      </c>
      <c r="H112" s="70" t="s">
        <v>1754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279</v>
      </c>
      <c r="AS112" s="71">
        <v>52</v>
      </c>
      <c r="AT112" s="71">
        <v>0</v>
      </c>
      <c r="AU112" s="71">
        <v>1</v>
      </c>
      <c r="AV112" s="71">
        <v>0</v>
      </c>
      <c r="AW112" s="71">
        <v>0</v>
      </c>
      <c r="AX112" s="71"/>
      <c r="AY112" s="72"/>
      <c r="AZ112" s="71">
        <v>1364.7999999999995</v>
      </c>
      <c r="BA112" s="71">
        <v>6934.2</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1774</v>
      </c>
      <c r="B113" s="70">
        <v>357</v>
      </c>
      <c r="C113" s="70">
        <v>21</v>
      </c>
      <c r="D113" s="70">
        <v>21</v>
      </c>
      <c r="E113" s="70">
        <v>2024</v>
      </c>
      <c r="F113" s="70" t="s">
        <v>1554</v>
      </c>
      <c r="G113" s="70" t="s">
        <v>1753</v>
      </c>
      <c r="H113" s="70" t="s">
        <v>1754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1775</v>
      </c>
      <c r="B114" s="70">
        <v>103</v>
      </c>
      <c r="C114" s="70">
        <v>1</v>
      </c>
      <c r="D114" s="70">
        <v>7</v>
      </c>
      <c r="E114" s="70">
        <v>1990</v>
      </c>
      <c r="F114" s="70" t="s">
        <v>787</v>
      </c>
      <c r="G114" s="70" t="s">
        <v>1776</v>
      </c>
      <c r="H114" s="70" t="s">
        <v>1777</v>
      </c>
      <c r="I114" s="148"/>
      <c r="J114" s="71">
        <v>19.054390532117559</v>
      </c>
      <c r="K114" s="71">
        <v>2.911180739372198</v>
      </c>
      <c r="L114" s="71">
        <v>27.341531997929511</v>
      </c>
      <c r="M114" s="71">
        <v>10.20098037420733</v>
      </c>
      <c r="N114" s="71">
        <v>13.66218648228258</v>
      </c>
      <c r="O114" s="71">
        <v>13.170060765155011</v>
      </c>
      <c r="P114" s="71">
        <v>20.159704942364289</v>
      </c>
      <c r="Q114" s="71">
        <v>1.3180708664323599</v>
      </c>
      <c r="R114" s="71">
        <v>0</v>
      </c>
      <c r="S114" s="71">
        <v>1.4286984753517591</v>
      </c>
      <c r="T114" s="72"/>
      <c r="U114" s="71">
        <v>1331928</v>
      </c>
      <c r="V114" s="71">
        <v>964</v>
      </c>
      <c r="W114" s="71">
        <v>240</v>
      </c>
      <c r="X114" s="71">
        <v>4188</v>
      </c>
      <c r="Y114" s="71">
        <v>5260</v>
      </c>
      <c r="Z114" s="71">
        <v>5417</v>
      </c>
      <c r="AA114" s="71">
        <v>4895</v>
      </c>
      <c r="AB114" s="71">
        <v>21401</v>
      </c>
      <c r="AC114" s="71">
        <v>0</v>
      </c>
      <c r="AD114" s="71">
        <v>1.4286984753517591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1778</v>
      </c>
      <c r="B115" s="70">
        <v>104</v>
      </c>
      <c r="C115" s="70">
        <v>2</v>
      </c>
      <c r="D115" s="70">
        <v>7</v>
      </c>
      <c r="E115" s="70">
        <v>2005</v>
      </c>
      <c r="F115" s="70" t="s">
        <v>789</v>
      </c>
      <c r="G115" s="70" t="s">
        <v>1776</v>
      </c>
      <c r="H115" s="70" t="s">
        <v>1777</v>
      </c>
      <c r="I115" s="148"/>
      <c r="J115" s="71">
        <v>25.038242055034871</v>
      </c>
      <c r="K115" s="71">
        <v>2.2779873052593951</v>
      </c>
      <c r="L115" s="71">
        <v>19.9408088912542</v>
      </c>
      <c r="M115" s="71">
        <v>17.5201086779444</v>
      </c>
      <c r="N115" s="71">
        <v>21.245999269829259</v>
      </c>
      <c r="O115" s="71">
        <v>18.266008504203391</v>
      </c>
      <c r="P115" s="71">
        <v>22.035603492205951</v>
      </c>
      <c r="Q115" s="71">
        <v>1.1115953320329099</v>
      </c>
      <c r="R115" s="71">
        <v>0</v>
      </c>
      <c r="S115" s="71">
        <v>0</v>
      </c>
      <c r="T115" s="72"/>
      <c r="U115" s="71">
        <v>1450947</v>
      </c>
      <c r="V115" s="71">
        <v>857</v>
      </c>
      <c r="W115" s="71">
        <v>168</v>
      </c>
      <c r="X115" s="71">
        <v>3121</v>
      </c>
      <c r="Y115" s="71">
        <v>5344</v>
      </c>
      <c r="Z115" s="71">
        <v>8694</v>
      </c>
      <c r="AA115" s="71">
        <v>4382</v>
      </c>
      <c r="AB115" s="71">
        <v>18868</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1779</v>
      </c>
      <c r="B116" s="70">
        <v>105</v>
      </c>
      <c r="C116" s="70">
        <v>3</v>
      </c>
      <c r="D116" s="70">
        <v>7</v>
      </c>
      <c r="E116" s="70">
        <v>2006</v>
      </c>
      <c r="F116" s="70" t="s">
        <v>790</v>
      </c>
      <c r="G116" s="70" t="s">
        <v>1776</v>
      </c>
      <c r="H116" s="70" t="s">
        <v>1777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1780</v>
      </c>
      <c r="B117" s="70">
        <v>106</v>
      </c>
      <c r="C117" s="70">
        <v>4</v>
      </c>
      <c r="D117" s="70">
        <v>7</v>
      </c>
      <c r="E117" s="70">
        <v>2007</v>
      </c>
      <c r="F117" s="70" t="s">
        <v>791</v>
      </c>
      <c r="G117" s="70" t="s">
        <v>1776</v>
      </c>
      <c r="H117" s="70" t="s">
        <v>1777</v>
      </c>
      <c r="I117" s="148"/>
      <c r="J117" s="71">
        <v>30.980501933316269</v>
      </c>
      <c r="K117" s="71">
        <v>2.0073901894621171</v>
      </c>
      <c r="L117" s="71">
        <v>17.526302739874058</v>
      </c>
      <c r="M117" s="71">
        <v>19.7525909995829</v>
      </c>
      <c r="N117" s="71">
        <v>19.791576624399092</v>
      </c>
      <c r="O117" s="71">
        <v>17.45988733132732</v>
      </c>
      <c r="P117" s="71">
        <v>21.906891050563601</v>
      </c>
      <c r="Q117" s="71">
        <v>1.1373932947646399</v>
      </c>
      <c r="R117" s="71">
        <v>0</v>
      </c>
      <c r="S117" s="71">
        <v>0</v>
      </c>
      <c r="T117" s="72"/>
      <c r="U117" s="71">
        <v>1720268</v>
      </c>
      <c r="V117" s="71">
        <v>818</v>
      </c>
      <c r="W117" s="71">
        <v>166</v>
      </c>
      <c r="X117" s="71">
        <v>4264</v>
      </c>
      <c r="Y117" s="71">
        <v>5344</v>
      </c>
      <c r="Z117" s="71">
        <v>8639</v>
      </c>
      <c r="AA117" s="71">
        <v>4290</v>
      </c>
      <c r="AB117" s="71">
        <v>18285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1781</v>
      </c>
      <c r="B118" s="70">
        <v>107</v>
      </c>
      <c r="C118" s="70">
        <v>5</v>
      </c>
      <c r="D118" s="70">
        <v>7</v>
      </c>
      <c r="E118" s="70">
        <v>2008</v>
      </c>
      <c r="F118" s="70" t="s">
        <v>792</v>
      </c>
      <c r="G118" s="70" t="s">
        <v>1776</v>
      </c>
      <c r="H118" s="70" t="s">
        <v>1777</v>
      </c>
      <c r="I118" s="148"/>
      <c r="J118" s="71">
        <v>28.64698342727689</v>
      </c>
      <c r="K118" s="71">
        <v>1.5064214640282609</v>
      </c>
      <c r="L118" s="71">
        <v>14.681158532616561</v>
      </c>
      <c r="M118" s="71">
        <v>20.416384676151889</v>
      </c>
      <c r="N118" s="71">
        <v>17.746205839842322</v>
      </c>
      <c r="O118" s="71">
        <v>17.016247002280451</v>
      </c>
      <c r="P118" s="71">
        <v>21.565682634171221</v>
      </c>
      <c r="Q118" s="71">
        <v>1.1036890570379301</v>
      </c>
      <c r="R118" s="71">
        <v>0</v>
      </c>
      <c r="S118" s="71">
        <v>0</v>
      </c>
      <c r="T118" s="72"/>
      <c r="U118" s="71">
        <v>1693525</v>
      </c>
      <c r="V118" s="71">
        <v>818</v>
      </c>
      <c r="W118" s="71">
        <v>166</v>
      </c>
      <c r="X118" s="71">
        <v>4264</v>
      </c>
      <c r="Y118" s="71">
        <v>5357</v>
      </c>
      <c r="Z118" s="71">
        <v>8715</v>
      </c>
      <c r="AA118" s="71">
        <v>4228</v>
      </c>
      <c r="AB118" s="71">
        <v>18035</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1782</v>
      </c>
      <c r="B119" s="70">
        <v>108</v>
      </c>
      <c r="C119" s="70">
        <v>6</v>
      </c>
      <c r="D119" s="70">
        <v>7</v>
      </c>
      <c r="E119" s="70">
        <v>2009</v>
      </c>
      <c r="F119" s="70" t="s">
        <v>176</v>
      </c>
      <c r="G119" s="70" t="s">
        <v>1776</v>
      </c>
      <c r="H119" s="70" t="s">
        <v>1777</v>
      </c>
      <c r="I119" s="148"/>
      <c r="J119" s="71">
        <v>32.599338994328072</v>
      </c>
      <c r="K119" s="71">
        <v>1.4818149489520009</v>
      </c>
      <c r="L119" s="71">
        <v>16.807623135189111</v>
      </c>
      <c r="M119" s="71">
        <v>19.402671006970468</v>
      </c>
      <c r="N119" s="71">
        <v>20.951735651066191</v>
      </c>
      <c r="O119" s="71">
        <v>17.39975277331061</v>
      </c>
      <c r="P119" s="71">
        <v>20.619096045272741</v>
      </c>
      <c r="Q119" s="71">
        <v>1.03856743912273</v>
      </c>
      <c r="R119" s="71">
        <v>0</v>
      </c>
      <c r="S119" s="71">
        <v>0</v>
      </c>
      <c r="T119" s="72"/>
      <c r="U119" s="71">
        <v>1680270</v>
      </c>
      <c r="V119" s="71">
        <v>820</v>
      </c>
      <c r="W119" s="71">
        <v>219</v>
      </c>
      <c r="X119" s="71">
        <v>4054</v>
      </c>
      <c r="Y119" s="71">
        <v>5365</v>
      </c>
      <c r="Z119" s="71">
        <v>8796</v>
      </c>
      <c r="AA119" s="71">
        <v>4150</v>
      </c>
      <c r="AB119" s="71">
        <v>17815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5.27</v>
      </c>
      <c r="BM119" s="71">
        <v>0</v>
      </c>
      <c r="BN119" s="72"/>
      <c r="BO119" s="71">
        <v>0</v>
      </c>
      <c r="BP119" s="71">
        <v>0</v>
      </c>
      <c r="BQ119" s="71">
        <v>0</v>
      </c>
      <c r="BR119" s="71">
        <v>0</v>
      </c>
      <c r="BS119" s="71">
        <v>1</v>
      </c>
      <c r="BT119" s="71">
        <v>0</v>
      </c>
      <c r="BU119"/>
      <c r="BV119" s="70">
        <v>5.27</v>
      </c>
      <c r="BW119" s="70">
        <v>0</v>
      </c>
      <c r="BX119" s="70">
        <v>0</v>
      </c>
      <c r="BY119" s="70">
        <v>0</v>
      </c>
      <c r="BZ119" s="70">
        <v>0</v>
      </c>
      <c r="CA119" s="70">
        <v>0</v>
      </c>
      <c r="CB119" s="70">
        <v>0</v>
      </c>
      <c r="CC119" s="70">
        <v>0</v>
      </c>
      <c r="CD119" s="70">
        <v>0</v>
      </c>
    </row>
    <row r="120" spans="1:82">
      <c r="A120" s="70" t="s">
        <v>1783</v>
      </c>
      <c r="B120" s="70">
        <v>109</v>
      </c>
      <c r="C120" s="70">
        <v>7</v>
      </c>
      <c r="D120" s="70">
        <v>7</v>
      </c>
      <c r="E120" s="70">
        <v>2010</v>
      </c>
      <c r="F120" s="70" t="s">
        <v>177</v>
      </c>
      <c r="G120" s="70" t="s">
        <v>1776</v>
      </c>
      <c r="H120" s="70" t="s">
        <v>1777</v>
      </c>
      <c r="I120" s="148"/>
      <c r="J120" s="71">
        <v>25.080006462630742</v>
      </c>
      <c r="K120" s="71">
        <v>1.502916335369739</v>
      </c>
      <c r="L120" s="71">
        <v>14.63129608104177</v>
      </c>
      <c r="M120" s="71">
        <v>18.874059543463069</v>
      </c>
      <c r="N120" s="71">
        <v>19.03562603541576</v>
      </c>
      <c r="O120" s="71">
        <v>17.44528921407273</v>
      </c>
      <c r="P120" s="71">
        <v>21.01982726284098</v>
      </c>
      <c r="Q120" s="71">
        <v>1.0380952802883201</v>
      </c>
      <c r="R120" s="71">
        <v>0</v>
      </c>
      <c r="S120" s="71">
        <v>0</v>
      </c>
      <c r="T120" s="72"/>
      <c r="U120" s="71">
        <v>1686082</v>
      </c>
      <c r="V120" s="71">
        <v>820</v>
      </c>
      <c r="W120" s="71">
        <v>219</v>
      </c>
      <c r="X120" s="71">
        <v>4054</v>
      </c>
      <c r="Y120" s="71">
        <v>5251</v>
      </c>
      <c r="Z120" s="71">
        <v>8860</v>
      </c>
      <c r="AA120" s="71">
        <v>4125</v>
      </c>
      <c r="AB120" s="71">
        <v>17063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1784</v>
      </c>
      <c r="B121" s="70">
        <v>110</v>
      </c>
      <c r="C121" s="70">
        <v>8</v>
      </c>
      <c r="D121" s="70">
        <v>7</v>
      </c>
      <c r="E121" s="70">
        <v>2011</v>
      </c>
      <c r="F121" s="70" t="s">
        <v>178</v>
      </c>
      <c r="G121" s="1064" t="s">
        <v>1776</v>
      </c>
      <c r="H121" s="70" t="s">
        <v>1777</v>
      </c>
      <c r="I121" s="148"/>
      <c r="J121" s="71">
        <v>12.764904832707369</v>
      </c>
      <c r="K121" s="71">
        <v>2.08746135968395</v>
      </c>
      <c r="L121" s="71">
        <v>12.361998627782681</v>
      </c>
      <c r="M121" s="71">
        <v>19.914013037537611</v>
      </c>
      <c r="N121" s="71">
        <v>21.229975955360931</v>
      </c>
      <c r="O121" s="71">
        <v>16.359384732498281</v>
      </c>
      <c r="P121" s="71">
        <v>19.491975030742971</v>
      </c>
      <c r="Q121" s="71">
        <v>1.0773579457695599</v>
      </c>
      <c r="R121" s="71">
        <v>0</v>
      </c>
      <c r="S121" s="71">
        <v>0</v>
      </c>
      <c r="T121" s="72"/>
      <c r="U121" s="71">
        <v>980233</v>
      </c>
      <c r="V121" s="71">
        <v>820</v>
      </c>
      <c r="W121" s="71">
        <v>219</v>
      </c>
      <c r="X121" s="71">
        <v>4054</v>
      </c>
      <c r="Y121" s="71">
        <v>4877</v>
      </c>
      <c r="Z121" s="71">
        <v>8489</v>
      </c>
      <c r="AA121" s="71">
        <v>3939</v>
      </c>
      <c r="AB121" s="71">
        <v>15352</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1785</v>
      </c>
      <c r="B122" s="70">
        <v>111</v>
      </c>
      <c r="C122" s="70">
        <v>9</v>
      </c>
      <c r="D122" s="70">
        <v>7</v>
      </c>
      <c r="E122" s="70">
        <v>2012</v>
      </c>
      <c r="F122" s="70" t="s">
        <v>179</v>
      </c>
      <c r="G122" s="1064" t="s">
        <v>1776</v>
      </c>
      <c r="H122" s="70" t="s">
        <v>1777</v>
      </c>
      <c r="I122" s="148"/>
      <c r="J122" s="71">
        <v>23.417059801920661</v>
      </c>
      <c r="K122" s="71">
        <v>1.9548220782444701</v>
      </c>
      <c r="L122" s="71">
        <v>12.32904011464635</v>
      </c>
      <c r="M122" s="71">
        <v>22.325204509730021</v>
      </c>
      <c r="N122" s="71">
        <v>22.084402421545519</v>
      </c>
      <c r="O122" s="71">
        <v>16.404638821444006</v>
      </c>
      <c r="P122" s="71">
        <v>20.070676235298663</v>
      </c>
      <c r="Q122" s="71">
        <v>1.14872135995744</v>
      </c>
      <c r="R122" s="71">
        <v>0</v>
      </c>
      <c r="S122" s="71">
        <v>0</v>
      </c>
      <c r="T122" s="72"/>
      <c r="U122" s="71">
        <v>1463653</v>
      </c>
      <c r="V122" s="71">
        <v>820</v>
      </c>
      <c r="W122" s="71">
        <v>219</v>
      </c>
      <c r="X122" s="71">
        <v>4054</v>
      </c>
      <c r="Y122" s="71">
        <v>4831</v>
      </c>
      <c r="Z122" s="71">
        <v>8580</v>
      </c>
      <c r="AA122" s="71">
        <v>4033</v>
      </c>
      <c r="AB122" s="71">
        <v>15066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5.2569999999999997</v>
      </c>
      <c r="BK122" s="71">
        <v>0</v>
      </c>
      <c r="BL122" s="71">
        <v>0</v>
      </c>
      <c r="BM122" s="71">
        <v>0</v>
      </c>
      <c r="BN122" s="72"/>
      <c r="BO122" s="71">
        <v>0</v>
      </c>
      <c r="BP122" s="71">
        <v>0</v>
      </c>
      <c r="BQ122" s="71">
        <v>1</v>
      </c>
      <c r="BR122" s="71">
        <v>0</v>
      </c>
      <c r="BS122" s="71">
        <v>0</v>
      </c>
      <c r="BT122" s="71">
        <v>0</v>
      </c>
      <c r="BU122"/>
      <c r="BV122" s="70">
        <v>5.2569999999999997</v>
      </c>
      <c r="BW122" s="70">
        <v>0</v>
      </c>
      <c r="BX122" s="70">
        <v>0</v>
      </c>
      <c r="BY122" s="70">
        <v>0</v>
      </c>
      <c r="BZ122" s="70">
        <v>0</v>
      </c>
      <c r="CA122" s="70">
        <v>0</v>
      </c>
      <c r="CB122" s="70">
        <v>0</v>
      </c>
      <c r="CC122" s="70">
        <v>0</v>
      </c>
      <c r="CD122" s="70">
        <v>0</v>
      </c>
    </row>
    <row r="123" spans="1:82">
      <c r="A123" s="70" t="s">
        <v>1786</v>
      </c>
      <c r="B123" s="70">
        <v>112</v>
      </c>
      <c r="C123" s="70">
        <v>10</v>
      </c>
      <c r="D123" s="70">
        <v>7</v>
      </c>
      <c r="E123" s="70">
        <v>2013</v>
      </c>
      <c r="F123" s="70" t="s">
        <v>180</v>
      </c>
      <c r="G123" s="70" t="s">
        <v>1776</v>
      </c>
      <c r="H123" s="70" t="s">
        <v>1777</v>
      </c>
      <c r="I123" s="148"/>
      <c r="J123" s="71">
        <v>27.81043821078951</v>
      </c>
      <c r="K123" s="71">
        <v>1.7640779363816841</v>
      </c>
      <c r="L123" s="71">
        <v>8.7203327451101416</v>
      </c>
      <c r="M123" s="71">
        <v>21.891864778089619</v>
      </c>
      <c r="N123" s="71">
        <v>21.348448982438089</v>
      </c>
      <c r="O123" s="71">
        <v>15.842604867520555</v>
      </c>
      <c r="P123" s="71">
        <v>20.860639729449495</v>
      </c>
      <c r="Q123" s="71">
        <v>1.13580190563605</v>
      </c>
      <c r="R123" s="71">
        <v>0</v>
      </c>
      <c r="S123" s="71">
        <v>0</v>
      </c>
      <c r="T123" s="72"/>
      <c r="U123" s="71">
        <v>1788933</v>
      </c>
      <c r="V123" s="71">
        <v>820</v>
      </c>
      <c r="W123" s="71">
        <v>219</v>
      </c>
      <c r="X123" s="71">
        <v>4054</v>
      </c>
      <c r="Y123" s="71">
        <v>4754</v>
      </c>
      <c r="Z123" s="71">
        <v>8656</v>
      </c>
      <c r="AA123" s="71">
        <v>4176</v>
      </c>
      <c r="AB123" s="71">
        <v>14683</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5.2220000000000004</v>
      </c>
      <c r="BM123" s="71">
        <v>0</v>
      </c>
      <c r="BN123" s="72"/>
      <c r="BO123" s="71">
        <v>0</v>
      </c>
      <c r="BP123" s="71">
        <v>0</v>
      </c>
      <c r="BQ123" s="71">
        <v>0</v>
      </c>
      <c r="BR123" s="71">
        <v>0</v>
      </c>
      <c r="BS123" s="71">
        <v>1</v>
      </c>
      <c r="BT123" s="71">
        <v>0</v>
      </c>
      <c r="BU123"/>
      <c r="BV123" s="70">
        <v>5.2220000000000004</v>
      </c>
      <c r="BW123" s="70">
        <v>0</v>
      </c>
      <c r="BX123" s="70">
        <v>0</v>
      </c>
      <c r="BY123" s="70">
        <v>0</v>
      </c>
      <c r="BZ123" s="70">
        <v>0</v>
      </c>
      <c r="CA123" s="70">
        <v>0</v>
      </c>
      <c r="CB123" s="70">
        <v>0</v>
      </c>
      <c r="CC123" s="70">
        <v>0</v>
      </c>
      <c r="CD123" s="70">
        <v>0</v>
      </c>
    </row>
    <row r="124" spans="1:82">
      <c r="A124" s="70" t="s">
        <v>1787</v>
      </c>
      <c r="B124" s="70">
        <v>113</v>
      </c>
      <c r="C124" s="70">
        <v>11</v>
      </c>
      <c r="D124" s="70">
        <v>7</v>
      </c>
      <c r="E124" s="70">
        <v>2014</v>
      </c>
      <c r="F124" s="70" t="s">
        <v>181</v>
      </c>
      <c r="G124" s="70" t="s">
        <v>1776</v>
      </c>
      <c r="H124" s="70" t="s">
        <v>1777</v>
      </c>
      <c r="I124" s="148"/>
      <c r="J124" s="71">
        <v>29.06278530453616</v>
      </c>
      <c r="K124" s="71">
        <v>1.069511634278689</v>
      </c>
      <c r="L124" s="71">
        <v>4.5206569607271723</v>
      </c>
      <c r="M124" s="71">
        <v>13.572605536321131</v>
      </c>
      <c r="N124" s="71">
        <v>18.13804797050193</v>
      </c>
      <c r="O124" s="71">
        <v>14.876942753307391</v>
      </c>
      <c r="P124" s="71">
        <v>20.903792870975575</v>
      </c>
      <c r="Q124" s="71">
        <v>1.05158652601678</v>
      </c>
      <c r="R124" s="71">
        <v>0</v>
      </c>
      <c r="S124" s="71">
        <v>0</v>
      </c>
      <c r="T124" s="72"/>
      <c r="U124" s="71">
        <v>2065312</v>
      </c>
      <c r="V124" s="71">
        <v>503</v>
      </c>
      <c r="W124" s="71">
        <v>91</v>
      </c>
      <c r="X124" s="71">
        <v>2572</v>
      </c>
      <c r="Y124" s="71">
        <v>4675</v>
      </c>
      <c r="Z124" s="71">
        <v>8561</v>
      </c>
      <c r="AA124" s="71">
        <v>4163</v>
      </c>
      <c r="AB124" s="71">
        <v>14169</v>
      </c>
      <c r="AC124" s="71">
        <v>0</v>
      </c>
      <c r="AD124" s="71">
        <v>0</v>
      </c>
      <c r="AE124" s="72"/>
      <c r="AF124" s="71"/>
      <c r="AG124" s="71"/>
      <c r="AH124" s="71"/>
      <c r="AI124" s="71"/>
      <c r="AJ124" s="71"/>
      <c r="AK124" s="71"/>
      <c r="AL124" s="71"/>
      <c r="AM124" s="71"/>
      <c r="AN124" s="71"/>
      <c r="AO124" s="71"/>
      <c r="AP124" s="71"/>
      <c r="AQ124" s="72"/>
      <c r="AR124" s="71">
        <v>239</v>
      </c>
      <c r="AS124" s="71">
        <v>42</v>
      </c>
      <c r="AT124" s="71">
        <v>0</v>
      </c>
      <c r="AU124" s="71">
        <v>0</v>
      </c>
      <c r="AV124" s="71">
        <v>0</v>
      </c>
      <c r="AW124" s="71">
        <v>0</v>
      </c>
      <c r="AX124" s="71"/>
      <c r="AY124" s="72"/>
      <c r="AZ124" s="71">
        <v>1036.0999999999999</v>
      </c>
      <c r="BA124" s="71">
        <v>2018.3</v>
      </c>
      <c r="BB124" s="71">
        <v>0</v>
      </c>
      <c r="BC124" s="71">
        <v>0</v>
      </c>
      <c r="BD124" s="71">
        <v>0</v>
      </c>
      <c r="BE124" s="71">
        <v>0</v>
      </c>
      <c r="BF124" s="71"/>
      <c r="BG124" s="72"/>
      <c r="BH124" s="71">
        <v>0</v>
      </c>
      <c r="BI124" s="71">
        <v>0</v>
      </c>
      <c r="BJ124" s="71">
        <v>0</v>
      </c>
      <c r="BK124" s="71">
        <v>0</v>
      </c>
      <c r="BL124" s="71">
        <v>4.8479999999999999</v>
      </c>
      <c r="BM124" s="71">
        <v>0</v>
      </c>
      <c r="BN124" s="72"/>
      <c r="BO124" s="71">
        <v>0</v>
      </c>
      <c r="BP124" s="71">
        <v>0</v>
      </c>
      <c r="BQ124" s="71">
        <v>0</v>
      </c>
      <c r="BR124" s="71">
        <v>0</v>
      </c>
      <c r="BS124" s="71">
        <v>1</v>
      </c>
      <c r="BT124" s="71">
        <v>0</v>
      </c>
      <c r="BU124"/>
      <c r="BV124" s="70">
        <v>4.8479999999999999</v>
      </c>
      <c r="BW124" s="70">
        <v>0</v>
      </c>
      <c r="BX124" s="70">
        <v>0</v>
      </c>
      <c r="BY124" s="70">
        <v>0</v>
      </c>
      <c r="BZ124" s="70">
        <v>0</v>
      </c>
      <c r="CA124" s="70">
        <v>0</v>
      </c>
      <c r="CB124" s="70">
        <v>0</v>
      </c>
      <c r="CC124" s="70">
        <v>0</v>
      </c>
      <c r="CD124" s="70">
        <v>0</v>
      </c>
    </row>
    <row r="125" spans="1:82">
      <c r="A125" s="70" t="s">
        <v>1788</v>
      </c>
      <c r="B125" s="70">
        <v>114</v>
      </c>
      <c r="C125" s="70">
        <v>12</v>
      </c>
      <c r="D125" s="70">
        <v>7</v>
      </c>
      <c r="E125" s="70">
        <v>2015</v>
      </c>
      <c r="F125" s="70" t="s">
        <v>182</v>
      </c>
      <c r="G125" s="70" t="s">
        <v>1776</v>
      </c>
      <c r="H125" s="70" t="s">
        <v>1777</v>
      </c>
      <c r="I125" s="148"/>
      <c r="J125" s="71">
        <v>28.967585172561449</v>
      </c>
      <c r="K125" s="71">
        <v>1.1962257901839359</v>
      </c>
      <c r="L125" s="71">
        <v>5.8461146981253336</v>
      </c>
      <c r="M125" s="71">
        <v>12.991844097411461</v>
      </c>
      <c r="N125" s="71">
        <v>15.337776963108491</v>
      </c>
      <c r="O125" s="71">
        <v>14.439087872010429</v>
      </c>
      <c r="P125" s="71">
        <v>21.176598195182883</v>
      </c>
      <c r="Q125" s="71">
        <v>1.00306201015448</v>
      </c>
      <c r="R125" s="71">
        <v>0</v>
      </c>
      <c r="S125" s="71">
        <v>0</v>
      </c>
      <c r="T125" s="72"/>
      <c r="U125" s="71">
        <v>2234097</v>
      </c>
      <c r="V125" s="71">
        <v>503</v>
      </c>
      <c r="W125" s="71">
        <v>91</v>
      </c>
      <c r="X125" s="71">
        <v>2572</v>
      </c>
      <c r="Y125" s="71">
        <v>4599</v>
      </c>
      <c r="Z125" s="71">
        <v>8389</v>
      </c>
      <c r="AA125" s="71">
        <v>4214</v>
      </c>
      <c r="AB125" s="71">
        <v>13806</v>
      </c>
      <c r="AC125" s="71">
        <v>0</v>
      </c>
      <c r="AD125" s="71">
        <v>0</v>
      </c>
      <c r="AE125" s="72"/>
      <c r="AF125" s="71">
        <v>16346723.151572781</v>
      </c>
      <c r="AG125" s="71">
        <v>907269.96396917524</v>
      </c>
      <c r="AH125" s="71">
        <v>869420.79893861082</v>
      </c>
      <c r="AI125" s="71">
        <v>15878411.67717053</v>
      </c>
      <c r="AJ125" s="71">
        <v>19897616.854479961</v>
      </c>
      <c r="AK125" s="71">
        <v>0</v>
      </c>
      <c r="AL125" s="71">
        <v>0</v>
      </c>
      <c r="AM125" s="71">
        <v>1892054.386008187</v>
      </c>
      <c r="AN125" s="71">
        <v>0</v>
      </c>
      <c r="AO125" s="71">
        <v>0</v>
      </c>
      <c r="AP125" s="71">
        <v>55791496.832139246</v>
      </c>
      <c r="AQ125" s="72"/>
      <c r="AR125" s="71">
        <v>331</v>
      </c>
      <c r="AS125" s="71">
        <v>62</v>
      </c>
      <c r="AT125" s="71">
        <v>0</v>
      </c>
      <c r="AU125" s="71">
        <v>0</v>
      </c>
      <c r="AV125" s="71">
        <v>0</v>
      </c>
      <c r="AW125" s="71">
        <v>0</v>
      </c>
      <c r="AX125" s="71"/>
      <c r="AY125" s="72"/>
      <c r="AZ125" s="71">
        <v>1516.5</v>
      </c>
      <c r="BA125" s="71">
        <v>3370</v>
      </c>
      <c r="BB125" s="71">
        <v>0</v>
      </c>
      <c r="BC125" s="71">
        <v>0</v>
      </c>
      <c r="BD125" s="71">
        <v>0</v>
      </c>
      <c r="BE125" s="71">
        <v>0</v>
      </c>
      <c r="BF125" s="71"/>
      <c r="BG125" s="72"/>
      <c r="BH125" s="71">
        <v>0</v>
      </c>
      <c r="BI125" s="71">
        <v>0</v>
      </c>
      <c r="BJ125" s="71">
        <v>0</v>
      </c>
      <c r="BK125" s="71">
        <v>0</v>
      </c>
      <c r="BL125" s="71">
        <v>4.68</v>
      </c>
      <c r="BM125" s="71">
        <v>0</v>
      </c>
      <c r="BN125" s="72"/>
      <c r="BO125" s="71">
        <v>0</v>
      </c>
      <c r="BP125" s="71">
        <v>0</v>
      </c>
      <c r="BQ125" s="71">
        <v>0</v>
      </c>
      <c r="BR125" s="71">
        <v>0</v>
      </c>
      <c r="BS125" s="71">
        <v>1</v>
      </c>
      <c r="BT125" s="71">
        <v>0</v>
      </c>
      <c r="BU125"/>
      <c r="BV125" s="70">
        <v>4.68</v>
      </c>
      <c r="BW125" s="70">
        <v>0</v>
      </c>
      <c r="BX125" s="70">
        <v>0</v>
      </c>
      <c r="BY125" s="70">
        <v>0</v>
      </c>
      <c r="BZ125" s="70">
        <v>0</v>
      </c>
      <c r="CA125" s="70">
        <v>0</v>
      </c>
      <c r="CB125" s="70">
        <v>0</v>
      </c>
      <c r="CC125" s="70">
        <v>0</v>
      </c>
      <c r="CD125" s="70">
        <v>0</v>
      </c>
    </row>
    <row r="126" spans="1:82">
      <c r="A126" s="70" t="s">
        <v>1789</v>
      </c>
      <c r="B126" s="70">
        <v>115</v>
      </c>
      <c r="C126" s="70">
        <v>13</v>
      </c>
      <c r="D126" s="70">
        <v>7</v>
      </c>
      <c r="E126" s="70">
        <v>2016</v>
      </c>
      <c r="F126" s="70" t="s">
        <v>155</v>
      </c>
      <c r="G126" s="70" t="s">
        <v>1776</v>
      </c>
      <c r="H126" s="70" t="s">
        <v>1777</v>
      </c>
      <c r="I126" s="148"/>
      <c r="J126" s="71">
        <v>30.740810458294042</v>
      </c>
      <c r="K126" s="71">
        <v>1.2089588999741316</v>
      </c>
      <c r="L126" s="71">
        <v>5.1031919011315185</v>
      </c>
      <c r="M126" s="71">
        <v>10.695430250472874</v>
      </c>
      <c r="N126" s="71">
        <v>15.215631427382366</v>
      </c>
      <c r="O126" s="71">
        <v>14.19403512093379</v>
      </c>
      <c r="P126" s="71">
        <v>20.669003107494294</v>
      </c>
      <c r="Q126" s="71">
        <v>0.95558070480031987</v>
      </c>
      <c r="R126" s="71">
        <v>0</v>
      </c>
      <c r="S126" s="71">
        <v>0</v>
      </c>
      <c r="T126" s="72"/>
      <c r="U126" s="71">
        <v>2340318</v>
      </c>
      <c r="V126" s="71">
        <v>503</v>
      </c>
      <c r="W126" s="71">
        <v>91</v>
      </c>
      <c r="X126" s="71">
        <v>2572</v>
      </c>
      <c r="Y126" s="71">
        <v>4586</v>
      </c>
      <c r="Z126" s="71">
        <v>8348</v>
      </c>
      <c r="AA126" s="71">
        <v>4254</v>
      </c>
      <c r="AB126" s="71">
        <v>13529</v>
      </c>
      <c r="AC126" s="71">
        <v>0</v>
      </c>
      <c r="AD126" s="71">
        <v>0</v>
      </c>
      <c r="AE126" s="72"/>
      <c r="AF126" s="71">
        <v>17268772.15706604</v>
      </c>
      <c r="AG126" s="71">
        <v>877740.91966581577</v>
      </c>
      <c r="AH126" s="71">
        <v>590612.63855710579</v>
      </c>
      <c r="AI126" s="71">
        <v>14936357.45427479</v>
      </c>
      <c r="AJ126" s="71">
        <v>18121871.553225081</v>
      </c>
      <c r="AK126" s="71">
        <v>0</v>
      </c>
      <c r="AL126" s="71">
        <v>0</v>
      </c>
      <c r="AM126" s="71">
        <v>1855533.14608387</v>
      </c>
      <c r="AN126" s="71">
        <v>0</v>
      </c>
      <c r="AO126" s="71">
        <v>0</v>
      </c>
      <c r="AP126" s="71">
        <v>53650887.868872695</v>
      </c>
      <c r="AQ126" s="72"/>
      <c r="AR126" s="71">
        <v>445</v>
      </c>
      <c r="AS126" s="71">
        <v>76</v>
      </c>
      <c r="AT126" s="71">
        <v>0</v>
      </c>
      <c r="AU126" s="71">
        <v>0</v>
      </c>
      <c r="AV126" s="71">
        <v>0</v>
      </c>
      <c r="AW126" s="71">
        <v>0</v>
      </c>
      <c r="AX126" s="71"/>
      <c r="AY126" s="72"/>
      <c r="AZ126" s="71">
        <v>2072.3000000000002</v>
      </c>
      <c r="BA126" s="71">
        <v>3841.8</v>
      </c>
      <c r="BB126" s="71">
        <v>0</v>
      </c>
      <c r="BC126" s="71">
        <v>0</v>
      </c>
      <c r="BD126" s="71">
        <v>0</v>
      </c>
      <c r="BE126" s="71">
        <v>0</v>
      </c>
      <c r="BF126" s="71"/>
      <c r="BG126" s="72"/>
      <c r="BH126" s="71">
        <v>0</v>
      </c>
      <c r="BI126" s="71">
        <v>0</v>
      </c>
      <c r="BJ126" s="71">
        <v>0</v>
      </c>
      <c r="BK126" s="71">
        <v>0</v>
      </c>
      <c r="BL126" s="71">
        <v>4.8040000000000003</v>
      </c>
      <c r="BM126" s="71">
        <v>0</v>
      </c>
      <c r="BN126" s="72"/>
      <c r="BO126" s="71">
        <v>0</v>
      </c>
      <c r="BP126" s="71">
        <v>0</v>
      </c>
      <c r="BQ126" s="71">
        <v>0</v>
      </c>
      <c r="BR126" s="71">
        <v>0</v>
      </c>
      <c r="BS126" s="71">
        <v>1</v>
      </c>
      <c r="BT126" s="71">
        <v>0</v>
      </c>
      <c r="BU126"/>
      <c r="BV126" s="70">
        <v>4.8040000000000003</v>
      </c>
      <c r="BW126" s="70">
        <v>0</v>
      </c>
      <c r="BX126" s="70">
        <v>0</v>
      </c>
      <c r="BY126" s="70">
        <v>0</v>
      </c>
      <c r="BZ126" s="70">
        <v>0</v>
      </c>
      <c r="CA126" s="70">
        <v>0</v>
      </c>
      <c r="CB126" s="70">
        <v>0</v>
      </c>
      <c r="CC126" s="70">
        <v>0</v>
      </c>
      <c r="CD126" s="70">
        <v>0</v>
      </c>
    </row>
    <row r="127" spans="1:82">
      <c r="A127" s="70" t="s">
        <v>1790</v>
      </c>
      <c r="B127" s="70">
        <v>116</v>
      </c>
      <c r="C127" s="70">
        <v>14</v>
      </c>
      <c r="D127" s="70">
        <v>7</v>
      </c>
      <c r="E127" s="70">
        <v>2017</v>
      </c>
      <c r="F127" s="70" t="s">
        <v>156</v>
      </c>
      <c r="G127" s="70" t="s">
        <v>1776</v>
      </c>
      <c r="H127" s="70" t="s">
        <v>1777</v>
      </c>
      <c r="I127" s="148"/>
      <c r="J127" s="71">
        <v>29.639956915540075</v>
      </c>
      <c r="K127" s="71">
        <v>1.2367135458976946</v>
      </c>
      <c r="L127" s="71">
        <v>5.4350426532911893</v>
      </c>
      <c r="M127" s="71">
        <v>10.385675778235727</v>
      </c>
      <c r="N127" s="71">
        <v>16.38571955618233</v>
      </c>
      <c r="O127" s="71">
        <v>13.882140032897718</v>
      </c>
      <c r="P127" s="71">
        <v>20.24356778984129</v>
      </c>
      <c r="Q127" s="71">
        <v>0.90227923675025701</v>
      </c>
      <c r="R127" s="71">
        <v>0</v>
      </c>
      <c r="S127" s="71">
        <v>0</v>
      </c>
      <c r="T127" s="72"/>
      <c r="U127" s="71">
        <v>2457423</v>
      </c>
      <c r="V127" s="71">
        <v>503</v>
      </c>
      <c r="W127" s="71">
        <v>91</v>
      </c>
      <c r="X127" s="71">
        <v>2572</v>
      </c>
      <c r="Y127" s="71">
        <v>4566</v>
      </c>
      <c r="Z127" s="71">
        <v>8300</v>
      </c>
      <c r="AA127" s="71">
        <v>4193</v>
      </c>
      <c r="AB127" s="71">
        <v>13210</v>
      </c>
      <c r="AC127" s="71">
        <v>0</v>
      </c>
      <c r="AD127" s="71">
        <v>0</v>
      </c>
      <c r="AE127" s="72"/>
      <c r="AF127" s="71">
        <v>17568353.42129343</v>
      </c>
      <c r="AG127" s="71">
        <v>891020.75772545126</v>
      </c>
      <c r="AH127" s="71">
        <v>881529.9286361594</v>
      </c>
      <c r="AI127" s="71">
        <v>15259611.47461918</v>
      </c>
      <c r="AJ127" s="71">
        <v>20547550.085282151</v>
      </c>
      <c r="AK127" s="71">
        <v>0</v>
      </c>
      <c r="AL127" s="71">
        <v>0</v>
      </c>
      <c r="AM127" s="71">
        <v>1814616.5135374181</v>
      </c>
      <c r="AN127" s="71">
        <v>0</v>
      </c>
      <c r="AO127" s="71">
        <v>0</v>
      </c>
      <c r="AP127" s="71">
        <v>56962682.181093797</v>
      </c>
      <c r="AQ127" s="72"/>
      <c r="AR127" s="71">
        <v>525</v>
      </c>
      <c r="AS127" s="71">
        <v>84</v>
      </c>
      <c r="AT127" s="71">
        <v>0</v>
      </c>
      <c r="AU127" s="71">
        <v>0</v>
      </c>
      <c r="AV127" s="71">
        <v>0</v>
      </c>
      <c r="AW127" s="71">
        <v>0</v>
      </c>
      <c r="AX127" s="71"/>
      <c r="AY127" s="72"/>
      <c r="AZ127" s="71">
        <v>2468.6</v>
      </c>
      <c r="BA127" s="71">
        <v>5518.7999999999993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1791</v>
      </c>
      <c r="B128" s="70">
        <v>117</v>
      </c>
      <c r="C128" s="70">
        <v>15</v>
      </c>
      <c r="D128" s="70">
        <v>7</v>
      </c>
      <c r="E128" s="70">
        <v>2018</v>
      </c>
      <c r="F128" s="70" t="s">
        <v>183</v>
      </c>
      <c r="G128" s="70" t="s">
        <v>1776</v>
      </c>
      <c r="H128" s="70" t="s">
        <v>1777</v>
      </c>
      <c r="I128" s="148"/>
      <c r="J128" s="71">
        <v>28.829243042765153</v>
      </c>
      <c r="K128" s="71">
        <v>1.1473721630745375</v>
      </c>
      <c r="L128" s="71">
        <v>5.0345502496637788</v>
      </c>
      <c r="M128" s="71">
        <v>11.074242829642056</v>
      </c>
      <c r="N128" s="71">
        <v>15.324897780351963</v>
      </c>
      <c r="O128" s="71">
        <v>13.590143572466012</v>
      </c>
      <c r="P128" s="71">
        <v>19.874762530216685</v>
      </c>
      <c r="Q128" s="71">
        <v>0.82312688310864701</v>
      </c>
      <c r="R128" s="71">
        <v>0</v>
      </c>
      <c r="S128" s="71">
        <v>0</v>
      </c>
      <c r="T128" s="72"/>
      <c r="U128" s="71">
        <v>2543708</v>
      </c>
      <c r="V128" s="71">
        <v>503</v>
      </c>
      <c r="W128" s="71">
        <v>91</v>
      </c>
      <c r="X128" s="71">
        <v>2572</v>
      </c>
      <c r="Y128" s="71">
        <v>4576</v>
      </c>
      <c r="Z128" s="71">
        <v>8281</v>
      </c>
      <c r="AA128" s="71">
        <v>4158</v>
      </c>
      <c r="AB128" s="71">
        <v>12987</v>
      </c>
      <c r="AC128" s="71">
        <v>0</v>
      </c>
      <c r="AD128" s="71">
        <v>0</v>
      </c>
      <c r="AE128" s="72"/>
      <c r="AF128" s="71">
        <v>16365513.995931059</v>
      </c>
      <c r="AG128" s="71">
        <v>786463.62211547338</v>
      </c>
      <c r="AH128" s="71">
        <v>828074.09576113056</v>
      </c>
      <c r="AI128" s="71">
        <v>14521524.78255081</v>
      </c>
      <c r="AJ128" s="71">
        <v>19887868.23548086</v>
      </c>
      <c r="AK128" s="71">
        <v>0</v>
      </c>
      <c r="AL128" s="71">
        <v>0</v>
      </c>
      <c r="AM128" s="71">
        <v>1787674.974812184</v>
      </c>
      <c r="AN128" s="71">
        <v>0</v>
      </c>
      <c r="AO128" s="71">
        <v>0</v>
      </c>
      <c r="AP128" s="71">
        <v>54177119.706651524</v>
      </c>
      <c r="AQ128" s="72"/>
      <c r="AR128" s="71">
        <v>575</v>
      </c>
      <c r="AS128" s="71">
        <v>91</v>
      </c>
      <c r="AT128" s="71">
        <v>0</v>
      </c>
      <c r="AU128" s="71">
        <v>0</v>
      </c>
      <c r="AV128" s="71">
        <v>0</v>
      </c>
      <c r="AW128" s="71">
        <v>0</v>
      </c>
      <c r="AX128" s="71"/>
      <c r="AY128" s="72"/>
      <c r="AZ128" s="71">
        <v>2735.6</v>
      </c>
      <c r="BA128" s="71">
        <v>5843</v>
      </c>
      <c r="BB128" s="71">
        <v>0</v>
      </c>
      <c r="BC128" s="71">
        <v>0</v>
      </c>
      <c r="BD128" s="71">
        <v>0</v>
      </c>
      <c r="BE128" s="71">
        <v>0</v>
      </c>
      <c r="BF128" s="71"/>
      <c r="BG128" s="72"/>
      <c r="BH128" s="71">
        <v>0</v>
      </c>
      <c r="BI128" s="71">
        <v>0</v>
      </c>
      <c r="BJ128" s="71">
        <v>0</v>
      </c>
      <c r="BK128" s="71">
        <v>0</v>
      </c>
      <c r="BL128" s="71">
        <v>4.5670000000000002</v>
      </c>
      <c r="BM128" s="71">
        <v>0</v>
      </c>
      <c r="BN128" s="72"/>
      <c r="BO128" s="71">
        <v>0</v>
      </c>
      <c r="BP128" s="71">
        <v>0</v>
      </c>
      <c r="BQ128" s="71">
        <v>0</v>
      </c>
      <c r="BR128" s="71">
        <v>0</v>
      </c>
      <c r="BS128" s="71">
        <v>1</v>
      </c>
      <c r="BT128" s="71">
        <v>0</v>
      </c>
      <c r="BU128"/>
      <c r="BV128" s="70">
        <v>4.5670000000000002</v>
      </c>
      <c r="BW128" s="70">
        <v>0</v>
      </c>
      <c r="BX128" s="70">
        <v>0</v>
      </c>
      <c r="BY128" s="70">
        <v>0</v>
      </c>
      <c r="BZ128" s="70">
        <v>0</v>
      </c>
      <c r="CA128" s="70">
        <v>0</v>
      </c>
      <c r="CB128" s="70">
        <v>0</v>
      </c>
      <c r="CC128" s="70">
        <v>0</v>
      </c>
      <c r="CD128" s="70">
        <v>0</v>
      </c>
    </row>
    <row r="129" spans="1:82">
      <c r="A129" s="70" t="s">
        <v>1792</v>
      </c>
      <c r="B129" s="70">
        <v>118</v>
      </c>
      <c r="C129" s="70">
        <v>16</v>
      </c>
      <c r="D129" s="70">
        <v>7</v>
      </c>
      <c r="E129" s="70">
        <v>2019</v>
      </c>
      <c r="F129" s="70" t="s">
        <v>158</v>
      </c>
      <c r="G129" s="70" t="s">
        <v>1776</v>
      </c>
      <c r="H129" s="70" t="s">
        <v>1777</v>
      </c>
      <c r="I129" s="148"/>
      <c r="J129" s="71">
        <v>25.343643702576994</v>
      </c>
      <c r="K129" s="71">
        <v>1.0684183162612249</v>
      </c>
      <c r="L129" s="71">
        <v>5.0892718819669307</v>
      </c>
      <c r="M129" s="71">
        <v>10.588585808321209</v>
      </c>
      <c r="N129" s="71">
        <v>13.196466103308923</v>
      </c>
      <c r="O129" s="71">
        <v>13.132779415920892</v>
      </c>
      <c r="P129" s="71">
        <v>19.653821604365785</v>
      </c>
      <c r="Q129" s="71">
        <v>0.78316439623257905</v>
      </c>
      <c r="R129" s="71">
        <v>0</v>
      </c>
      <c r="S129" s="71">
        <v>0</v>
      </c>
      <c r="T129" s="72"/>
      <c r="U129" s="71">
        <v>2300396</v>
      </c>
      <c r="V129" s="71">
        <v>503</v>
      </c>
      <c r="W129" s="71">
        <v>91</v>
      </c>
      <c r="X129" s="71">
        <v>2572</v>
      </c>
      <c r="Y129" s="71">
        <v>4513</v>
      </c>
      <c r="Z129" s="71">
        <v>8222</v>
      </c>
      <c r="AA129" s="71">
        <v>4081</v>
      </c>
      <c r="AB129" s="71">
        <v>12691</v>
      </c>
      <c r="AC129" s="71">
        <v>0</v>
      </c>
      <c r="AD129" s="71">
        <v>0</v>
      </c>
      <c r="AE129" s="72"/>
      <c r="AF129" s="71">
        <v>14977175.16043352</v>
      </c>
      <c r="AG129" s="71">
        <v>767110.77893058525</v>
      </c>
      <c r="AH129" s="71">
        <v>898429.67773137358</v>
      </c>
      <c r="AI129" s="71">
        <v>14498694.126002241</v>
      </c>
      <c r="AJ129" s="71">
        <v>17552331.376307499</v>
      </c>
      <c r="AK129" s="71">
        <v>0</v>
      </c>
      <c r="AL129" s="71">
        <v>0</v>
      </c>
      <c r="AM129" s="71">
        <v>1728418.6622031506</v>
      </c>
      <c r="AN129" s="71">
        <v>0</v>
      </c>
      <c r="AO129" s="71">
        <v>0</v>
      </c>
      <c r="AP129" s="71">
        <v>50422159.781608365</v>
      </c>
      <c r="AQ129" s="72"/>
      <c r="AR129" s="71">
        <v>610</v>
      </c>
      <c r="AS129" s="71">
        <v>96</v>
      </c>
      <c r="AT129" s="71">
        <v>0</v>
      </c>
      <c r="AU129" s="71">
        <v>0</v>
      </c>
      <c r="AV129" s="71">
        <v>0</v>
      </c>
      <c r="AW129" s="71">
        <v>0</v>
      </c>
      <c r="AX129" s="71"/>
      <c r="AY129" s="72"/>
      <c r="AZ129" s="71">
        <v>2911.0000000000018</v>
      </c>
      <c r="BA129" s="71">
        <v>5939.9</v>
      </c>
      <c r="BB129" s="71">
        <v>0</v>
      </c>
      <c r="BC129" s="71">
        <v>0</v>
      </c>
      <c r="BD129" s="71">
        <v>0</v>
      </c>
      <c r="BE129" s="71">
        <v>0</v>
      </c>
      <c r="BF129" s="71"/>
      <c r="BG129" s="72"/>
      <c r="BH129" s="71">
        <v>0</v>
      </c>
      <c r="BI129" s="71">
        <v>0</v>
      </c>
      <c r="BJ129" s="71">
        <v>0</v>
      </c>
      <c r="BK129" s="71">
        <v>0</v>
      </c>
      <c r="BL129" s="71">
        <v>2.6230000000000002</v>
      </c>
      <c r="BM129" s="71">
        <v>0</v>
      </c>
      <c r="BN129" s="72"/>
      <c r="BO129" s="71">
        <v>0</v>
      </c>
      <c r="BP129" s="71">
        <v>0</v>
      </c>
      <c r="BQ129" s="71">
        <v>0</v>
      </c>
      <c r="BR129" s="71">
        <v>0</v>
      </c>
      <c r="BS129" s="71">
        <v>1</v>
      </c>
      <c r="BT129" s="71">
        <v>0</v>
      </c>
      <c r="BU129"/>
      <c r="BV129" s="70">
        <v>2.6230000000000002</v>
      </c>
      <c r="BW129" s="70">
        <v>0</v>
      </c>
      <c r="BX129" s="70">
        <v>0</v>
      </c>
      <c r="BY129" s="70">
        <v>0</v>
      </c>
      <c r="BZ129" s="70">
        <v>0</v>
      </c>
      <c r="CA129" s="70">
        <v>0</v>
      </c>
      <c r="CB129" s="70">
        <v>0</v>
      </c>
      <c r="CC129" s="70">
        <v>0</v>
      </c>
      <c r="CD129" s="70">
        <v>0</v>
      </c>
    </row>
    <row r="130" spans="1:82">
      <c r="A130" s="70" t="s">
        <v>1793</v>
      </c>
      <c r="B130" s="70">
        <v>119</v>
      </c>
      <c r="C130" s="70">
        <v>17</v>
      </c>
      <c r="D130" s="70">
        <v>7</v>
      </c>
      <c r="E130" s="70">
        <v>2020</v>
      </c>
      <c r="F130" s="70" t="s">
        <v>159</v>
      </c>
      <c r="G130" s="70" t="s">
        <v>1776</v>
      </c>
      <c r="H130" s="70" t="s">
        <v>1777</v>
      </c>
      <c r="I130" s="148"/>
      <c r="J130" s="71">
        <v>23.530904963010141</v>
      </c>
      <c r="K130" s="71">
        <v>1.4798596531804067</v>
      </c>
      <c r="L130" s="71">
        <v>8.1328477128444803</v>
      </c>
      <c r="M130" s="71">
        <v>10.017876135106174</v>
      </c>
      <c r="N130" s="71">
        <v>13.437843764216826</v>
      </c>
      <c r="O130" s="71">
        <v>11.427803044472475</v>
      </c>
      <c r="P130" s="71">
        <v>18.205395513819919</v>
      </c>
      <c r="Q130" s="71">
        <v>0.73264594895497803</v>
      </c>
      <c r="R130" s="71">
        <v>0</v>
      </c>
      <c r="S130" s="71">
        <v>0</v>
      </c>
      <c r="T130" s="72"/>
      <c r="U130" s="71">
        <v>2295665</v>
      </c>
      <c r="V130" s="71">
        <v>669</v>
      </c>
      <c r="W130" s="71">
        <v>200</v>
      </c>
      <c r="X130" s="71">
        <v>2856</v>
      </c>
      <c r="Y130" s="71">
        <v>4466</v>
      </c>
      <c r="Z130" s="71">
        <v>8166</v>
      </c>
      <c r="AA130" s="71">
        <v>4018</v>
      </c>
      <c r="AB130" s="71">
        <v>12426</v>
      </c>
      <c r="AC130" s="71">
        <v>0</v>
      </c>
      <c r="AD130" s="71">
        <v>0</v>
      </c>
      <c r="AE130" s="72"/>
      <c r="AF130" s="71">
        <v>14429508.1110067</v>
      </c>
      <c r="AG130" s="71">
        <v>1034383.8066552815</v>
      </c>
      <c r="AH130" s="71">
        <v>1548124.8205169369</v>
      </c>
      <c r="AI130" s="71">
        <v>14485107.457420798</v>
      </c>
      <c r="AJ130" s="71">
        <v>18455875.719719481</v>
      </c>
      <c r="AK130" s="71"/>
      <c r="AL130" s="71"/>
      <c r="AM130" s="71">
        <v>1621731.0557394349</v>
      </c>
      <c r="AN130" s="71"/>
      <c r="AO130" s="71"/>
      <c r="AP130" s="71">
        <v>51574730.971058622</v>
      </c>
      <c r="AQ130" s="72"/>
      <c r="AR130" s="71">
        <v>640</v>
      </c>
      <c r="AS130" s="71">
        <v>99</v>
      </c>
      <c r="AT130" s="71">
        <v>0</v>
      </c>
      <c r="AU130" s="71">
        <v>0</v>
      </c>
      <c r="AV130" s="71">
        <v>0</v>
      </c>
      <c r="AW130" s="71">
        <v>0</v>
      </c>
      <c r="AX130" s="71"/>
      <c r="AY130" s="72"/>
      <c r="AZ130" s="71">
        <v>3082.6000000000008</v>
      </c>
      <c r="BA130" s="71">
        <v>6088.3999999999987</v>
      </c>
      <c r="BB130" s="71">
        <v>0</v>
      </c>
      <c r="BC130" s="71">
        <v>0</v>
      </c>
      <c r="BD130" s="71">
        <v>0</v>
      </c>
      <c r="BE130" s="71">
        <v>0</v>
      </c>
      <c r="BF130" s="71"/>
      <c r="BG130" s="72"/>
      <c r="BH130" s="71">
        <v>0</v>
      </c>
      <c r="BI130" s="71">
        <v>0</v>
      </c>
      <c r="BJ130" s="71">
        <v>0</v>
      </c>
      <c r="BK130" s="71">
        <v>0</v>
      </c>
      <c r="BL130" s="71">
        <v>3.875</v>
      </c>
      <c r="BM130" s="71">
        <v>0</v>
      </c>
      <c r="BN130" s="72"/>
      <c r="BO130" s="71">
        <v>0</v>
      </c>
      <c r="BP130" s="71">
        <v>0</v>
      </c>
      <c r="BQ130" s="71">
        <v>0</v>
      </c>
      <c r="BR130" s="71">
        <v>0</v>
      </c>
      <c r="BS130" s="71">
        <v>1</v>
      </c>
      <c r="BT130" s="71">
        <v>0</v>
      </c>
      <c r="BU130"/>
      <c r="BV130" s="70">
        <v>3.875</v>
      </c>
      <c r="BW130" s="70">
        <v>0</v>
      </c>
      <c r="BX130" s="70">
        <v>0</v>
      </c>
      <c r="BY130" s="70">
        <v>0</v>
      </c>
      <c r="BZ130" s="70">
        <v>0</v>
      </c>
      <c r="CA130" s="70">
        <v>0</v>
      </c>
      <c r="CB130" s="70">
        <v>0</v>
      </c>
      <c r="CC130" s="70">
        <v>0</v>
      </c>
      <c r="CD130" s="70">
        <v>0</v>
      </c>
    </row>
    <row r="131" spans="1:82">
      <c r="A131" s="70" t="s">
        <v>1794</v>
      </c>
      <c r="B131" s="70">
        <v>119</v>
      </c>
      <c r="C131" s="70">
        <v>18</v>
      </c>
      <c r="D131" s="70">
        <v>7</v>
      </c>
      <c r="E131" s="70">
        <v>2021</v>
      </c>
      <c r="F131" s="70" t="s">
        <v>160</v>
      </c>
      <c r="G131" s="70" t="s">
        <v>1776</v>
      </c>
      <c r="H131" s="70" t="s">
        <v>1777</v>
      </c>
      <c r="I131" s="148"/>
      <c r="J131" s="71">
        <v>21.910221269743264</v>
      </c>
      <c r="K131" s="71">
        <v>1.5832940129351671</v>
      </c>
      <c r="L131" s="71">
        <v>8.1109953266619925</v>
      </c>
      <c r="M131" s="71">
        <v>11.351218267056741</v>
      </c>
      <c r="N131" s="71">
        <v>12.823767268046193</v>
      </c>
      <c r="O131" s="71">
        <v>11.055209517392367</v>
      </c>
      <c r="P131" s="71">
        <v>18.182184545070154</v>
      </c>
      <c r="Q131" s="71">
        <v>0.71337367818187303</v>
      </c>
      <c r="R131" s="71">
        <v>0</v>
      </c>
      <c r="S131" s="71">
        <v>0</v>
      </c>
      <c r="T131" s="72"/>
      <c r="U131" s="71">
        <v>2253185</v>
      </c>
      <c r="V131" s="71">
        <v>669</v>
      </c>
      <c r="W131" s="71">
        <v>200</v>
      </c>
      <c r="X131" s="71">
        <v>2856</v>
      </c>
      <c r="Y131" s="71">
        <v>4440</v>
      </c>
      <c r="Z131" s="71">
        <v>8134</v>
      </c>
      <c r="AA131" s="71">
        <v>3913</v>
      </c>
      <c r="AB131" s="71">
        <v>12218</v>
      </c>
      <c r="AC131" s="71">
        <v>0</v>
      </c>
      <c r="AD131" s="71">
        <v>0</v>
      </c>
      <c r="AE131" s="72"/>
      <c r="AF131" s="71">
        <v>14085306.267209057</v>
      </c>
      <c r="AG131" s="71">
        <v>1100205.0784480243</v>
      </c>
      <c r="AH131" s="71">
        <v>1297594.5886323026</v>
      </c>
      <c r="AI131" s="71">
        <v>16700132.51291812</v>
      </c>
      <c r="AJ131" s="71">
        <v>17146591.553448681</v>
      </c>
      <c r="AK131" s="71">
        <v>0</v>
      </c>
      <c r="AL131" s="71">
        <v>0</v>
      </c>
      <c r="AM131" s="71">
        <v>1603782.181235736</v>
      </c>
      <c r="AN131" s="71">
        <v>0</v>
      </c>
      <c r="AO131" s="71">
        <v>0</v>
      </c>
      <c r="AP131" s="71">
        <v>51933612.181891926</v>
      </c>
      <c r="AQ131" s="72"/>
      <c r="AR131" s="71">
        <v>656</v>
      </c>
      <c r="AS131" s="71">
        <v>101</v>
      </c>
      <c r="AT131" s="71">
        <v>0</v>
      </c>
      <c r="AU131" s="71">
        <v>0</v>
      </c>
      <c r="AV131" s="71">
        <v>0</v>
      </c>
      <c r="AW131" s="71">
        <v>0</v>
      </c>
      <c r="AX131" s="71"/>
      <c r="AY131" s="72"/>
      <c r="AZ131" s="71">
        <v>3169.0000000000018</v>
      </c>
      <c r="BA131" s="71">
        <v>6170.8999999999987</v>
      </c>
      <c r="BB131" s="71">
        <v>0</v>
      </c>
      <c r="BC131" s="71">
        <v>0</v>
      </c>
      <c r="BD131" s="71">
        <v>0</v>
      </c>
      <c r="BE131" s="71">
        <v>0</v>
      </c>
      <c r="BF131" s="71"/>
      <c r="BG131" s="72"/>
      <c r="BH131" s="71">
        <v>0</v>
      </c>
      <c r="BI131" s="71">
        <v>0</v>
      </c>
      <c r="BJ131" s="71">
        <v>0</v>
      </c>
      <c r="BK131" s="71">
        <v>0</v>
      </c>
      <c r="BL131" s="71">
        <v>3.8839999999999999</v>
      </c>
      <c r="BM131" s="71">
        <v>0</v>
      </c>
      <c r="BN131" s="72"/>
      <c r="BO131" s="71">
        <v>0</v>
      </c>
      <c r="BP131" s="71">
        <v>0</v>
      </c>
      <c r="BQ131" s="71">
        <v>0</v>
      </c>
      <c r="BR131" s="71">
        <v>0</v>
      </c>
      <c r="BS131" s="71">
        <v>1</v>
      </c>
      <c r="BT131" s="71">
        <v>0</v>
      </c>
      <c r="BU131"/>
      <c r="BV131" s="70">
        <v>3.8839999999999999</v>
      </c>
      <c r="BW131" s="70">
        <v>0</v>
      </c>
      <c r="BX131" s="70">
        <v>0</v>
      </c>
      <c r="BY131" s="70">
        <v>0</v>
      </c>
      <c r="BZ131" s="70">
        <v>0</v>
      </c>
      <c r="CA131" s="70">
        <v>0</v>
      </c>
      <c r="CB131" s="70">
        <v>0</v>
      </c>
      <c r="CC131" s="70">
        <v>0</v>
      </c>
      <c r="CD131" s="70">
        <v>0</v>
      </c>
    </row>
    <row r="132" spans="1:82">
      <c r="A132" s="70" t="s">
        <v>1795</v>
      </c>
      <c r="B132" s="70">
        <v>119</v>
      </c>
      <c r="C132" s="70">
        <v>19</v>
      </c>
      <c r="D132" s="70">
        <v>7</v>
      </c>
      <c r="E132" s="70">
        <v>2022</v>
      </c>
      <c r="F132" s="70" t="s">
        <v>161</v>
      </c>
      <c r="G132" s="70" t="s">
        <v>1776</v>
      </c>
      <c r="H132" s="70" t="s">
        <v>1777</v>
      </c>
      <c r="I132" s="148"/>
      <c r="J132" s="71">
        <v>19.769049544905204</v>
      </c>
      <c r="K132" s="71">
        <v>1.4461295628908843</v>
      </c>
      <c r="L132" s="71">
        <v>8.2257444193398523</v>
      </c>
      <c r="M132" s="71">
        <v>10.482974248942686</v>
      </c>
      <c r="N132" s="71">
        <v>13.237738040130445</v>
      </c>
      <c r="O132" s="71">
        <v>11.602839890207749</v>
      </c>
      <c r="P132" s="71">
        <v>17.446908916215101</v>
      </c>
      <c r="Q132" s="71">
        <v>0.70520184339236247</v>
      </c>
      <c r="R132" s="71">
        <v>0</v>
      </c>
      <c r="S132" s="71">
        <v>0</v>
      </c>
      <c r="T132" s="72"/>
      <c r="U132" s="71">
        <v>2288834</v>
      </c>
      <c r="V132" s="71">
        <v>669</v>
      </c>
      <c r="W132" s="71">
        <v>200</v>
      </c>
      <c r="X132" s="71">
        <v>2856</v>
      </c>
      <c r="Y132" s="71">
        <v>4452</v>
      </c>
      <c r="Z132" s="71">
        <v>8111</v>
      </c>
      <c r="AA132" s="71">
        <v>3812</v>
      </c>
      <c r="AB132" s="71">
        <v>11979</v>
      </c>
      <c r="AC132" s="71">
        <v>0</v>
      </c>
      <c r="AD132" s="71">
        <v>0</v>
      </c>
      <c r="AE132" s="72"/>
      <c r="AF132" s="71">
        <v>12867302.599021839</v>
      </c>
      <c r="AG132" s="71">
        <v>1080862.6661819539</v>
      </c>
      <c r="AH132" s="71">
        <v>1847235.8333245884</v>
      </c>
      <c r="AI132" s="71">
        <v>15938801.569721268</v>
      </c>
      <c r="AJ132" s="71">
        <v>19307248.434691601</v>
      </c>
      <c r="AK132" s="71">
        <v>0</v>
      </c>
      <c r="AL132" s="71">
        <v>0</v>
      </c>
      <c r="AM132" s="71">
        <v>1546815.8597028372</v>
      </c>
      <c r="AN132" s="71">
        <v>0</v>
      </c>
      <c r="AO132" s="71">
        <v>0</v>
      </c>
      <c r="AP132" s="71">
        <v>52588266.962644093</v>
      </c>
      <c r="AQ132" s="72"/>
      <c r="AR132" s="71">
        <v>675</v>
      </c>
      <c r="AS132" s="71">
        <v>101</v>
      </c>
      <c r="AT132" s="71">
        <v>0</v>
      </c>
      <c r="AU132" s="71">
        <v>0</v>
      </c>
      <c r="AV132" s="71">
        <v>0</v>
      </c>
      <c r="AW132" s="71">
        <v>0</v>
      </c>
      <c r="AX132" s="71"/>
      <c r="AY132" s="72"/>
      <c r="AZ132" s="71">
        <v>3266.300000000002</v>
      </c>
      <c r="BA132" s="71">
        <v>6170.8999999999987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1796</v>
      </c>
      <c r="B133" s="70">
        <v>119</v>
      </c>
      <c r="C133" s="70">
        <v>20</v>
      </c>
      <c r="D133" s="70">
        <v>7</v>
      </c>
      <c r="E133" s="70">
        <v>2023</v>
      </c>
      <c r="F133" s="70" t="s">
        <v>1539</v>
      </c>
      <c r="G133" s="70" t="s">
        <v>1776</v>
      </c>
      <c r="H133" s="70" t="s">
        <v>1777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692</v>
      </c>
      <c r="AS133" s="71">
        <v>101</v>
      </c>
      <c r="AT133" s="71">
        <v>0</v>
      </c>
      <c r="AU133" s="71">
        <v>0</v>
      </c>
      <c r="AV133" s="71">
        <v>0</v>
      </c>
      <c r="AW133" s="71">
        <v>0</v>
      </c>
      <c r="AX133" s="71"/>
      <c r="AY133" s="72"/>
      <c r="AZ133" s="71">
        <v>3358.9000000000033</v>
      </c>
      <c r="BA133" s="71">
        <v>6170.8999999999987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1797</v>
      </c>
      <c r="B134" s="70">
        <v>119</v>
      </c>
      <c r="C134" s="70">
        <v>21</v>
      </c>
      <c r="D134" s="70">
        <v>7</v>
      </c>
      <c r="E134" s="70">
        <v>2024</v>
      </c>
      <c r="F134" s="70" t="s">
        <v>1554</v>
      </c>
      <c r="G134" s="70" t="s">
        <v>1776</v>
      </c>
      <c r="H134" s="70" t="s">
        <v>1777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1798</v>
      </c>
      <c r="B135" s="70">
        <v>171</v>
      </c>
      <c r="C135" s="70">
        <v>1</v>
      </c>
      <c r="D135" s="70">
        <v>11</v>
      </c>
      <c r="E135" s="70">
        <v>1990</v>
      </c>
      <c r="F135" s="70" t="s">
        <v>787</v>
      </c>
      <c r="G135" s="70" t="s">
        <v>1799</v>
      </c>
      <c r="H135" s="70" t="s">
        <v>1800</v>
      </c>
      <c r="I135" s="148"/>
      <c r="J135" s="71">
        <v>152.31502020178709</v>
      </c>
      <c r="K135" s="71">
        <v>1.419362859482272</v>
      </c>
      <c r="L135" s="71">
        <v>1.2335869944688831</v>
      </c>
      <c r="M135" s="71">
        <v>6.9193271020401914</v>
      </c>
      <c r="N135" s="71">
        <v>10.967061962425801</v>
      </c>
      <c r="O135" s="71">
        <v>9.1925419518277778</v>
      </c>
      <c r="P135" s="71">
        <v>25.649569434329891</v>
      </c>
      <c r="Q135" s="71">
        <v>0.93055150324407898</v>
      </c>
      <c r="R135" s="71">
        <v>0</v>
      </c>
      <c r="S135" s="71">
        <v>1.1193491733041681</v>
      </c>
      <c r="T135" s="72"/>
      <c r="U135" s="71">
        <v>3201700</v>
      </c>
      <c r="V135" s="71">
        <v>576</v>
      </c>
      <c r="W135" s="71">
        <v>13</v>
      </c>
      <c r="X135" s="71">
        <v>2800</v>
      </c>
      <c r="Y135" s="71">
        <v>4100</v>
      </c>
      <c r="Z135" s="71">
        <v>3781</v>
      </c>
      <c r="AA135" s="71">
        <v>6228</v>
      </c>
      <c r="AB135" s="71">
        <v>15109</v>
      </c>
      <c r="AC135" s="71">
        <v>0</v>
      </c>
      <c r="AD135" s="71">
        <v>1.1193491733041681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1801</v>
      </c>
      <c r="B136" s="70">
        <v>172</v>
      </c>
      <c r="C136" s="70">
        <v>2</v>
      </c>
      <c r="D136" s="70">
        <v>11</v>
      </c>
      <c r="E136" s="70">
        <v>2005</v>
      </c>
      <c r="F136" s="70" t="s">
        <v>789</v>
      </c>
      <c r="G136" s="70" t="s">
        <v>1799</v>
      </c>
      <c r="H136" s="70" t="s">
        <v>1800</v>
      </c>
      <c r="I136" s="148"/>
      <c r="J136" s="71">
        <v>115.1900224198038</v>
      </c>
      <c r="K136" s="71">
        <v>1.2949482824583101</v>
      </c>
      <c r="L136" s="71">
        <v>0.92442178369666628</v>
      </c>
      <c r="M136" s="71">
        <v>13.321343989044779</v>
      </c>
      <c r="N136" s="71">
        <v>16.303920745213439</v>
      </c>
      <c r="O136" s="71">
        <v>13.708960833900059</v>
      </c>
      <c r="P136" s="71">
        <v>31.419089598197811</v>
      </c>
      <c r="Q136" s="71">
        <v>0.87175514776823604</v>
      </c>
      <c r="R136" s="71">
        <v>0</v>
      </c>
      <c r="S136" s="71">
        <v>1.25693856</v>
      </c>
      <c r="T136" s="72"/>
      <c r="U136" s="71">
        <v>3128218</v>
      </c>
      <c r="V136" s="71">
        <v>649</v>
      </c>
      <c r="W136" s="71">
        <v>9</v>
      </c>
      <c r="X136" s="71">
        <v>2634</v>
      </c>
      <c r="Y136" s="71">
        <v>4594</v>
      </c>
      <c r="Z136" s="71">
        <v>6525</v>
      </c>
      <c r="AA136" s="71">
        <v>6248</v>
      </c>
      <c r="AB136" s="71">
        <v>14797</v>
      </c>
      <c r="AC136" s="71">
        <v>0</v>
      </c>
      <c r="AD136" s="71">
        <v>1.25693856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1802</v>
      </c>
      <c r="B137" s="70">
        <v>173</v>
      </c>
      <c r="C137" s="70">
        <v>3</v>
      </c>
      <c r="D137" s="70">
        <v>11</v>
      </c>
      <c r="E137" s="70">
        <v>2006</v>
      </c>
      <c r="F137" s="70" t="s">
        <v>790</v>
      </c>
      <c r="G137" s="70" t="s">
        <v>1799</v>
      </c>
      <c r="H137" s="70" t="s">
        <v>1800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1803</v>
      </c>
      <c r="B138" s="70">
        <v>174</v>
      </c>
      <c r="C138" s="70">
        <v>4</v>
      </c>
      <c r="D138" s="70">
        <v>11</v>
      </c>
      <c r="E138" s="70">
        <v>2007</v>
      </c>
      <c r="F138" s="70" t="s">
        <v>791</v>
      </c>
      <c r="G138" s="70" t="s">
        <v>1799</v>
      </c>
      <c r="H138" s="70" t="s">
        <v>1800</v>
      </c>
      <c r="I138" s="148"/>
      <c r="J138" s="71">
        <v>97.471486942406528</v>
      </c>
      <c r="K138" s="71">
        <v>1.266824446965551</v>
      </c>
      <c r="L138" s="71">
        <v>3.245961890626067</v>
      </c>
      <c r="M138" s="71">
        <v>13.163215405794199</v>
      </c>
      <c r="N138" s="71">
        <v>18.140589854163789</v>
      </c>
      <c r="O138" s="71">
        <v>13.36321044504413</v>
      </c>
      <c r="P138" s="71">
        <v>30.618582456685161</v>
      </c>
      <c r="Q138" s="71">
        <v>0.90891937780153098</v>
      </c>
      <c r="R138" s="71">
        <v>0</v>
      </c>
      <c r="S138" s="71">
        <v>1.3071912907000001</v>
      </c>
      <c r="T138" s="72"/>
      <c r="U138" s="71">
        <v>3075416</v>
      </c>
      <c r="V138" s="71">
        <v>617</v>
      </c>
      <c r="W138" s="71">
        <v>33</v>
      </c>
      <c r="X138" s="71">
        <v>3500</v>
      </c>
      <c r="Y138" s="71">
        <v>4704</v>
      </c>
      <c r="Z138" s="71">
        <v>6612</v>
      </c>
      <c r="AA138" s="71">
        <v>5996</v>
      </c>
      <c r="AB138" s="71">
        <v>14612</v>
      </c>
      <c r="AC138" s="71">
        <v>0</v>
      </c>
      <c r="AD138" s="71">
        <v>1.3071912907000001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1804</v>
      </c>
      <c r="B139" s="70">
        <v>175</v>
      </c>
      <c r="C139" s="70">
        <v>5</v>
      </c>
      <c r="D139" s="70">
        <v>11</v>
      </c>
      <c r="E139" s="70">
        <v>2008</v>
      </c>
      <c r="F139" s="70" t="s">
        <v>792</v>
      </c>
      <c r="G139" s="70" t="s">
        <v>1799</v>
      </c>
      <c r="H139" s="70" t="s">
        <v>1800</v>
      </c>
      <c r="I139" s="148"/>
      <c r="J139" s="71">
        <v>86.299750005033943</v>
      </c>
      <c r="K139" s="71">
        <v>0.92086126521658551</v>
      </c>
      <c r="L139" s="71">
        <v>2.859631346713909</v>
      </c>
      <c r="M139" s="71">
        <v>14.426500595411911</v>
      </c>
      <c r="N139" s="71">
        <v>16.601098043034789</v>
      </c>
      <c r="O139" s="71">
        <v>12.964759620785101</v>
      </c>
      <c r="P139" s="71">
        <v>29.82368646215685</v>
      </c>
      <c r="Q139" s="71">
        <v>0.88319603388807699</v>
      </c>
      <c r="R139" s="71">
        <v>0</v>
      </c>
      <c r="S139" s="71">
        <v>0.88298070547840002</v>
      </c>
      <c r="T139" s="72"/>
      <c r="U139" s="71">
        <v>2973167</v>
      </c>
      <c r="V139" s="71">
        <v>617</v>
      </c>
      <c r="W139" s="71">
        <v>33</v>
      </c>
      <c r="X139" s="71">
        <v>3500</v>
      </c>
      <c r="Y139" s="71">
        <v>4711</v>
      </c>
      <c r="Z139" s="71">
        <v>6640</v>
      </c>
      <c r="AA139" s="71">
        <v>5847</v>
      </c>
      <c r="AB139" s="71">
        <v>14432</v>
      </c>
      <c r="AC139" s="71">
        <v>0</v>
      </c>
      <c r="AD139" s="71">
        <v>0.88298070547840002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1805</v>
      </c>
      <c r="B140" s="70">
        <v>176</v>
      </c>
      <c r="C140" s="70">
        <v>6</v>
      </c>
      <c r="D140" s="70">
        <v>11</v>
      </c>
      <c r="E140" s="70">
        <v>2009</v>
      </c>
      <c r="F140" s="70" t="s">
        <v>176</v>
      </c>
      <c r="G140" s="1064" t="s">
        <v>1799</v>
      </c>
      <c r="H140" s="70" t="s">
        <v>1800</v>
      </c>
      <c r="I140" s="148"/>
      <c r="J140" s="71">
        <v>114.8412318077099</v>
      </c>
      <c r="K140" s="71">
        <v>0.73140323181698197</v>
      </c>
      <c r="L140" s="71">
        <v>4.9927140229254956</v>
      </c>
      <c r="M140" s="71">
        <v>11.707989375709859</v>
      </c>
      <c r="N140" s="71">
        <v>13.853204849668479</v>
      </c>
      <c r="O140" s="71">
        <v>13.277301115786811</v>
      </c>
      <c r="P140" s="71">
        <v>28.62824853321964</v>
      </c>
      <c r="Q140" s="71">
        <v>0.83528455053328499</v>
      </c>
      <c r="R140" s="71">
        <v>0</v>
      </c>
      <c r="S140" s="71">
        <v>1.2040245493699999</v>
      </c>
      <c r="T140" s="72"/>
      <c r="U140" s="71">
        <v>2999497</v>
      </c>
      <c r="V140" s="71">
        <v>535</v>
      </c>
      <c r="W140" s="71">
        <v>64</v>
      </c>
      <c r="X140" s="71">
        <v>3231</v>
      </c>
      <c r="Y140" s="71">
        <v>4725</v>
      </c>
      <c r="Z140" s="71">
        <v>6712</v>
      </c>
      <c r="AA140" s="71">
        <v>5762</v>
      </c>
      <c r="AB140" s="71">
        <v>14328</v>
      </c>
      <c r="AC140" s="71">
        <v>0</v>
      </c>
      <c r="AD140" s="71">
        <v>1.2040245493699999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16.600000000000001</v>
      </c>
      <c r="BK140" s="71">
        <v>0</v>
      </c>
      <c r="BL140" s="71">
        <v>0</v>
      </c>
      <c r="BM140" s="71">
        <v>0</v>
      </c>
      <c r="BN140" s="72"/>
      <c r="BO140" s="71">
        <v>0</v>
      </c>
      <c r="BP140" s="71">
        <v>0</v>
      </c>
      <c r="BQ140" s="71">
        <v>1</v>
      </c>
      <c r="BR140" s="71">
        <v>0</v>
      </c>
      <c r="BS140" s="71">
        <v>0</v>
      </c>
      <c r="BT140" s="71">
        <v>0</v>
      </c>
      <c r="BU140"/>
      <c r="BV140" s="70">
        <v>16.600000000000001</v>
      </c>
      <c r="BW140" s="70">
        <v>0</v>
      </c>
      <c r="BX140" s="70">
        <v>0</v>
      </c>
      <c r="BY140" s="70">
        <v>0</v>
      </c>
      <c r="BZ140" s="70">
        <v>0</v>
      </c>
      <c r="CA140" s="70">
        <v>0</v>
      </c>
      <c r="CB140" s="70">
        <v>0</v>
      </c>
      <c r="CC140" s="70">
        <v>0</v>
      </c>
      <c r="CD140" s="70">
        <v>0</v>
      </c>
    </row>
    <row r="141" spans="1:82">
      <c r="A141" s="70" t="s">
        <v>1806</v>
      </c>
      <c r="B141" s="70">
        <v>177</v>
      </c>
      <c r="C141" s="70">
        <v>7</v>
      </c>
      <c r="D141" s="70">
        <v>11</v>
      </c>
      <c r="E141" s="70">
        <v>2010</v>
      </c>
      <c r="F141" s="70" t="s">
        <v>177</v>
      </c>
      <c r="G141" s="1064" t="s">
        <v>1799</v>
      </c>
      <c r="H141" s="70" t="s">
        <v>1800</v>
      </c>
      <c r="I141" s="148"/>
      <c r="J141" s="71">
        <v>114.8732777346312</v>
      </c>
      <c r="K141" s="71">
        <v>0.81211202395829007</v>
      </c>
      <c r="L141" s="71">
        <v>4.871130140874075</v>
      </c>
      <c r="M141" s="71">
        <v>12.79021245504944</v>
      </c>
      <c r="N141" s="71">
        <v>14.85120471180594</v>
      </c>
      <c r="O141" s="71">
        <v>13.31040125136926</v>
      </c>
      <c r="P141" s="71">
        <v>28.994622333470339</v>
      </c>
      <c r="Q141" s="71">
        <v>0.86494758248016901</v>
      </c>
      <c r="R141" s="71">
        <v>0</v>
      </c>
      <c r="S141" s="71">
        <v>1.3659770136</v>
      </c>
      <c r="T141" s="72"/>
      <c r="U141" s="71">
        <v>2918321</v>
      </c>
      <c r="V141" s="71">
        <v>535</v>
      </c>
      <c r="W141" s="71">
        <v>64</v>
      </c>
      <c r="X141" s="71">
        <v>3231</v>
      </c>
      <c r="Y141" s="71">
        <v>4738</v>
      </c>
      <c r="Z141" s="71">
        <v>6760</v>
      </c>
      <c r="AA141" s="71">
        <v>5690</v>
      </c>
      <c r="AB141" s="71">
        <v>14217</v>
      </c>
      <c r="AC141" s="71">
        <v>0</v>
      </c>
      <c r="AD141" s="71">
        <v>1.3659770136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18.2</v>
      </c>
      <c r="BK141" s="71">
        <v>0</v>
      </c>
      <c r="BL141" s="71">
        <v>0</v>
      </c>
      <c r="BM141" s="71">
        <v>0</v>
      </c>
      <c r="BN141" s="72"/>
      <c r="BO141" s="71">
        <v>0</v>
      </c>
      <c r="BP141" s="71">
        <v>0</v>
      </c>
      <c r="BQ141" s="71">
        <v>1</v>
      </c>
      <c r="BR141" s="71">
        <v>0</v>
      </c>
      <c r="BS141" s="71">
        <v>0</v>
      </c>
      <c r="BT141" s="71">
        <v>0</v>
      </c>
      <c r="BU141"/>
      <c r="BV141" s="70">
        <v>18.2</v>
      </c>
      <c r="BW141" s="70">
        <v>0</v>
      </c>
      <c r="BX141" s="70">
        <v>0</v>
      </c>
      <c r="BY141" s="70">
        <v>0</v>
      </c>
      <c r="BZ141" s="70">
        <v>0</v>
      </c>
      <c r="CA141" s="70">
        <v>0</v>
      </c>
      <c r="CB141" s="70">
        <v>0</v>
      </c>
      <c r="CC141" s="70">
        <v>0</v>
      </c>
      <c r="CD141" s="70">
        <v>0</v>
      </c>
    </row>
    <row r="142" spans="1:82">
      <c r="A142" s="70" t="s">
        <v>1807</v>
      </c>
      <c r="B142" s="70">
        <v>178</v>
      </c>
      <c r="C142" s="70">
        <v>8</v>
      </c>
      <c r="D142" s="70">
        <v>11</v>
      </c>
      <c r="E142" s="70">
        <v>2011</v>
      </c>
      <c r="F142" s="70" t="s">
        <v>178</v>
      </c>
      <c r="G142" s="70" t="s">
        <v>1799</v>
      </c>
      <c r="H142" s="70" t="s">
        <v>1800</v>
      </c>
      <c r="I142" s="148"/>
      <c r="J142" s="71">
        <v>112.4204000799909</v>
      </c>
      <c r="K142" s="71">
        <v>1.169832020204707</v>
      </c>
      <c r="L142" s="71">
        <v>2.6559532372161931</v>
      </c>
      <c r="M142" s="71">
        <v>16.787812463223808</v>
      </c>
      <c r="N142" s="71">
        <v>19.000150140357469</v>
      </c>
      <c r="O142" s="71">
        <v>13.060142576527369</v>
      </c>
      <c r="P142" s="71">
        <v>27.978580051744288</v>
      </c>
      <c r="Q142" s="71">
        <v>0.98500495875596605</v>
      </c>
      <c r="R142" s="71">
        <v>0</v>
      </c>
      <c r="S142" s="71">
        <v>1.80658110423</v>
      </c>
      <c r="T142" s="72"/>
      <c r="U142" s="71">
        <v>2998739</v>
      </c>
      <c r="V142" s="71">
        <v>535</v>
      </c>
      <c r="W142" s="71">
        <v>64</v>
      </c>
      <c r="X142" s="71">
        <v>3231</v>
      </c>
      <c r="Y142" s="71">
        <v>4738</v>
      </c>
      <c r="Z142" s="71">
        <v>6777</v>
      </c>
      <c r="AA142" s="71">
        <v>5654</v>
      </c>
      <c r="AB142" s="71">
        <v>14036</v>
      </c>
      <c r="AC142" s="71">
        <v>0</v>
      </c>
      <c r="AD142" s="71">
        <v>1.80658110423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19.524000000000001</v>
      </c>
      <c r="BK142" s="71">
        <v>0</v>
      </c>
      <c r="BL142" s="71">
        <v>0</v>
      </c>
      <c r="BM142" s="71">
        <v>0</v>
      </c>
      <c r="BN142" s="72"/>
      <c r="BO142" s="71">
        <v>0</v>
      </c>
      <c r="BP142" s="71">
        <v>0</v>
      </c>
      <c r="BQ142" s="71">
        <v>1</v>
      </c>
      <c r="BR142" s="71">
        <v>0</v>
      </c>
      <c r="BS142" s="71">
        <v>0</v>
      </c>
      <c r="BT142" s="71">
        <v>0</v>
      </c>
      <c r="BU142"/>
      <c r="BV142" s="70">
        <v>19.524000000000001</v>
      </c>
      <c r="BW142" s="70">
        <v>0</v>
      </c>
      <c r="BX142" s="70">
        <v>0</v>
      </c>
      <c r="BY142" s="70">
        <v>0</v>
      </c>
      <c r="BZ142" s="70">
        <v>0</v>
      </c>
      <c r="CA142" s="70">
        <v>0</v>
      </c>
      <c r="CB142" s="70">
        <v>0</v>
      </c>
      <c r="CC142" s="70">
        <v>0</v>
      </c>
      <c r="CD142" s="70">
        <v>0</v>
      </c>
    </row>
    <row r="143" spans="1:82">
      <c r="A143" s="70" t="s">
        <v>1808</v>
      </c>
      <c r="B143" s="70">
        <v>179</v>
      </c>
      <c r="C143" s="70">
        <v>9</v>
      </c>
      <c r="D143" s="70">
        <v>11</v>
      </c>
      <c r="E143" s="70">
        <v>2012</v>
      </c>
      <c r="F143" s="70" t="s">
        <v>179</v>
      </c>
      <c r="G143" s="70" t="s">
        <v>1799</v>
      </c>
      <c r="H143" s="70" t="s">
        <v>1800</v>
      </c>
      <c r="I143" s="148"/>
      <c r="J143" s="71">
        <v>107.6912904031757</v>
      </c>
      <c r="K143" s="71">
        <v>1.1329941842313569</v>
      </c>
      <c r="L143" s="71">
        <v>2.7351927833764882</v>
      </c>
      <c r="M143" s="71">
        <v>17.549435453611789</v>
      </c>
      <c r="N143" s="71">
        <v>20.856741755264569</v>
      </c>
      <c r="O143" s="71">
        <v>13.194453672119474</v>
      </c>
      <c r="P143" s="71">
        <v>27.859074030548452</v>
      </c>
      <c r="Q143" s="71">
        <v>1.0611147727683301</v>
      </c>
      <c r="R143" s="71">
        <v>0</v>
      </c>
      <c r="S143" s="71">
        <v>1.2134751829199999</v>
      </c>
      <c r="T143" s="72"/>
      <c r="U143" s="71">
        <v>2928502</v>
      </c>
      <c r="V143" s="71">
        <v>535</v>
      </c>
      <c r="W143" s="71">
        <v>64</v>
      </c>
      <c r="X143" s="71">
        <v>3231</v>
      </c>
      <c r="Y143" s="71">
        <v>4798</v>
      </c>
      <c r="Z143" s="71">
        <v>6901</v>
      </c>
      <c r="AA143" s="71">
        <v>5598</v>
      </c>
      <c r="AB143" s="71">
        <v>13917</v>
      </c>
      <c r="AC143" s="71">
        <v>0</v>
      </c>
      <c r="AD143" s="71">
        <v>1.2134751829199999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21.071000000000002</v>
      </c>
      <c r="BK143" s="71">
        <v>0</v>
      </c>
      <c r="BL143" s="71">
        <v>0</v>
      </c>
      <c r="BM143" s="71">
        <v>0</v>
      </c>
      <c r="BN143" s="72"/>
      <c r="BO143" s="71">
        <v>0</v>
      </c>
      <c r="BP143" s="71">
        <v>0</v>
      </c>
      <c r="BQ143" s="71">
        <v>1</v>
      </c>
      <c r="BR143" s="71">
        <v>0</v>
      </c>
      <c r="BS143" s="71">
        <v>0</v>
      </c>
      <c r="BT143" s="71">
        <v>0</v>
      </c>
      <c r="BU143"/>
      <c r="BV143" s="70">
        <v>21.071000000000002</v>
      </c>
      <c r="BW143" s="70">
        <v>0</v>
      </c>
      <c r="BX143" s="70">
        <v>0</v>
      </c>
      <c r="BY143" s="70">
        <v>0</v>
      </c>
      <c r="BZ143" s="70">
        <v>0</v>
      </c>
      <c r="CA143" s="70">
        <v>0</v>
      </c>
      <c r="CB143" s="70">
        <v>0</v>
      </c>
      <c r="CC143" s="70">
        <v>0</v>
      </c>
      <c r="CD143" s="70">
        <v>0</v>
      </c>
    </row>
    <row r="144" spans="1:82">
      <c r="A144" s="70" t="s">
        <v>1809</v>
      </c>
      <c r="B144" s="70">
        <v>180</v>
      </c>
      <c r="C144" s="70">
        <v>10</v>
      </c>
      <c r="D144" s="70">
        <v>11</v>
      </c>
      <c r="E144" s="70">
        <v>2013</v>
      </c>
      <c r="F144" s="70" t="s">
        <v>180</v>
      </c>
      <c r="G144" s="70" t="s">
        <v>1799</v>
      </c>
      <c r="H144" s="70" t="s">
        <v>1800</v>
      </c>
      <c r="I144" s="148"/>
      <c r="J144" s="71">
        <v>114.7666018273835</v>
      </c>
      <c r="K144" s="71">
        <v>1.0825542058100861</v>
      </c>
      <c r="L144" s="71">
        <v>2.4441054997080709</v>
      </c>
      <c r="M144" s="71">
        <v>18.048837219414231</v>
      </c>
      <c r="N144" s="71">
        <v>19.707814676418881</v>
      </c>
      <c r="O144" s="71">
        <v>12.833681299798304</v>
      </c>
      <c r="P144" s="71">
        <v>27.5993856573775</v>
      </c>
      <c r="Q144" s="71">
        <v>1.06919934207597</v>
      </c>
      <c r="R144" s="71">
        <v>0</v>
      </c>
      <c r="S144" s="71">
        <v>2.0899106627199999</v>
      </c>
      <c r="T144" s="72"/>
      <c r="U144" s="71">
        <v>2951405</v>
      </c>
      <c r="V144" s="71">
        <v>535</v>
      </c>
      <c r="W144" s="71">
        <v>64</v>
      </c>
      <c r="X144" s="71">
        <v>3231</v>
      </c>
      <c r="Y144" s="71">
        <v>4811</v>
      </c>
      <c r="Z144" s="71">
        <v>7012</v>
      </c>
      <c r="AA144" s="71">
        <v>5525</v>
      </c>
      <c r="AB144" s="71">
        <v>13822</v>
      </c>
      <c r="AC144" s="71">
        <v>0</v>
      </c>
      <c r="AD144" s="71">
        <v>2.0899106627199999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21.667000000000002</v>
      </c>
      <c r="BK144" s="71">
        <v>0</v>
      </c>
      <c r="BL144" s="71">
        <v>0</v>
      </c>
      <c r="BM144" s="71">
        <v>0</v>
      </c>
      <c r="BN144" s="72"/>
      <c r="BO144" s="71">
        <v>0</v>
      </c>
      <c r="BP144" s="71">
        <v>0</v>
      </c>
      <c r="BQ144" s="71">
        <v>1</v>
      </c>
      <c r="BR144" s="71">
        <v>0</v>
      </c>
      <c r="BS144" s="71">
        <v>0</v>
      </c>
      <c r="BT144" s="71">
        <v>0</v>
      </c>
      <c r="BU144"/>
      <c r="BV144" s="70">
        <v>21.667000000000002</v>
      </c>
      <c r="BW144" s="70">
        <v>0</v>
      </c>
      <c r="BX144" s="70">
        <v>0</v>
      </c>
      <c r="BY144" s="70">
        <v>0</v>
      </c>
      <c r="BZ144" s="70">
        <v>0</v>
      </c>
      <c r="CA144" s="70">
        <v>0</v>
      </c>
      <c r="CB144" s="70">
        <v>0</v>
      </c>
      <c r="CC144" s="70">
        <v>0</v>
      </c>
      <c r="CD144" s="70">
        <v>0</v>
      </c>
    </row>
    <row r="145" spans="1:82">
      <c r="A145" s="70" t="s">
        <v>1810</v>
      </c>
      <c r="B145" s="70">
        <v>181</v>
      </c>
      <c r="C145" s="70">
        <v>11</v>
      </c>
      <c r="D145" s="70">
        <v>11</v>
      </c>
      <c r="E145" s="70">
        <v>2014</v>
      </c>
      <c r="F145" s="70" t="s">
        <v>181</v>
      </c>
      <c r="G145" s="70" t="s">
        <v>1799</v>
      </c>
      <c r="H145" s="70" t="s">
        <v>1800</v>
      </c>
      <c r="I145" s="148"/>
      <c r="J145" s="71">
        <v>109.6054213758796</v>
      </c>
      <c r="K145" s="71">
        <v>1.0851268802423999</v>
      </c>
      <c r="L145" s="71">
        <v>1.9577487105617271</v>
      </c>
      <c r="M145" s="71">
        <v>17.30312144753427</v>
      </c>
      <c r="N145" s="71">
        <v>20.105653543999729</v>
      </c>
      <c r="O145" s="71">
        <v>12.327652364439041</v>
      </c>
      <c r="P145" s="71">
        <v>27.501819253983481</v>
      </c>
      <c r="Q145" s="71">
        <v>1.01173177518955</v>
      </c>
      <c r="R145" s="71">
        <v>0</v>
      </c>
      <c r="S145" s="71">
        <v>0</v>
      </c>
      <c r="T145" s="72"/>
      <c r="U145" s="71">
        <v>2884898</v>
      </c>
      <c r="V145" s="71">
        <v>475</v>
      </c>
      <c r="W145" s="71">
        <v>40</v>
      </c>
      <c r="X145" s="71">
        <v>2999</v>
      </c>
      <c r="Y145" s="71">
        <v>4804</v>
      </c>
      <c r="Z145" s="71">
        <v>7094</v>
      </c>
      <c r="AA145" s="71">
        <v>5477</v>
      </c>
      <c r="AB145" s="71">
        <v>13632</v>
      </c>
      <c r="AC145" s="71">
        <v>0</v>
      </c>
      <c r="AD145" s="71">
        <v>0</v>
      </c>
      <c r="AE145" s="72"/>
      <c r="AF145" s="71"/>
      <c r="AG145" s="71"/>
      <c r="AH145" s="71"/>
      <c r="AI145" s="71"/>
      <c r="AJ145" s="71"/>
      <c r="AK145" s="71"/>
      <c r="AL145" s="71"/>
      <c r="AM145" s="71"/>
      <c r="AN145" s="71"/>
      <c r="AO145" s="71"/>
      <c r="AP145" s="71"/>
      <c r="AQ145" s="72"/>
      <c r="AR145" s="71">
        <v>236</v>
      </c>
      <c r="AS145" s="71">
        <v>74</v>
      </c>
      <c r="AT145" s="71">
        <v>0</v>
      </c>
      <c r="AU145" s="71">
        <v>1</v>
      </c>
      <c r="AV145" s="71">
        <v>0</v>
      </c>
      <c r="AW145" s="71">
        <v>0</v>
      </c>
      <c r="AX145" s="71"/>
      <c r="AY145" s="72"/>
      <c r="AZ145" s="71">
        <v>1024.7</v>
      </c>
      <c r="BA145" s="71">
        <v>3020.2</v>
      </c>
      <c r="BB145" s="71">
        <v>0</v>
      </c>
      <c r="BC145" s="71">
        <v>140</v>
      </c>
      <c r="BD145" s="71">
        <v>0</v>
      </c>
      <c r="BE145" s="71">
        <v>0</v>
      </c>
      <c r="BF145" s="71"/>
      <c r="BG145" s="72"/>
      <c r="BH145" s="71">
        <v>0</v>
      </c>
      <c r="BI145" s="71">
        <v>0</v>
      </c>
      <c r="BJ145" s="71">
        <v>20.643000000000001</v>
      </c>
      <c r="BK145" s="71">
        <v>0</v>
      </c>
      <c r="BL145" s="71">
        <v>0</v>
      </c>
      <c r="BM145" s="71">
        <v>0</v>
      </c>
      <c r="BN145" s="72"/>
      <c r="BO145" s="71">
        <v>0</v>
      </c>
      <c r="BP145" s="71">
        <v>0</v>
      </c>
      <c r="BQ145" s="71">
        <v>1</v>
      </c>
      <c r="BR145" s="71">
        <v>0</v>
      </c>
      <c r="BS145" s="71">
        <v>0</v>
      </c>
      <c r="BT145" s="71">
        <v>0</v>
      </c>
      <c r="BU145"/>
      <c r="BV145" s="70">
        <v>20.643000000000001</v>
      </c>
      <c r="BW145" s="70">
        <v>0</v>
      </c>
      <c r="BX145" s="70">
        <v>0</v>
      </c>
      <c r="BY145" s="70">
        <v>0</v>
      </c>
      <c r="BZ145" s="70">
        <v>0</v>
      </c>
      <c r="CA145" s="70">
        <v>0</v>
      </c>
      <c r="CB145" s="70">
        <v>0</v>
      </c>
      <c r="CC145" s="70">
        <v>0</v>
      </c>
      <c r="CD145" s="70">
        <v>0</v>
      </c>
    </row>
    <row r="146" spans="1:82">
      <c r="A146" s="70" t="s">
        <v>1811</v>
      </c>
      <c r="B146" s="70">
        <v>182</v>
      </c>
      <c r="C146" s="70">
        <v>12</v>
      </c>
      <c r="D146" s="70">
        <v>11</v>
      </c>
      <c r="E146" s="70">
        <v>2015</v>
      </c>
      <c r="F146" s="70" t="s">
        <v>182</v>
      </c>
      <c r="G146" s="70" t="s">
        <v>1799</v>
      </c>
      <c r="H146" s="70" t="s">
        <v>1800</v>
      </c>
      <c r="I146" s="148"/>
      <c r="J146" s="71">
        <v>110.0439285200724</v>
      </c>
      <c r="K146" s="71">
        <v>0.98175724257967134</v>
      </c>
      <c r="L146" s="71">
        <v>2.2514946336264559</v>
      </c>
      <c r="M146" s="71">
        <v>14.39175422768181</v>
      </c>
      <c r="N146" s="71">
        <v>17.18184090503312</v>
      </c>
      <c r="O146" s="71">
        <v>12.36505033645523</v>
      </c>
      <c r="P146" s="71">
        <v>26.910461161652666</v>
      </c>
      <c r="Q146" s="71">
        <v>0.97516284950698795</v>
      </c>
      <c r="R146" s="71">
        <v>0</v>
      </c>
      <c r="S146" s="71">
        <v>0</v>
      </c>
      <c r="T146" s="72"/>
      <c r="U146" s="71">
        <v>2834490</v>
      </c>
      <c r="V146" s="71">
        <v>475</v>
      </c>
      <c r="W146" s="71">
        <v>40</v>
      </c>
      <c r="X146" s="71">
        <v>2999</v>
      </c>
      <c r="Y146" s="71">
        <v>4814</v>
      </c>
      <c r="Z146" s="71">
        <v>7184</v>
      </c>
      <c r="AA146" s="71">
        <v>5355</v>
      </c>
      <c r="AB146" s="71">
        <v>13422</v>
      </c>
      <c r="AC146" s="71">
        <v>0</v>
      </c>
      <c r="AD146" s="71">
        <v>0</v>
      </c>
      <c r="AE146" s="72"/>
      <c r="AF146" s="71">
        <v>26483658.274007149</v>
      </c>
      <c r="AG146" s="71">
        <v>752273.71769847686</v>
      </c>
      <c r="AH146" s="71">
        <v>407428.92128998798</v>
      </c>
      <c r="AI146" s="71">
        <v>18886647.191219691</v>
      </c>
      <c r="AJ146" s="71">
        <v>28701187.797979839</v>
      </c>
      <c r="AK146" s="71">
        <v>0</v>
      </c>
      <c r="AL146" s="71">
        <v>0</v>
      </c>
      <c r="AM146" s="71">
        <v>1839428.7968276029</v>
      </c>
      <c r="AN146" s="71">
        <v>0</v>
      </c>
      <c r="AO146" s="71">
        <v>0</v>
      </c>
      <c r="AP146" s="71">
        <v>77070624.699022755</v>
      </c>
      <c r="AQ146" s="72"/>
      <c r="AR146" s="71">
        <v>247</v>
      </c>
      <c r="AS146" s="71">
        <v>101</v>
      </c>
      <c r="AT146" s="71">
        <v>0</v>
      </c>
      <c r="AU146" s="71">
        <v>1</v>
      </c>
      <c r="AV146" s="71">
        <v>0</v>
      </c>
      <c r="AW146" s="71">
        <v>0</v>
      </c>
      <c r="AX146" s="71"/>
      <c r="AY146" s="72"/>
      <c r="AZ146" s="71">
        <v>1078.7</v>
      </c>
      <c r="BA146" s="71">
        <v>3927.2</v>
      </c>
      <c r="BB146" s="71">
        <v>0</v>
      </c>
      <c r="BC146" s="71">
        <v>140</v>
      </c>
      <c r="BD146" s="71">
        <v>0</v>
      </c>
      <c r="BE146" s="71">
        <v>0</v>
      </c>
      <c r="BF146" s="71"/>
      <c r="BG146" s="72"/>
      <c r="BH146" s="71">
        <v>0</v>
      </c>
      <c r="BI146" s="71">
        <v>0</v>
      </c>
      <c r="BJ146" s="71">
        <v>20.209</v>
      </c>
      <c r="BK146" s="71">
        <v>0</v>
      </c>
      <c r="BL146" s="71">
        <v>0</v>
      </c>
      <c r="BM146" s="71">
        <v>0</v>
      </c>
      <c r="BN146" s="72"/>
      <c r="BO146" s="71">
        <v>0</v>
      </c>
      <c r="BP146" s="71">
        <v>0</v>
      </c>
      <c r="BQ146" s="71">
        <v>1</v>
      </c>
      <c r="BR146" s="71">
        <v>0</v>
      </c>
      <c r="BS146" s="71">
        <v>0</v>
      </c>
      <c r="BT146" s="71">
        <v>0</v>
      </c>
      <c r="BU146"/>
      <c r="BV146" s="70">
        <v>20.209</v>
      </c>
      <c r="BW146" s="70">
        <v>0</v>
      </c>
      <c r="BX146" s="70">
        <v>0</v>
      </c>
      <c r="BY146" s="70">
        <v>0</v>
      </c>
      <c r="BZ146" s="70">
        <v>0</v>
      </c>
      <c r="CA146" s="70">
        <v>0</v>
      </c>
      <c r="CB146" s="70">
        <v>0</v>
      </c>
      <c r="CC146" s="70">
        <v>0</v>
      </c>
      <c r="CD146" s="70">
        <v>0</v>
      </c>
    </row>
    <row r="147" spans="1:82">
      <c r="A147" s="70" t="s">
        <v>1812</v>
      </c>
      <c r="B147" s="70">
        <v>183</v>
      </c>
      <c r="C147" s="70">
        <v>13</v>
      </c>
      <c r="D147" s="70">
        <v>11</v>
      </c>
      <c r="E147" s="70">
        <v>2016</v>
      </c>
      <c r="F147" s="70" t="s">
        <v>155</v>
      </c>
      <c r="G147" s="70" t="s">
        <v>1799</v>
      </c>
      <c r="H147" s="70" t="s">
        <v>1800</v>
      </c>
      <c r="I147" s="148"/>
      <c r="J147" s="71">
        <v>128.69326112759106</v>
      </c>
      <c r="K147" s="71">
        <v>0.9964796336573214</v>
      </c>
      <c r="L147" s="71">
        <v>3.1373429063071749</v>
      </c>
      <c r="M147" s="71">
        <v>14.782959516003384</v>
      </c>
      <c r="N147" s="71">
        <v>17.526825938410408</v>
      </c>
      <c r="O147" s="71">
        <v>12.298209874187123</v>
      </c>
      <c r="P147" s="71">
        <v>25.610323314434044</v>
      </c>
      <c r="Q147" s="71">
        <v>0.93799332986534478</v>
      </c>
      <c r="R147" s="71">
        <v>0</v>
      </c>
      <c r="S147" s="71">
        <v>0</v>
      </c>
      <c r="T147" s="72"/>
      <c r="U147" s="71">
        <v>3067369</v>
      </c>
      <c r="V147" s="71">
        <v>475</v>
      </c>
      <c r="W147" s="71">
        <v>40</v>
      </c>
      <c r="X147" s="71">
        <v>2999</v>
      </c>
      <c r="Y147" s="71">
        <v>4838</v>
      </c>
      <c r="Z147" s="71">
        <v>7233</v>
      </c>
      <c r="AA147" s="71">
        <v>5271</v>
      </c>
      <c r="AB147" s="71">
        <v>13280</v>
      </c>
      <c r="AC147" s="71">
        <v>0</v>
      </c>
      <c r="AD147" s="71">
        <v>0</v>
      </c>
      <c r="AE147" s="72"/>
      <c r="AF147" s="71">
        <v>28873922.000662688</v>
      </c>
      <c r="AG147" s="71">
        <v>728877.31183064787</v>
      </c>
      <c r="AH147" s="71">
        <v>481433.87027993368</v>
      </c>
      <c r="AI147" s="71">
        <v>22399040.677348729</v>
      </c>
      <c r="AJ147" s="71">
        <v>26141197.5712598</v>
      </c>
      <c r="AK147" s="71">
        <v>0</v>
      </c>
      <c r="AL147" s="71">
        <v>0</v>
      </c>
      <c r="AM147" s="71">
        <v>1821382.2292847801</v>
      </c>
      <c r="AN147" s="71">
        <v>0</v>
      </c>
      <c r="AO147" s="71">
        <v>0</v>
      </c>
      <c r="AP147" s="71">
        <v>80445853.66066657</v>
      </c>
      <c r="AQ147" s="72"/>
      <c r="AR147" s="71">
        <v>261</v>
      </c>
      <c r="AS147" s="71">
        <v>116</v>
      </c>
      <c r="AT147" s="71">
        <v>0</v>
      </c>
      <c r="AU147" s="71">
        <v>1</v>
      </c>
      <c r="AV147" s="71">
        <v>0</v>
      </c>
      <c r="AW147" s="71">
        <v>0</v>
      </c>
      <c r="AX147" s="71"/>
      <c r="AY147" s="72"/>
      <c r="AZ147" s="71">
        <v>1175.7</v>
      </c>
      <c r="BA147" s="71">
        <v>4320.3</v>
      </c>
      <c r="BB147" s="71">
        <v>0</v>
      </c>
      <c r="BC147" s="71">
        <v>140</v>
      </c>
      <c r="BD147" s="71">
        <v>0</v>
      </c>
      <c r="BE147" s="71">
        <v>0</v>
      </c>
      <c r="BF147" s="71"/>
      <c r="BG147" s="72"/>
      <c r="BH147" s="71">
        <v>0</v>
      </c>
      <c r="BI147" s="71">
        <v>0</v>
      </c>
      <c r="BJ147" s="71">
        <v>18.779</v>
      </c>
      <c r="BK147" s="71">
        <v>0</v>
      </c>
      <c r="BL147" s="71">
        <v>0</v>
      </c>
      <c r="BM147" s="71">
        <v>0</v>
      </c>
      <c r="BN147" s="72"/>
      <c r="BO147" s="71">
        <v>0</v>
      </c>
      <c r="BP147" s="71">
        <v>0</v>
      </c>
      <c r="BQ147" s="71">
        <v>1</v>
      </c>
      <c r="BR147" s="71">
        <v>0</v>
      </c>
      <c r="BS147" s="71">
        <v>0</v>
      </c>
      <c r="BT147" s="71">
        <v>0</v>
      </c>
      <c r="BU147"/>
      <c r="BV147" s="70">
        <v>18.779</v>
      </c>
      <c r="BW147" s="70">
        <v>0</v>
      </c>
      <c r="BX147" s="70">
        <v>0</v>
      </c>
      <c r="BY147" s="70">
        <v>0</v>
      </c>
      <c r="BZ147" s="70">
        <v>0</v>
      </c>
      <c r="CA147" s="70">
        <v>0</v>
      </c>
      <c r="CB147" s="70">
        <v>0</v>
      </c>
      <c r="CC147" s="70">
        <v>0</v>
      </c>
      <c r="CD147" s="70">
        <v>0</v>
      </c>
    </row>
    <row r="148" spans="1:82">
      <c r="A148" s="70" t="s">
        <v>1813</v>
      </c>
      <c r="B148" s="70">
        <v>184</v>
      </c>
      <c r="C148" s="70">
        <v>14</v>
      </c>
      <c r="D148" s="70">
        <v>11</v>
      </c>
      <c r="E148" s="70">
        <v>2017</v>
      </c>
      <c r="F148" s="70" t="s">
        <v>156</v>
      </c>
      <c r="G148" s="70" t="s">
        <v>1799</v>
      </c>
      <c r="H148" s="70" t="s">
        <v>1800</v>
      </c>
      <c r="I148" s="148"/>
      <c r="J148" s="71">
        <v>119.8685656506366</v>
      </c>
      <c r="K148" s="71">
        <v>0.94538888969546586</v>
      </c>
      <c r="L148" s="71">
        <v>2.9068226119104934</v>
      </c>
      <c r="M148" s="71">
        <v>10.794517726493446</v>
      </c>
      <c r="N148" s="71">
        <v>15.511445727557822</v>
      </c>
      <c r="O148" s="71">
        <v>12.196212665047007</v>
      </c>
      <c r="P148" s="71">
        <v>25.322564526047593</v>
      </c>
      <c r="Q148" s="71">
        <v>0.89032625670246801</v>
      </c>
      <c r="R148" s="71">
        <v>0</v>
      </c>
      <c r="S148" s="71">
        <v>0</v>
      </c>
      <c r="T148" s="72"/>
      <c r="U148" s="71">
        <v>2997067</v>
      </c>
      <c r="V148" s="71">
        <v>475</v>
      </c>
      <c r="W148" s="71">
        <v>40</v>
      </c>
      <c r="X148" s="71">
        <v>2999</v>
      </c>
      <c r="Y148" s="71">
        <v>4851</v>
      </c>
      <c r="Z148" s="71">
        <v>7292</v>
      </c>
      <c r="AA148" s="71">
        <v>5245</v>
      </c>
      <c r="AB148" s="71">
        <v>13035</v>
      </c>
      <c r="AC148" s="71">
        <v>0</v>
      </c>
      <c r="AD148" s="71">
        <v>0</v>
      </c>
      <c r="AE148" s="72"/>
      <c r="AF148" s="71">
        <v>27290971.557406031</v>
      </c>
      <c r="AG148" s="71">
        <v>728700.79245280882</v>
      </c>
      <c r="AH148" s="71">
        <v>596021.4143915202</v>
      </c>
      <c r="AI148" s="71">
        <v>18353989.89187564</v>
      </c>
      <c r="AJ148" s="71">
        <v>28102097.553469889</v>
      </c>
      <c r="AK148" s="71">
        <v>0</v>
      </c>
      <c r="AL148" s="71">
        <v>0</v>
      </c>
      <c r="AM148" s="71">
        <v>1790577.309156718</v>
      </c>
      <c r="AN148" s="71">
        <v>0</v>
      </c>
      <c r="AO148" s="71">
        <v>0</v>
      </c>
      <c r="AP148" s="71">
        <v>76862358.518752605</v>
      </c>
      <c r="AQ148" s="72"/>
      <c r="AR148" s="71">
        <v>274</v>
      </c>
      <c r="AS148" s="71">
        <v>130</v>
      </c>
      <c r="AT148" s="71">
        <v>0</v>
      </c>
      <c r="AU148" s="71">
        <v>1</v>
      </c>
      <c r="AV148" s="71">
        <v>0</v>
      </c>
      <c r="AW148" s="71">
        <v>0</v>
      </c>
      <c r="AX148" s="71"/>
      <c r="AY148" s="72"/>
      <c r="AZ148" s="71">
        <v>1247.8</v>
      </c>
      <c r="BA148" s="71">
        <v>5383.8</v>
      </c>
      <c r="BB148" s="71">
        <v>0</v>
      </c>
      <c r="BC148" s="71">
        <v>140</v>
      </c>
      <c r="BD148" s="71">
        <v>0</v>
      </c>
      <c r="BE148" s="71">
        <v>0</v>
      </c>
      <c r="BF148" s="71"/>
      <c r="BG148" s="72"/>
      <c r="BH148" s="71">
        <v>0</v>
      </c>
      <c r="BI148" s="71">
        <v>0</v>
      </c>
      <c r="BJ148" s="71">
        <v>18.445</v>
      </c>
      <c r="BK148" s="71">
        <v>0</v>
      </c>
      <c r="BL148" s="71">
        <v>0</v>
      </c>
      <c r="BM148" s="71">
        <v>0</v>
      </c>
      <c r="BN148" s="72"/>
      <c r="BO148" s="71">
        <v>0</v>
      </c>
      <c r="BP148" s="71">
        <v>0</v>
      </c>
      <c r="BQ148" s="71">
        <v>1</v>
      </c>
      <c r="BR148" s="71">
        <v>0</v>
      </c>
      <c r="BS148" s="71">
        <v>0</v>
      </c>
      <c r="BT148" s="71">
        <v>0</v>
      </c>
      <c r="BU148"/>
      <c r="BV148" s="70">
        <v>18.445</v>
      </c>
      <c r="BW148" s="70">
        <v>0</v>
      </c>
      <c r="BX148" s="70">
        <v>0</v>
      </c>
      <c r="BY148" s="70">
        <v>0</v>
      </c>
      <c r="BZ148" s="70">
        <v>0</v>
      </c>
      <c r="CA148" s="70">
        <v>0</v>
      </c>
      <c r="CB148" s="70">
        <v>0</v>
      </c>
      <c r="CC148" s="70">
        <v>0</v>
      </c>
      <c r="CD148" s="70">
        <v>0</v>
      </c>
    </row>
    <row r="149" spans="1:82">
      <c r="A149" s="70" t="s">
        <v>1814</v>
      </c>
      <c r="B149" s="70">
        <v>185</v>
      </c>
      <c r="C149" s="70">
        <v>15</v>
      </c>
      <c r="D149" s="70">
        <v>11</v>
      </c>
      <c r="E149" s="70">
        <v>2018</v>
      </c>
      <c r="F149" s="70" t="s">
        <v>183</v>
      </c>
      <c r="G149" s="70" t="s">
        <v>1799</v>
      </c>
      <c r="H149" s="70" t="s">
        <v>1800</v>
      </c>
      <c r="I149" s="148"/>
      <c r="J149" s="71">
        <v>128.10192879606331</v>
      </c>
      <c r="K149" s="71">
        <v>0.8492612493100411</v>
      </c>
      <c r="L149" s="71">
        <v>2.6370093213316301</v>
      </c>
      <c r="M149" s="71">
        <v>9.4332159290343309</v>
      </c>
      <c r="N149" s="71">
        <v>11.651204604283372</v>
      </c>
      <c r="O149" s="71">
        <v>12.021229521593229</v>
      </c>
      <c r="P149" s="71">
        <v>25.008359201080737</v>
      </c>
      <c r="Q149" s="71">
        <v>0.81152819060006998</v>
      </c>
      <c r="R149" s="71">
        <v>0</v>
      </c>
      <c r="S149" s="71">
        <v>0</v>
      </c>
      <c r="T149" s="72"/>
      <c r="U149" s="71">
        <v>3437288</v>
      </c>
      <c r="V149" s="71">
        <v>475</v>
      </c>
      <c r="W149" s="71">
        <v>40</v>
      </c>
      <c r="X149" s="71">
        <v>2999</v>
      </c>
      <c r="Y149" s="71">
        <v>4816</v>
      </c>
      <c r="Z149" s="71">
        <v>7325</v>
      </c>
      <c r="AA149" s="71">
        <v>5232</v>
      </c>
      <c r="AB149" s="71">
        <v>12804</v>
      </c>
      <c r="AC149" s="71">
        <v>0</v>
      </c>
      <c r="AD149" s="71">
        <v>0</v>
      </c>
      <c r="AE149" s="72"/>
      <c r="AF149" s="71">
        <v>30426248.352064811</v>
      </c>
      <c r="AG149" s="71">
        <v>648598.9919482664</v>
      </c>
      <c r="AH149" s="71">
        <v>553111.33763960015</v>
      </c>
      <c r="AI149" s="71">
        <v>17924753.814303741</v>
      </c>
      <c r="AJ149" s="71">
        <v>23886869.449363701</v>
      </c>
      <c r="AK149" s="71">
        <v>0</v>
      </c>
      <c r="AL149" s="71">
        <v>0</v>
      </c>
      <c r="AM149" s="71">
        <v>1762484.821551952</v>
      </c>
      <c r="AN149" s="71">
        <v>0</v>
      </c>
      <c r="AO149" s="71">
        <v>0</v>
      </c>
      <c r="AP149" s="71">
        <v>75202066.766872078</v>
      </c>
      <c r="AQ149" s="72"/>
      <c r="AR149" s="71">
        <v>287</v>
      </c>
      <c r="AS149" s="71">
        <v>142</v>
      </c>
      <c r="AT149" s="71">
        <v>0</v>
      </c>
      <c r="AU149" s="71">
        <v>1</v>
      </c>
      <c r="AV149" s="71">
        <v>0</v>
      </c>
      <c r="AW149" s="71">
        <v>0</v>
      </c>
      <c r="AX149" s="71"/>
      <c r="AY149" s="72"/>
      <c r="AZ149" s="71">
        <v>1316.6</v>
      </c>
      <c r="BA149" s="71">
        <v>5734.7</v>
      </c>
      <c r="BB149" s="71">
        <v>0</v>
      </c>
      <c r="BC149" s="71">
        <v>140</v>
      </c>
      <c r="BD149" s="71">
        <v>0</v>
      </c>
      <c r="BE149" s="71">
        <v>0</v>
      </c>
      <c r="BF149" s="71"/>
      <c r="BG149" s="72"/>
      <c r="BH149" s="71">
        <v>0</v>
      </c>
      <c r="BI149" s="71">
        <v>0</v>
      </c>
      <c r="BJ149" s="71">
        <v>20.265000000000001</v>
      </c>
      <c r="BK149" s="71">
        <v>0</v>
      </c>
      <c r="BL149" s="71">
        <v>0</v>
      </c>
      <c r="BM149" s="71">
        <v>0</v>
      </c>
      <c r="BN149" s="72"/>
      <c r="BO149" s="71">
        <v>0</v>
      </c>
      <c r="BP149" s="71">
        <v>0</v>
      </c>
      <c r="BQ149" s="71">
        <v>1</v>
      </c>
      <c r="BR149" s="71">
        <v>0</v>
      </c>
      <c r="BS149" s="71">
        <v>0</v>
      </c>
      <c r="BT149" s="71">
        <v>0</v>
      </c>
      <c r="BU149"/>
      <c r="BV149" s="70">
        <v>20.265000000000001</v>
      </c>
      <c r="BW149" s="70">
        <v>0</v>
      </c>
      <c r="BX149" s="70">
        <v>0</v>
      </c>
      <c r="BY149" s="70">
        <v>0</v>
      </c>
      <c r="BZ149" s="70">
        <v>0</v>
      </c>
      <c r="CA149" s="70">
        <v>0</v>
      </c>
      <c r="CB149" s="70">
        <v>0</v>
      </c>
      <c r="CC149" s="70">
        <v>0</v>
      </c>
      <c r="CD149" s="70">
        <v>0</v>
      </c>
    </row>
    <row r="150" spans="1:82">
      <c r="A150" s="70" t="s">
        <v>1815</v>
      </c>
      <c r="B150" s="70">
        <v>186</v>
      </c>
      <c r="C150" s="70">
        <v>16</v>
      </c>
      <c r="D150" s="70">
        <v>11</v>
      </c>
      <c r="E150" s="70">
        <v>2019</v>
      </c>
      <c r="F150" s="70" t="s">
        <v>158</v>
      </c>
      <c r="G150" s="70" t="s">
        <v>1799</v>
      </c>
      <c r="H150" s="70" t="s">
        <v>1800</v>
      </c>
      <c r="I150" s="148"/>
      <c r="J150" s="71">
        <v>143.64441667820566</v>
      </c>
      <c r="K150" s="71">
        <v>0.77812814145463949</v>
      </c>
      <c r="L150" s="71">
        <v>2.6615987787362703</v>
      </c>
      <c r="M150" s="71">
        <v>9.1047605525207622</v>
      </c>
      <c r="N150" s="71">
        <v>11.571762189290068</v>
      </c>
      <c r="O150" s="71">
        <v>11.715998177545577</v>
      </c>
      <c r="P150" s="71">
        <v>25.211408012461376</v>
      </c>
      <c r="Q150" s="71">
        <v>0.77662311296091802</v>
      </c>
      <c r="R150" s="71">
        <v>0</v>
      </c>
      <c r="S150" s="71">
        <v>0</v>
      </c>
      <c r="T150" s="72"/>
      <c r="U150" s="71">
        <v>3488726</v>
      </c>
      <c r="V150" s="71">
        <v>475</v>
      </c>
      <c r="W150" s="71">
        <v>40</v>
      </c>
      <c r="X150" s="71">
        <v>2999</v>
      </c>
      <c r="Y150" s="71">
        <v>4816</v>
      </c>
      <c r="Z150" s="71">
        <v>7335</v>
      </c>
      <c r="AA150" s="71">
        <v>5235</v>
      </c>
      <c r="AB150" s="71">
        <v>12585</v>
      </c>
      <c r="AC150" s="71">
        <v>0</v>
      </c>
      <c r="AD150" s="71">
        <v>0</v>
      </c>
      <c r="AE150" s="72"/>
      <c r="AF150" s="71">
        <v>32051581.24067736</v>
      </c>
      <c r="AG150" s="71">
        <v>629307.94512469345</v>
      </c>
      <c r="AH150" s="71">
        <v>608954.44273966458</v>
      </c>
      <c r="AI150" s="71">
        <v>17587816.857199069</v>
      </c>
      <c r="AJ150" s="71">
        <v>22991793.467759378</v>
      </c>
      <c r="AK150" s="71">
        <v>0</v>
      </c>
      <c r="AL150" s="71">
        <v>0</v>
      </c>
      <c r="AM150" s="71">
        <v>1713982.2601707233</v>
      </c>
      <c r="AN150" s="71">
        <v>0</v>
      </c>
      <c r="AO150" s="71">
        <v>0</v>
      </c>
      <c r="AP150" s="71">
        <v>75583436.213670895</v>
      </c>
      <c r="AQ150" s="72"/>
      <c r="AR150" s="71">
        <v>296</v>
      </c>
      <c r="AS150" s="71">
        <v>148</v>
      </c>
      <c r="AT150" s="71">
        <v>0</v>
      </c>
      <c r="AU150" s="71">
        <v>1</v>
      </c>
      <c r="AV150" s="71">
        <v>0</v>
      </c>
      <c r="AW150" s="71">
        <v>0</v>
      </c>
      <c r="AX150" s="71"/>
      <c r="AY150" s="72"/>
      <c r="AZ150" s="71">
        <v>1373.4</v>
      </c>
      <c r="BA150" s="71">
        <v>5970.7</v>
      </c>
      <c r="BB150" s="71">
        <v>0</v>
      </c>
      <c r="BC150" s="71">
        <v>140</v>
      </c>
      <c r="BD150" s="71">
        <v>0</v>
      </c>
      <c r="BE150" s="71">
        <v>0</v>
      </c>
      <c r="BF150" s="71"/>
      <c r="BG150" s="72"/>
      <c r="BH150" s="71">
        <v>0</v>
      </c>
      <c r="BI150" s="71">
        <v>0</v>
      </c>
      <c r="BJ150" s="71">
        <v>20.977</v>
      </c>
      <c r="BK150" s="71">
        <v>0</v>
      </c>
      <c r="BL150" s="71">
        <v>0</v>
      </c>
      <c r="BM150" s="71">
        <v>0</v>
      </c>
      <c r="BN150" s="72"/>
      <c r="BO150" s="71">
        <v>0</v>
      </c>
      <c r="BP150" s="71">
        <v>0</v>
      </c>
      <c r="BQ150" s="71">
        <v>1</v>
      </c>
      <c r="BR150" s="71">
        <v>0</v>
      </c>
      <c r="BS150" s="71">
        <v>0</v>
      </c>
      <c r="BT150" s="71">
        <v>0</v>
      </c>
      <c r="BU150"/>
      <c r="BV150" s="70">
        <v>20.977</v>
      </c>
      <c r="BW150" s="70">
        <v>0</v>
      </c>
      <c r="BX150" s="70">
        <v>0</v>
      </c>
      <c r="BY150" s="70">
        <v>0</v>
      </c>
      <c r="BZ150" s="70">
        <v>0</v>
      </c>
      <c r="CA150" s="70">
        <v>0</v>
      </c>
      <c r="CB150" s="70">
        <v>0</v>
      </c>
      <c r="CC150" s="70">
        <v>0</v>
      </c>
      <c r="CD150" s="70">
        <v>0</v>
      </c>
    </row>
    <row r="151" spans="1:82">
      <c r="A151" s="70" t="s">
        <v>1816</v>
      </c>
      <c r="B151" s="70">
        <v>187</v>
      </c>
      <c r="C151" s="70">
        <v>17</v>
      </c>
      <c r="D151" s="70">
        <v>11</v>
      </c>
      <c r="E151" s="70">
        <v>2020</v>
      </c>
      <c r="F151" s="70" t="s">
        <v>159</v>
      </c>
      <c r="G151" s="70" t="s">
        <v>1799</v>
      </c>
      <c r="H151" s="70" t="s">
        <v>1800</v>
      </c>
      <c r="I151" s="148"/>
      <c r="J151" s="71">
        <v>110.64931347970089</v>
      </c>
      <c r="K151" s="71">
        <v>0.88714901223361553</v>
      </c>
      <c r="L151" s="71">
        <v>3.8525998134624304</v>
      </c>
      <c r="M151" s="71">
        <v>8.4143974087892168</v>
      </c>
      <c r="N151" s="71">
        <v>10.181019080420006</v>
      </c>
      <c r="O151" s="71">
        <v>10.253675349846905</v>
      </c>
      <c r="P151" s="71">
        <v>23.692387541504317</v>
      </c>
      <c r="Q151" s="71">
        <v>0.72686779806188395</v>
      </c>
      <c r="R151" s="71">
        <v>0</v>
      </c>
      <c r="S151" s="71">
        <v>0</v>
      </c>
      <c r="T151" s="72"/>
      <c r="U151" s="71">
        <v>3385246</v>
      </c>
      <c r="V151" s="71">
        <v>447</v>
      </c>
      <c r="W151" s="71">
        <v>61</v>
      </c>
      <c r="X151" s="71">
        <v>2931</v>
      </c>
      <c r="Y151" s="71">
        <v>4756</v>
      </c>
      <c r="Z151" s="71">
        <v>7327</v>
      </c>
      <c r="AA151" s="71">
        <v>5229</v>
      </c>
      <c r="AB151" s="71">
        <v>12328</v>
      </c>
      <c r="AC151" s="71">
        <v>0</v>
      </c>
      <c r="AD151" s="71">
        <v>0</v>
      </c>
      <c r="AE151" s="72"/>
      <c r="AF151" s="71">
        <v>30496365.3284798</v>
      </c>
      <c r="AG151" s="71">
        <v>655090.1062138225</v>
      </c>
      <c r="AH151" s="71">
        <v>947547.1797662091</v>
      </c>
      <c r="AI151" s="71">
        <v>15837460.464764161</v>
      </c>
      <c r="AJ151" s="71">
        <v>20235727.67428207</v>
      </c>
      <c r="AK151" s="71"/>
      <c r="AL151" s="71"/>
      <c r="AM151" s="71">
        <v>1608940.9669367259</v>
      </c>
      <c r="AN151" s="71"/>
      <c r="AO151" s="71"/>
      <c r="AP151" s="71">
        <v>69781131.720442787</v>
      </c>
      <c r="AQ151" s="72"/>
      <c r="AR151" s="71">
        <v>311</v>
      </c>
      <c r="AS151" s="71">
        <v>156</v>
      </c>
      <c r="AT151" s="71">
        <v>0</v>
      </c>
      <c r="AU151" s="71">
        <v>1</v>
      </c>
      <c r="AV151" s="71">
        <v>0</v>
      </c>
      <c r="AW151" s="71">
        <v>0</v>
      </c>
      <c r="AX151" s="71"/>
      <c r="AY151" s="72"/>
      <c r="AZ151" s="71">
        <v>1464.8</v>
      </c>
      <c r="BA151" s="71">
        <v>7145.3</v>
      </c>
      <c r="BB151" s="71">
        <v>0</v>
      </c>
      <c r="BC151" s="71">
        <v>140</v>
      </c>
      <c r="BD151" s="71">
        <v>0</v>
      </c>
      <c r="BE151" s="71">
        <v>0</v>
      </c>
      <c r="BF151" s="71"/>
      <c r="BG151" s="72"/>
      <c r="BH151" s="71">
        <v>0</v>
      </c>
      <c r="BI151" s="71">
        <v>0</v>
      </c>
      <c r="BJ151" s="71">
        <v>19.745999999999999</v>
      </c>
      <c r="BK151" s="71">
        <v>0</v>
      </c>
      <c r="BL151" s="71">
        <v>0</v>
      </c>
      <c r="BM151" s="71">
        <v>0</v>
      </c>
      <c r="BN151" s="72"/>
      <c r="BO151" s="71">
        <v>0</v>
      </c>
      <c r="BP151" s="71">
        <v>0</v>
      </c>
      <c r="BQ151" s="71">
        <v>1</v>
      </c>
      <c r="BR151" s="71">
        <v>0</v>
      </c>
      <c r="BS151" s="71">
        <v>0</v>
      </c>
      <c r="BT151" s="71">
        <v>0</v>
      </c>
      <c r="BU151"/>
      <c r="BV151" s="70">
        <v>19.745999999999999</v>
      </c>
      <c r="BW151" s="70">
        <v>0</v>
      </c>
      <c r="BX151" s="70">
        <v>0</v>
      </c>
      <c r="BY151" s="70">
        <v>0</v>
      </c>
      <c r="BZ151" s="70">
        <v>0</v>
      </c>
      <c r="CA151" s="70">
        <v>0</v>
      </c>
      <c r="CB151" s="70">
        <v>0</v>
      </c>
      <c r="CC151" s="70">
        <v>0</v>
      </c>
      <c r="CD151" s="70">
        <v>0</v>
      </c>
    </row>
    <row r="152" spans="1:82">
      <c r="A152" s="70" t="s">
        <v>1817</v>
      </c>
      <c r="B152" s="70">
        <v>187</v>
      </c>
      <c r="C152" s="70">
        <v>18</v>
      </c>
      <c r="D152" s="70">
        <v>11</v>
      </c>
      <c r="E152" s="70">
        <v>2021</v>
      </c>
      <c r="F152" s="70" t="s">
        <v>160</v>
      </c>
      <c r="G152" s="70" t="s">
        <v>1799</v>
      </c>
      <c r="H152" s="70" t="s">
        <v>1800</v>
      </c>
      <c r="I152" s="148"/>
      <c r="J152" s="71">
        <v>93.057352725837504</v>
      </c>
      <c r="K152" s="71">
        <v>0.91071747699786376</v>
      </c>
      <c r="L152" s="71">
        <v>3.0953487510464623</v>
      </c>
      <c r="M152" s="71">
        <v>8.208018037138272</v>
      </c>
      <c r="N152" s="71">
        <v>9.9594022843389975</v>
      </c>
      <c r="O152" s="71">
        <v>9.9964428326064496</v>
      </c>
      <c r="P152" s="71">
        <v>24.580566379611838</v>
      </c>
      <c r="Q152" s="71">
        <v>0.70741819322733501</v>
      </c>
      <c r="R152" s="71">
        <v>0</v>
      </c>
      <c r="S152" s="71">
        <v>0</v>
      </c>
      <c r="T152" s="72"/>
      <c r="U152" s="71">
        <v>3085225</v>
      </c>
      <c r="V152" s="71">
        <v>447</v>
      </c>
      <c r="W152" s="71">
        <v>61</v>
      </c>
      <c r="X152" s="71">
        <v>2931</v>
      </c>
      <c r="Y152" s="71">
        <v>4716</v>
      </c>
      <c r="Z152" s="71">
        <v>7355</v>
      </c>
      <c r="AA152" s="71">
        <v>5290</v>
      </c>
      <c r="AB152" s="71">
        <v>12116</v>
      </c>
      <c r="AC152" s="71">
        <v>0</v>
      </c>
      <c r="AD152" s="71">
        <v>0</v>
      </c>
      <c r="AE152" s="72"/>
      <c r="AF152" s="71">
        <v>24449449.689317834</v>
      </c>
      <c r="AG152" s="71">
        <v>700151.94829154853</v>
      </c>
      <c r="AH152" s="71">
        <v>736055.33988333982</v>
      </c>
      <c r="AI152" s="71">
        <v>17935294.857047953</v>
      </c>
      <c r="AJ152" s="71">
        <v>22789211.185107179</v>
      </c>
      <c r="AK152" s="71">
        <v>0</v>
      </c>
      <c r="AL152" s="71">
        <v>0</v>
      </c>
      <c r="AM152" s="71">
        <v>1590393.2646793402</v>
      </c>
      <c r="AN152" s="71">
        <v>0</v>
      </c>
      <c r="AO152" s="71">
        <v>0</v>
      </c>
      <c r="AP152" s="71">
        <v>68200556.284327194</v>
      </c>
      <c r="AQ152" s="72"/>
      <c r="AR152" s="71">
        <v>328</v>
      </c>
      <c r="AS152" s="71">
        <v>160</v>
      </c>
      <c r="AT152" s="71">
        <v>0</v>
      </c>
      <c r="AU152" s="71">
        <v>1</v>
      </c>
      <c r="AV152" s="71">
        <v>0</v>
      </c>
      <c r="AW152" s="71">
        <v>0</v>
      </c>
      <c r="AX152" s="71"/>
      <c r="AY152" s="72"/>
      <c r="AZ152" s="71">
        <v>1572.8</v>
      </c>
      <c r="BA152" s="71">
        <v>7304.8</v>
      </c>
      <c r="BB152" s="71">
        <v>0</v>
      </c>
      <c r="BC152" s="71">
        <v>140</v>
      </c>
      <c r="BD152" s="71">
        <v>0</v>
      </c>
      <c r="BE152" s="71">
        <v>0</v>
      </c>
      <c r="BF152" s="71"/>
      <c r="BG152" s="72"/>
      <c r="BH152" s="71">
        <v>0</v>
      </c>
      <c r="BI152" s="71">
        <v>0</v>
      </c>
      <c r="BJ152" s="71">
        <v>19.501000000000001</v>
      </c>
      <c r="BK152" s="71">
        <v>0</v>
      </c>
      <c r="BL152" s="71">
        <v>0</v>
      </c>
      <c r="BM152" s="71">
        <v>0</v>
      </c>
      <c r="BN152" s="72"/>
      <c r="BO152" s="71">
        <v>0</v>
      </c>
      <c r="BP152" s="71">
        <v>0</v>
      </c>
      <c r="BQ152" s="71">
        <v>1</v>
      </c>
      <c r="BR152" s="71">
        <v>0</v>
      </c>
      <c r="BS152" s="71">
        <v>0</v>
      </c>
      <c r="BT152" s="71">
        <v>0</v>
      </c>
      <c r="BU152"/>
      <c r="BV152" s="70">
        <v>19.501000000000001</v>
      </c>
      <c r="BW152" s="70">
        <v>0</v>
      </c>
      <c r="BX152" s="70">
        <v>0</v>
      </c>
      <c r="BY152" s="70">
        <v>0</v>
      </c>
      <c r="BZ152" s="70">
        <v>0</v>
      </c>
      <c r="CA152" s="70">
        <v>0</v>
      </c>
      <c r="CB152" s="70">
        <v>0</v>
      </c>
      <c r="CC152" s="70">
        <v>0</v>
      </c>
      <c r="CD152" s="70">
        <v>0</v>
      </c>
    </row>
    <row r="153" spans="1:82">
      <c r="A153" s="70" t="s">
        <v>1818</v>
      </c>
      <c r="B153" s="70">
        <v>187</v>
      </c>
      <c r="C153" s="70">
        <v>19</v>
      </c>
      <c r="D153" s="70">
        <v>11</v>
      </c>
      <c r="E153" s="70">
        <v>2022</v>
      </c>
      <c r="F153" s="70" t="s">
        <v>161</v>
      </c>
      <c r="G153" s="70" t="s">
        <v>1799</v>
      </c>
      <c r="H153" s="70" t="s">
        <v>1800</v>
      </c>
      <c r="I153" s="148"/>
      <c r="J153" s="71">
        <v>82.755594865849517</v>
      </c>
      <c r="K153" s="71">
        <v>0.85104348234837834</v>
      </c>
      <c r="L153" s="71">
        <v>2.7809300741100555</v>
      </c>
      <c r="M153" s="71">
        <v>9.3287358739807207</v>
      </c>
      <c r="N153" s="71">
        <v>12.966370466813505</v>
      </c>
      <c r="O153" s="71">
        <v>10.465587059149289</v>
      </c>
      <c r="P153" s="71">
        <v>23.996365017763839</v>
      </c>
      <c r="Q153" s="71">
        <v>0.70573167197492614</v>
      </c>
      <c r="R153" s="71">
        <v>0</v>
      </c>
      <c r="S153" s="71">
        <v>0</v>
      </c>
      <c r="T153" s="72"/>
      <c r="U153" s="71">
        <v>3271269</v>
      </c>
      <c r="V153" s="71">
        <v>447</v>
      </c>
      <c r="W153" s="71">
        <v>61</v>
      </c>
      <c r="X153" s="71">
        <v>2931</v>
      </c>
      <c r="Y153" s="71">
        <v>4780</v>
      </c>
      <c r="Z153" s="71">
        <v>7316</v>
      </c>
      <c r="AA153" s="71">
        <v>5243</v>
      </c>
      <c r="AB153" s="71">
        <v>11988</v>
      </c>
      <c r="AC153" s="71">
        <v>0</v>
      </c>
      <c r="AD153" s="71">
        <v>0</v>
      </c>
      <c r="AE153" s="72"/>
      <c r="AF153" s="71">
        <v>25536287.323059596</v>
      </c>
      <c r="AG153" s="71">
        <v>684211.81832264562</v>
      </c>
      <c r="AH153" s="71">
        <v>796852.06829817884</v>
      </c>
      <c r="AI153" s="71">
        <v>17399269.670970622</v>
      </c>
      <c r="AJ153" s="71">
        <v>26625833.279706128</v>
      </c>
      <c r="AK153" s="71">
        <v>0</v>
      </c>
      <c r="AL153" s="71">
        <v>0</v>
      </c>
      <c r="AM153" s="71">
        <v>1547978.0053525013</v>
      </c>
      <c r="AN153" s="71">
        <v>0</v>
      </c>
      <c r="AO153" s="71">
        <v>0</v>
      </c>
      <c r="AP153" s="71">
        <v>72590432.165709674</v>
      </c>
      <c r="AQ153" s="72"/>
      <c r="AR153" s="71">
        <v>361</v>
      </c>
      <c r="AS153" s="71">
        <v>161</v>
      </c>
      <c r="AT153" s="71">
        <v>0</v>
      </c>
      <c r="AU153" s="71">
        <v>1</v>
      </c>
      <c r="AV153" s="71">
        <v>0</v>
      </c>
      <c r="AW153" s="71">
        <v>0</v>
      </c>
      <c r="AX153" s="71"/>
      <c r="AY153" s="72"/>
      <c r="AZ153" s="71">
        <v>1767.8000000000002</v>
      </c>
      <c r="BA153" s="71">
        <v>7354.3</v>
      </c>
      <c r="BB153" s="71">
        <v>0</v>
      </c>
      <c r="BC153" s="71">
        <v>140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1819</v>
      </c>
      <c r="B154" s="70">
        <v>187</v>
      </c>
      <c r="C154" s="70">
        <v>20</v>
      </c>
      <c r="D154" s="70">
        <v>11</v>
      </c>
      <c r="E154" s="70">
        <v>2023</v>
      </c>
      <c r="F154" s="70" t="s">
        <v>1539</v>
      </c>
      <c r="G154" s="70" t="s">
        <v>1799</v>
      </c>
      <c r="H154" s="70" t="s">
        <v>1800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378</v>
      </c>
      <c r="AS154" s="71">
        <v>162</v>
      </c>
      <c r="AT154" s="71">
        <v>0</v>
      </c>
      <c r="AU154" s="71">
        <v>1</v>
      </c>
      <c r="AV154" s="71">
        <v>0</v>
      </c>
      <c r="AW154" s="71">
        <v>0</v>
      </c>
      <c r="AX154" s="71"/>
      <c r="AY154" s="72"/>
      <c r="AZ154" s="71">
        <v>1868.9999999999995</v>
      </c>
      <c r="BA154" s="71">
        <v>7387.3</v>
      </c>
      <c r="BB154" s="71">
        <v>0</v>
      </c>
      <c r="BC154" s="71">
        <v>140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1820</v>
      </c>
      <c r="B155" s="70">
        <v>187</v>
      </c>
      <c r="C155" s="70">
        <v>21</v>
      </c>
      <c r="D155" s="70">
        <v>11</v>
      </c>
      <c r="E155" s="70">
        <v>2024</v>
      </c>
      <c r="F155" s="70" t="s">
        <v>1554</v>
      </c>
      <c r="G155" s="70" t="s">
        <v>1799</v>
      </c>
      <c r="H155" s="70" t="s">
        <v>1800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1821</v>
      </c>
      <c r="B156" s="70">
        <v>120</v>
      </c>
      <c r="C156" s="70">
        <v>1</v>
      </c>
      <c r="D156" s="70">
        <v>8</v>
      </c>
      <c r="E156" s="70">
        <v>1990</v>
      </c>
      <c r="F156" s="70" t="s">
        <v>787</v>
      </c>
      <c r="G156" s="70" t="s">
        <v>1822</v>
      </c>
      <c r="H156" s="70" t="s">
        <v>1823</v>
      </c>
      <c r="I156" s="148"/>
      <c r="J156" s="71">
        <v>47.327460465270498</v>
      </c>
      <c r="K156" s="71">
        <v>2.089548959337042</v>
      </c>
      <c r="L156" s="71">
        <v>0.83537399618453445</v>
      </c>
      <c r="M156" s="71">
        <v>5.7205879455095499</v>
      </c>
      <c r="N156" s="71">
        <v>19.0254370673109</v>
      </c>
      <c r="O156" s="71">
        <v>8.6163365980633806</v>
      </c>
      <c r="P156" s="71">
        <v>19.072439956708688</v>
      </c>
      <c r="Q156" s="71">
        <v>1.0042737978620599</v>
      </c>
      <c r="R156" s="71">
        <v>0</v>
      </c>
      <c r="S156" s="71">
        <v>1.1543871842699951</v>
      </c>
      <c r="T156" s="72"/>
      <c r="U156" s="71">
        <v>1004255</v>
      </c>
      <c r="V156" s="71">
        <v>644</v>
      </c>
      <c r="W156" s="71">
        <v>11</v>
      </c>
      <c r="X156" s="71">
        <v>2378</v>
      </c>
      <c r="Y156" s="71">
        <v>4178</v>
      </c>
      <c r="Z156" s="71">
        <v>3544</v>
      </c>
      <c r="AA156" s="71">
        <v>4631</v>
      </c>
      <c r="AB156" s="71">
        <v>16306</v>
      </c>
      <c r="AC156" s="71">
        <v>0</v>
      </c>
      <c r="AD156" s="71">
        <v>1.1543871842699951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1824</v>
      </c>
      <c r="B157" s="70">
        <v>121</v>
      </c>
      <c r="C157" s="70">
        <v>2</v>
      </c>
      <c r="D157" s="70">
        <v>8</v>
      </c>
      <c r="E157" s="70">
        <v>2005</v>
      </c>
      <c r="F157" s="70" t="s">
        <v>789</v>
      </c>
      <c r="G157" s="70" t="s">
        <v>1822</v>
      </c>
      <c r="H157" s="70" t="s">
        <v>1823</v>
      </c>
      <c r="I157" s="148"/>
      <c r="J157" s="71">
        <v>44.75613545339548</v>
      </c>
      <c r="K157" s="71">
        <v>1.884179038956634</v>
      </c>
      <c r="L157" s="71">
        <v>1.9536696485678819</v>
      </c>
      <c r="M157" s="71">
        <v>11.5375597808336</v>
      </c>
      <c r="N157" s="71">
        <v>33.020237781476098</v>
      </c>
      <c r="O157" s="71">
        <v>14.42119650021303</v>
      </c>
      <c r="P157" s="71">
        <v>19.888364174275349</v>
      </c>
      <c r="Q157" s="71">
        <v>0.90586653727677202</v>
      </c>
      <c r="R157" s="71">
        <v>0</v>
      </c>
      <c r="S157" s="71">
        <v>0.44524511322228882</v>
      </c>
      <c r="T157" s="72"/>
      <c r="U157" s="71">
        <v>1117688</v>
      </c>
      <c r="V157" s="71">
        <v>635</v>
      </c>
      <c r="W157" s="71">
        <v>20</v>
      </c>
      <c r="X157" s="71">
        <v>1918</v>
      </c>
      <c r="Y157" s="71">
        <v>5038</v>
      </c>
      <c r="Z157" s="71">
        <v>6864</v>
      </c>
      <c r="AA157" s="71">
        <v>3955</v>
      </c>
      <c r="AB157" s="71">
        <v>15376</v>
      </c>
      <c r="AC157" s="71">
        <v>0</v>
      </c>
      <c r="AD157" s="71">
        <v>0.44524511322228882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1825</v>
      </c>
      <c r="B158" s="70">
        <v>122</v>
      </c>
      <c r="C158" s="70">
        <v>3</v>
      </c>
      <c r="D158" s="70">
        <v>8</v>
      </c>
      <c r="E158" s="70">
        <v>2006</v>
      </c>
      <c r="F158" s="70" t="s">
        <v>790</v>
      </c>
      <c r="G158" s="1064" t="s">
        <v>1822</v>
      </c>
      <c r="H158" s="70" t="s">
        <v>1823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1826</v>
      </c>
      <c r="B159" s="70">
        <v>123</v>
      </c>
      <c r="C159" s="70">
        <v>4</v>
      </c>
      <c r="D159" s="70">
        <v>8</v>
      </c>
      <c r="E159" s="70">
        <v>2007</v>
      </c>
      <c r="F159" s="70" t="s">
        <v>791</v>
      </c>
      <c r="G159" s="1064" t="s">
        <v>1822</v>
      </c>
      <c r="H159" s="70" t="s">
        <v>1823</v>
      </c>
      <c r="I159" s="148"/>
      <c r="J159" s="71">
        <v>23.78160827840771</v>
      </c>
      <c r="K159" s="71">
        <v>1.799824571738176</v>
      </c>
      <c r="L159" s="71">
        <v>0.84273325694423129</v>
      </c>
      <c r="M159" s="71">
        <v>11.49565011336253</v>
      </c>
      <c r="N159" s="71">
        <v>28.952679315949229</v>
      </c>
      <c r="O159" s="71">
        <v>13.8543266183874</v>
      </c>
      <c r="P159" s="71">
        <v>19.54258089755405</v>
      </c>
      <c r="Q159" s="71">
        <v>0.92901114888214298</v>
      </c>
      <c r="R159" s="71">
        <v>0</v>
      </c>
      <c r="S159" s="71">
        <v>0.36944909668800008</v>
      </c>
      <c r="T159" s="72"/>
      <c r="U159" s="71">
        <v>922894</v>
      </c>
      <c r="V159" s="71">
        <v>566</v>
      </c>
      <c r="W159" s="71">
        <v>10</v>
      </c>
      <c r="X159" s="71">
        <v>2488</v>
      </c>
      <c r="Y159" s="71">
        <v>5131</v>
      </c>
      <c r="Z159" s="71">
        <v>6855</v>
      </c>
      <c r="AA159" s="71">
        <v>3827</v>
      </c>
      <c r="AB159" s="71">
        <v>14935</v>
      </c>
      <c r="AC159" s="71">
        <v>0</v>
      </c>
      <c r="AD159" s="71">
        <v>0.36944909668800008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1827</v>
      </c>
      <c r="B160" s="70">
        <v>124</v>
      </c>
      <c r="C160" s="70">
        <v>5</v>
      </c>
      <c r="D160" s="70">
        <v>8</v>
      </c>
      <c r="E160" s="70">
        <v>2008</v>
      </c>
      <c r="F160" s="70" t="s">
        <v>792</v>
      </c>
      <c r="G160" s="70" t="s">
        <v>1822</v>
      </c>
      <c r="H160" s="70" t="s">
        <v>1823</v>
      </c>
      <c r="I160" s="148"/>
      <c r="J160" s="71">
        <v>19.856484614187629</v>
      </c>
      <c r="K160" s="71">
        <v>1.297489164780268</v>
      </c>
      <c r="L160" s="71">
        <v>0.74949406259838991</v>
      </c>
      <c r="M160" s="71">
        <v>12.116433643722569</v>
      </c>
      <c r="N160" s="71">
        <v>27.895009251046769</v>
      </c>
      <c r="O160" s="71">
        <v>13.474368395035841</v>
      </c>
      <c r="P160" s="71">
        <v>19.030643781478911</v>
      </c>
      <c r="Q160" s="71">
        <v>0.90112677376676298</v>
      </c>
      <c r="R160" s="71">
        <v>0</v>
      </c>
      <c r="S160" s="71">
        <v>0.37403489308014998</v>
      </c>
      <c r="T160" s="72"/>
      <c r="U160" s="71">
        <v>844980</v>
      </c>
      <c r="V160" s="71">
        <v>566</v>
      </c>
      <c r="W160" s="71">
        <v>10</v>
      </c>
      <c r="X160" s="71">
        <v>2488</v>
      </c>
      <c r="Y160" s="71">
        <v>5198</v>
      </c>
      <c r="Z160" s="71">
        <v>6901</v>
      </c>
      <c r="AA160" s="71">
        <v>3731</v>
      </c>
      <c r="AB160" s="71">
        <v>14725</v>
      </c>
      <c r="AC160" s="71">
        <v>0</v>
      </c>
      <c r="AD160" s="71">
        <v>0.37403489308014998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1828</v>
      </c>
      <c r="B161" s="70">
        <v>125</v>
      </c>
      <c r="C161" s="70">
        <v>6</v>
      </c>
      <c r="D161" s="70">
        <v>8</v>
      </c>
      <c r="E161" s="70">
        <v>2009</v>
      </c>
      <c r="F161" s="70" t="s">
        <v>176</v>
      </c>
      <c r="G161" s="70" t="s">
        <v>1822</v>
      </c>
      <c r="H161" s="70" t="s">
        <v>1823</v>
      </c>
      <c r="I161" s="148"/>
      <c r="J161" s="71">
        <v>16.32793976463401</v>
      </c>
      <c r="K161" s="71">
        <v>1.301246559965882</v>
      </c>
      <c r="L161" s="71">
        <v>1.552750956291904</v>
      </c>
      <c r="M161" s="71">
        <v>12.537067459281159</v>
      </c>
      <c r="N161" s="71">
        <v>28.47510787036347</v>
      </c>
      <c r="O161" s="71">
        <v>13.591825978333009</v>
      </c>
      <c r="P161" s="71">
        <v>18.224299829894068</v>
      </c>
      <c r="Q161" s="71">
        <v>0.84502020937883704</v>
      </c>
      <c r="R161" s="71">
        <v>0</v>
      </c>
      <c r="S161" s="71">
        <v>0.28100956650609588</v>
      </c>
      <c r="T161" s="72"/>
      <c r="U161" s="71">
        <v>656287</v>
      </c>
      <c r="V161" s="71">
        <v>590</v>
      </c>
      <c r="W161" s="71">
        <v>26</v>
      </c>
      <c r="X161" s="71">
        <v>2633</v>
      </c>
      <c r="Y161" s="71">
        <v>5196</v>
      </c>
      <c r="Z161" s="71">
        <v>6871</v>
      </c>
      <c r="AA161" s="71">
        <v>3668</v>
      </c>
      <c r="AB161" s="71">
        <v>14495</v>
      </c>
      <c r="AC161" s="71">
        <v>0</v>
      </c>
      <c r="AD161" s="71">
        <v>0.28100956650609588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9.4079999999999995</v>
      </c>
      <c r="BK161" s="71">
        <v>0</v>
      </c>
      <c r="BL161" s="71">
        <v>0</v>
      </c>
      <c r="BM161" s="71">
        <v>0</v>
      </c>
      <c r="BN161" s="72"/>
      <c r="BO161" s="71">
        <v>0</v>
      </c>
      <c r="BP161" s="71">
        <v>0</v>
      </c>
      <c r="BQ161" s="71">
        <v>1</v>
      </c>
      <c r="BR161" s="71">
        <v>0</v>
      </c>
      <c r="BS161" s="71">
        <v>0</v>
      </c>
      <c r="BT161" s="71">
        <v>0</v>
      </c>
      <c r="BU161"/>
      <c r="BV161" s="70">
        <v>9.4079999999999995</v>
      </c>
      <c r="BW161" s="70">
        <v>0</v>
      </c>
      <c r="BX161" s="70">
        <v>0</v>
      </c>
      <c r="BY161" s="70">
        <v>0</v>
      </c>
      <c r="BZ161" s="70">
        <v>0</v>
      </c>
      <c r="CA161" s="70">
        <v>0</v>
      </c>
      <c r="CB161" s="70">
        <v>0</v>
      </c>
      <c r="CC161" s="70">
        <v>0</v>
      </c>
      <c r="CD161" s="70">
        <v>0</v>
      </c>
    </row>
    <row r="162" spans="1:82">
      <c r="A162" s="70" t="s">
        <v>1829</v>
      </c>
      <c r="B162" s="70">
        <v>126</v>
      </c>
      <c r="C162" s="70">
        <v>7</v>
      </c>
      <c r="D162" s="70">
        <v>8</v>
      </c>
      <c r="E162" s="70">
        <v>2010</v>
      </c>
      <c r="F162" s="70" t="s">
        <v>177</v>
      </c>
      <c r="G162" s="70" t="s">
        <v>1822</v>
      </c>
      <c r="H162" s="70" t="s">
        <v>1823</v>
      </c>
      <c r="I162" s="148"/>
      <c r="J162" s="71">
        <v>19.43757458167984</v>
      </c>
      <c r="K162" s="71">
        <v>1.511738880989252</v>
      </c>
      <c r="L162" s="71">
        <v>1.4333695953527741</v>
      </c>
      <c r="M162" s="71">
        <v>11.913374312468029</v>
      </c>
      <c r="N162" s="71">
        <v>29.361264955165439</v>
      </c>
      <c r="O162" s="71">
        <v>13.68057217374462</v>
      </c>
      <c r="P162" s="71">
        <v>18.3394808045975</v>
      </c>
      <c r="Q162" s="71">
        <v>0.87571607949775299</v>
      </c>
      <c r="R162" s="71">
        <v>0</v>
      </c>
      <c r="S162" s="71">
        <v>0.44530126064916742</v>
      </c>
      <c r="T162" s="72"/>
      <c r="U162" s="71">
        <v>770263</v>
      </c>
      <c r="V162" s="71">
        <v>590</v>
      </c>
      <c r="W162" s="71">
        <v>26</v>
      </c>
      <c r="X162" s="71">
        <v>2633</v>
      </c>
      <c r="Y162" s="71">
        <v>5251</v>
      </c>
      <c r="Z162" s="71">
        <v>6948</v>
      </c>
      <c r="AA162" s="71">
        <v>3599</v>
      </c>
      <c r="AB162" s="71">
        <v>14394</v>
      </c>
      <c r="AC162" s="71">
        <v>0</v>
      </c>
      <c r="AD162" s="71">
        <v>0.44530126064916742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9.8360000000000003</v>
      </c>
      <c r="BK162" s="71">
        <v>0</v>
      </c>
      <c r="BL162" s="71">
        <v>0</v>
      </c>
      <c r="BM162" s="71">
        <v>0</v>
      </c>
      <c r="BN162" s="72"/>
      <c r="BO162" s="71">
        <v>0</v>
      </c>
      <c r="BP162" s="71">
        <v>0</v>
      </c>
      <c r="BQ162" s="71">
        <v>1</v>
      </c>
      <c r="BR162" s="71">
        <v>0</v>
      </c>
      <c r="BS162" s="71">
        <v>0</v>
      </c>
      <c r="BT162" s="71">
        <v>0</v>
      </c>
      <c r="BU162"/>
      <c r="BV162" s="70">
        <v>9.8360000000000003</v>
      </c>
      <c r="BW162" s="70">
        <v>0</v>
      </c>
      <c r="BX162" s="70">
        <v>0</v>
      </c>
      <c r="BY162" s="70">
        <v>0</v>
      </c>
      <c r="BZ162" s="70">
        <v>0</v>
      </c>
      <c r="CA162" s="70">
        <v>0</v>
      </c>
      <c r="CB162" s="70">
        <v>0</v>
      </c>
      <c r="CC162" s="70">
        <v>0</v>
      </c>
      <c r="CD162" s="70">
        <v>0</v>
      </c>
    </row>
    <row r="163" spans="1:82">
      <c r="A163" s="70" t="s">
        <v>1830</v>
      </c>
      <c r="B163" s="70">
        <v>127</v>
      </c>
      <c r="C163" s="70">
        <v>8</v>
      </c>
      <c r="D163" s="70">
        <v>8</v>
      </c>
      <c r="E163" s="70">
        <v>2011</v>
      </c>
      <c r="F163" s="70" t="s">
        <v>178</v>
      </c>
      <c r="G163" s="70" t="s">
        <v>1822</v>
      </c>
      <c r="H163" s="70" t="s">
        <v>1823</v>
      </c>
      <c r="I163" s="148"/>
      <c r="J163" s="71">
        <v>18.221168443592511</v>
      </c>
      <c r="K163" s="71">
        <v>1.757875550496</v>
      </c>
      <c r="L163" s="71">
        <v>1.297818489993072</v>
      </c>
      <c r="M163" s="71">
        <v>14.033640225465</v>
      </c>
      <c r="N163" s="71">
        <v>33.570554587867939</v>
      </c>
      <c r="O163" s="71">
        <v>13.545778688270751</v>
      </c>
      <c r="P163" s="71">
        <v>17.477952731298345</v>
      </c>
      <c r="Q163" s="71">
        <v>0.99911054415849798</v>
      </c>
      <c r="R163" s="71">
        <v>0</v>
      </c>
      <c r="S163" s="71">
        <v>0.29280690362964762</v>
      </c>
      <c r="T163" s="72"/>
      <c r="U163" s="71">
        <v>683884</v>
      </c>
      <c r="V163" s="71">
        <v>590</v>
      </c>
      <c r="W163" s="71">
        <v>26</v>
      </c>
      <c r="X163" s="71">
        <v>2633</v>
      </c>
      <c r="Y163" s="71">
        <v>5272</v>
      </c>
      <c r="Z163" s="71">
        <v>7029</v>
      </c>
      <c r="AA163" s="71">
        <v>3532</v>
      </c>
      <c r="AB163" s="71">
        <v>14237</v>
      </c>
      <c r="AC163" s="71">
        <v>0</v>
      </c>
      <c r="AD163" s="71">
        <v>0.29280690362964762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8.7119999999999997</v>
      </c>
      <c r="BK163" s="71">
        <v>0</v>
      </c>
      <c r="BL163" s="71">
        <v>0</v>
      </c>
      <c r="BM163" s="71">
        <v>0</v>
      </c>
      <c r="BN163" s="72"/>
      <c r="BO163" s="71">
        <v>0</v>
      </c>
      <c r="BP163" s="71">
        <v>0</v>
      </c>
      <c r="BQ163" s="71">
        <v>1</v>
      </c>
      <c r="BR163" s="71">
        <v>0</v>
      </c>
      <c r="BS163" s="71">
        <v>0</v>
      </c>
      <c r="BT163" s="71">
        <v>0</v>
      </c>
      <c r="BU163"/>
      <c r="BV163" s="70">
        <v>8.7119999999999997</v>
      </c>
      <c r="BW163" s="70">
        <v>0</v>
      </c>
      <c r="BX163" s="70">
        <v>0</v>
      </c>
      <c r="BY163" s="70">
        <v>0</v>
      </c>
      <c r="BZ163" s="70">
        <v>0</v>
      </c>
      <c r="CA163" s="70">
        <v>0</v>
      </c>
      <c r="CB163" s="70">
        <v>0</v>
      </c>
      <c r="CC163" s="70">
        <v>0</v>
      </c>
      <c r="CD163" s="70">
        <v>0</v>
      </c>
    </row>
    <row r="164" spans="1:82">
      <c r="A164" s="70" t="s">
        <v>1831</v>
      </c>
      <c r="B164" s="70">
        <v>128</v>
      </c>
      <c r="C164" s="70">
        <v>9</v>
      </c>
      <c r="D164" s="70">
        <v>8</v>
      </c>
      <c r="E164" s="70">
        <v>2012</v>
      </c>
      <c r="F164" s="70" t="s">
        <v>179</v>
      </c>
      <c r="G164" s="70" t="s">
        <v>1822</v>
      </c>
      <c r="H164" s="70" t="s">
        <v>1823</v>
      </c>
      <c r="I164" s="148"/>
      <c r="J164" s="71">
        <v>27.400376143429689</v>
      </c>
      <c r="K164" s="71">
        <v>1.9332724665242049</v>
      </c>
      <c r="L164" s="71">
        <v>1.264665684482448</v>
      </c>
      <c r="M164" s="71">
        <v>15.21753775611667</v>
      </c>
      <c r="N164" s="71">
        <v>33.897234382229357</v>
      </c>
      <c r="O164" s="71">
        <v>13.622733287038292</v>
      </c>
      <c r="P164" s="71">
        <v>17.308656569890587</v>
      </c>
      <c r="Q164" s="71">
        <v>1.0723229262207199</v>
      </c>
      <c r="R164" s="71">
        <v>0</v>
      </c>
      <c r="S164" s="71">
        <v>0.31700087076531702</v>
      </c>
      <c r="T164" s="72"/>
      <c r="U164" s="71">
        <v>910471</v>
      </c>
      <c r="V164" s="71">
        <v>590</v>
      </c>
      <c r="W164" s="71">
        <v>26</v>
      </c>
      <c r="X164" s="71">
        <v>2633</v>
      </c>
      <c r="Y164" s="71">
        <v>5314</v>
      </c>
      <c r="Z164" s="71">
        <v>7125</v>
      </c>
      <c r="AA164" s="71">
        <v>3478</v>
      </c>
      <c r="AB164" s="71">
        <v>14064</v>
      </c>
      <c r="AC164" s="71">
        <v>0</v>
      </c>
      <c r="AD164" s="71">
        <v>0.31700087076531702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12.065</v>
      </c>
      <c r="BK164" s="71">
        <v>0</v>
      </c>
      <c r="BL164" s="71">
        <v>0</v>
      </c>
      <c r="BM164" s="71">
        <v>0</v>
      </c>
      <c r="BN164" s="72"/>
      <c r="BO164" s="71">
        <v>0</v>
      </c>
      <c r="BP164" s="71">
        <v>0</v>
      </c>
      <c r="BQ164" s="71">
        <v>1</v>
      </c>
      <c r="BR164" s="71">
        <v>0</v>
      </c>
      <c r="BS164" s="71">
        <v>0</v>
      </c>
      <c r="BT164" s="71">
        <v>0</v>
      </c>
      <c r="BU164"/>
      <c r="BV164" s="70">
        <v>12.065</v>
      </c>
      <c r="BW164" s="70">
        <v>0</v>
      </c>
      <c r="BX164" s="70">
        <v>0</v>
      </c>
      <c r="BY164" s="70">
        <v>0</v>
      </c>
      <c r="BZ164" s="70">
        <v>0</v>
      </c>
      <c r="CA164" s="70">
        <v>0</v>
      </c>
      <c r="CB164" s="70">
        <v>0</v>
      </c>
      <c r="CC164" s="70">
        <v>0</v>
      </c>
      <c r="CD164" s="70">
        <v>0</v>
      </c>
    </row>
    <row r="165" spans="1:82">
      <c r="A165" s="70" t="s">
        <v>1832</v>
      </c>
      <c r="B165" s="70">
        <v>129</v>
      </c>
      <c r="C165" s="70">
        <v>10</v>
      </c>
      <c r="D165" s="70">
        <v>8</v>
      </c>
      <c r="E165" s="70">
        <v>2013</v>
      </c>
      <c r="F165" s="70" t="s">
        <v>180</v>
      </c>
      <c r="G165" s="70" t="s">
        <v>1822</v>
      </c>
      <c r="H165" s="70" t="s">
        <v>1823</v>
      </c>
      <c r="I165" s="148"/>
      <c r="J165" s="71">
        <v>21.25340173560571</v>
      </c>
      <c r="K165" s="71">
        <v>1.786631808456987</v>
      </c>
      <c r="L165" s="71">
        <v>1.091534733131406</v>
      </c>
      <c r="M165" s="71">
        <v>14.1838949442082</v>
      </c>
      <c r="N165" s="71">
        <v>33.395224040147951</v>
      </c>
      <c r="O165" s="71">
        <v>13.175937204399315</v>
      </c>
      <c r="P165" s="71">
        <v>17.378871077288025</v>
      </c>
      <c r="Q165" s="71">
        <v>1.08219496423404</v>
      </c>
      <c r="R165" s="71">
        <v>0</v>
      </c>
      <c r="S165" s="71">
        <v>0.54441794647778308</v>
      </c>
      <c r="T165" s="72"/>
      <c r="U165" s="71">
        <v>707417</v>
      </c>
      <c r="V165" s="71">
        <v>590</v>
      </c>
      <c r="W165" s="71">
        <v>26</v>
      </c>
      <c r="X165" s="71">
        <v>2633</v>
      </c>
      <c r="Y165" s="71">
        <v>5331</v>
      </c>
      <c r="Z165" s="71">
        <v>7199</v>
      </c>
      <c r="AA165" s="71">
        <v>3479</v>
      </c>
      <c r="AB165" s="71">
        <v>13990</v>
      </c>
      <c r="AC165" s="71">
        <v>0</v>
      </c>
      <c r="AD165" s="71">
        <v>0.54441794647778308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12.666</v>
      </c>
      <c r="BK165" s="71">
        <v>0</v>
      </c>
      <c r="BL165" s="71">
        <v>0</v>
      </c>
      <c r="BM165" s="71">
        <v>0</v>
      </c>
      <c r="BN165" s="72"/>
      <c r="BO165" s="71">
        <v>0</v>
      </c>
      <c r="BP165" s="71">
        <v>0</v>
      </c>
      <c r="BQ165" s="71">
        <v>1</v>
      </c>
      <c r="BR165" s="71">
        <v>0</v>
      </c>
      <c r="BS165" s="71">
        <v>0</v>
      </c>
      <c r="BT165" s="71">
        <v>0</v>
      </c>
      <c r="BU165"/>
      <c r="BV165" s="70">
        <v>12.666</v>
      </c>
      <c r="BW165" s="70">
        <v>0</v>
      </c>
      <c r="BX165" s="70">
        <v>0</v>
      </c>
      <c r="BY165" s="70">
        <v>0</v>
      </c>
      <c r="BZ165" s="70">
        <v>0</v>
      </c>
      <c r="CA165" s="70">
        <v>0</v>
      </c>
      <c r="CB165" s="70">
        <v>0</v>
      </c>
      <c r="CC165" s="70">
        <v>0</v>
      </c>
      <c r="CD165" s="70">
        <v>0</v>
      </c>
    </row>
    <row r="166" spans="1:82">
      <c r="A166" s="70" t="s">
        <v>1833</v>
      </c>
      <c r="B166" s="70">
        <v>130</v>
      </c>
      <c r="C166" s="70">
        <v>11</v>
      </c>
      <c r="D166" s="70">
        <v>8</v>
      </c>
      <c r="E166" s="70">
        <v>2014</v>
      </c>
      <c r="F166" s="70" t="s">
        <v>181</v>
      </c>
      <c r="G166" s="70" t="s">
        <v>1822</v>
      </c>
      <c r="H166" s="70" t="s">
        <v>1823</v>
      </c>
      <c r="I166" s="148"/>
      <c r="J166" s="71">
        <v>24.294205506028561</v>
      </c>
      <c r="K166" s="71">
        <v>1.3864931501475419</v>
      </c>
      <c r="L166" s="71">
        <v>4.8303145738042481</v>
      </c>
      <c r="M166" s="71">
        <v>13.641616974188549</v>
      </c>
      <c r="N166" s="71">
        <v>32.224832232077588</v>
      </c>
      <c r="O166" s="71">
        <v>12.570938427453061</v>
      </c>
      <c r="P166" s="71">
        <v>17.454139807713453</v>
      </c>
      <c r="Q166" s="71">
        <v>1.02583308367591</v>
      </c>
      <c r="R166" s="71">
        <v>0</v>
      </c>
      <c r="S166" s="71">
        <v>0.77873117377641798</v>
      </c>
      <c r="T166" s="72"/>
      <c r="U166" s="71">
        <v>953025</v>
      </c>
      <c r="V166" s="71">
        <v>416</v>
      </c>
      <c r="W166" s="71">
        <v>95</v>
      </c>
      <c r="X166" s="71">
        <v>2476</v>
      </c>
      <c r="Y166" s="71">
        <v>5360</v>
      </c>
      <c r="Z166" s="71">
        <v>7234</v>
      </c>
      <c r="AA166" s="71">
        <v>3476</v>
      </c>
      <c r="AB166" s="71">
        <v>13822</v>
      </c>
      <c r="AC166" s="71">
        <v>0</v>
      </c>
      <c r="AD166" s="71">
        <v>0.77873117377641798</v>
      </c>
      <c r="AE166" s="72"/>
      <c r="AF166" s="71"/>
      <c r="AG166" s="71"/>
      <c r="AH166" s="71"/>
      <c r="AI166" s="71"/>
      <c r="AJ166" s="71"/>
      <c r="AK166" s="71"/>
      <c r="AL166" s="71"/>
      <c r="AM166" s="71"/>
      <c r="AN166" s="71"/>
      <c r="AO166" s="71"/>
      <c r="AP166" s="71"/>
      <c r="AQ166" s="72"/>
      <c r="AR166" s="71">
        <v>32</v>
      </c>
      <c r="AS166" s="71">
        <v>2</v>
      </c>
      <c r="AT166" s="71">
        <v>0</v>
      </c>
      <c r="AU166" s="71">
        <v>0</v>
      </c>
      <c r="AV166" s="71">
        <v>0</v>
      </c>
      <c r="AW166" s="71">
        <v>0</v>
      </c>
      <c r="AX166" s="71"/>
      <c r="AY166" s="72"/>
      <c r="AZ166" s="71">
        <v>139.30000000000001</v>
      </c>
      <c r="BA166" s="71">
        <v>30</v>
      </c>
      <c r="BB166" s="71">
        <v>0</v>
      </c>
      <c r="BC166" s="71">
        <v>0</v>
      </c>
      <c r="BD166" s="71">
        <v>0</v>
      </c>
      <c r="BE166" s="71">
        <v>0</v>
      </c>
      <c r="BF166" s="71"/>
      <c r="BG166" s="72"/>
      <c r="BH166" s="71">
        <v>0</v>
      </c>
      <c r="BI166" s="71">
        <v>0</v>
      </c>
      <c r="BJ166" s="71">
        <v>12.833</v>
      </c>
      <c r="BK166" s="71">
        <v>0</v>
      </c>
      <c r="BL166" s="71">
        <v>0</v>
      </c>
      <c r="BM166" s="71">
        <v>0</v>
      </c>
      <c r="BN166" s="72"/>
      <c r="BO166" s="71">
        <v>0</v>
      </c>
      <c r="BP166" s="71">
        <v>0</v>
      </c>
      <c r="BQ166" s="71">
        <v>1</v>
      </c>
      <c r="BR166" s="71">
        <v>0</v>
      </c>
      <c r="BS166" s="71">
        <v>0</v>
      </c>
      <c r="BT166" s="71">
        <v>0</v>
      </c>
      <c r="BU166"/>
      <c r="BV166" s="70">
        <v>12.833</v>
      </c>
      <c r="BW166" s="70">
        <v>0</v>
      </c>
      <c r="BX166" s="70">
        <v>0</v>
      </c>
      <c r="BY166" s="70">
        <v>0</v>
      </c>
      <c r="BZ166" s="70">
        <v>0</v>
      </c>
      <c r="CA166" s="70">
        <v>0</v>
      </c>
      <c r="CB166" s="70">
        <v>0</v>
      </c>
      <c r="CC166" s="70">
        <v>0</v>
      </c>
      <c r="CD166" s="70">
        <v>0</v>
      </c>
    </row>
    <row r="167" spans="1:82">
      <c r="A167" s="70" t="s">
        <v>1834</v>
      </c>
      <c r="B167" s="70">
        <v>131</v>
      </c>
      <c r="C167" s="70">
        <v>12</v>
      </c>
      <c r="D167" s="70">
        <v>8</v>
      </c>
      <c r="E167" s="70">
        <v>2015</v>
      </c>
      <c r="F167" s="70" t="s">
        <v>182</v>
      </c>
      <c r="G167" s="70" t="s">
        <v>1822</v>
      </c>
      <c r="H167" s="70" t="s">
        <v>1823</v>
      </c>
      <c r="I167" s="148"/>
      <c r="J167" s="71">
        <v>22.783895230530209</v>
      </c>
      <c r="K167" s="71">
        <v>1.335864322117122</v>
      </c>
      <c r="L167" s="71">
        <v>4.2694370594185838</v>
      </c>
      <c r="M167" s="71">
        <v>11.80877926288451</v>
      </c>
      <c r="N167" s="71">
        <v>29.996088800917569</v>
      </c>
      <c r="O167" s="71">
        <v>12.507909353427081</v>
      </c>
      <c r="P167" s="71">
        <v>17.231740676621286</v>
      </c>
      <c r="Q167" s="71">
        <v>0.98991162453678305</v>
      </c>
      <c r="R167" s="71">
        <v>0</v>
      </c>
      <c r="S167" s="71">
        <v>0.52648604685945788</v>
      </c>
      <c r="T167" s="72"/>
      <c r="U167" s="71">
        <v>892430</v>
      </c>
      <c r="V167" s="71">
        <v>416</v>
      </c>
      <c r="W167" s="71">
        <v>95</v>
      </c>
      <c r="X167" s="71">
        <v>2476</v>
      </c>
      <c r="Y167" s="71">
        <v>5386</v>
      </c>
      <c r="Z167" s="71">
        <v>7267</v>
      </c>
      <c r="AA167" s="71">
        <v>3429</v>
      </c>
      <c r="AB167" s="71">
        <v>13625</v>
      </c>
      <c r="AC167" s="71">
        <v>0</v>
      </c>
      <c r="AD167" s="71">
        <v>0.52648604685945788</v>
      </c>
      <c r="AE167" s="72"/>
      <c r="AF167" s="71">
        <v>12479095.177327471</v>
      </c>
      <c r="AG167" s="71">
        <v>1041761.894724753</v>
      </c>
      <c r="AH167" s="71">
        <v>642434.15161577519</v>
      </c>
      <c r="AI167" s="71">
        <v>15119242.003955459</v>
      </c>
      <c r="AJ167" s="71">
        <v>28649892.208231699</v>
      </c>
      <c r="AK167" s="71">
        <v>0</v>
      </c>
      <c r="AL167" s="71">
        <v>0</v>
      </c>
      <c r="AM167" s="71">
        <v>1867249.09527463</v>
      </c>
      <c r="AN167" s="71">
        <v>0</v>
      </c>
      <c r="AO167" s="71">
        <v>0</v>
      </c>
      <c r="AP167" s="71">
        <v>59799674.531129785</v>
      </c>
      <c r="AQ167" s="72"/>
      <c r="AR167" s="71">
        <v>37</v>
      </c>
      <c r="AS167" s="71">
        <v>3</v>
      </c>
      <c r="AT167" s="71">
        <v>0</v>
      </c>
      <c r="AU167" s="71">
        <v>0</v>
      </c>
      <c r="AV167" s="71">
        <v>0</v>
      </c>
      <c r="AW167" s="71">
        <v>0</v>
      </c>
      <c r="AX167" s="71"/>
      <c r="AY167" s="72"/>
      <c r="AZ167" s="71">
        <v>171.3</v>
      </c>
      <c r="BA167" s="71">
        <v>108.9</v>
      </c>
      <c r="BB167" s="71">
        <v>0</v>
      </c>
      <c r="BC167" s="71">
        <v>0</v>
      </c>
      <c r="BD167" s="71">
        <v>0</v>
      </c>
      <c r="BE167" s="71">
        <v>0</v>
      </c>
      <c r="BF167" s="71"/>
      <c r="BG167" s="72"/>
      <c r="BH167" s="71">
        <v>0</v>
      </c>
      <c r="BI167" s="71">
        <v>0</v>
      </c>
      <c r="BJ167" s="71">
        <v>11.722</v>
      </c>
      <c r="BK167" s="71">
        <v>0</v>
      </c>
      <c r="BL167" s="71">
        <v>0</v>
      </c>
      <c r="BM167" s="71">
        <v>0</v>
      </c>
      <c r="BN167" s="72"/>
      <c r="BO167" s="71">
        <v>0</v>
      </c>
      <c r="BP167" s="71">
        <v>0</v>
      </c>
      <c r="BQ167" s="71">
        <v>1</v>
      </c>
      <c r="BR167" s="71">
        <v>0</v>
      </c>
      <c r="BS167" s="71">
        <v>0</v>
      </c>
      <c r="BT167" s="71">
        <v>0</v>
      </c>
      <c r="BU167"/>
      <c r="BV167" s="70">
        <v>11.722</v>
      </c>
      <c r="BW167" s="70">
        <v>0</v>
      </c>
      <c r="BX167" s="70">
        <v>0</v>
      </c>
      <c r="BY167" s="70">
        <v>0</v>
      </c>
      <c r="BZ167" s="70">
        <v>0</v>
      </c>
      <c r="CA167" s="70">
        <v>0</v>
      </c>
      <c r="CB167" s="70">
        <v>0</v>
      </c>
      <c r="CC167" s="70">
        <v>0</v>
      </c>
      <c r="CD167" s="70">
        <v>0</v>
      </c>
    </row>
    <row r="168" spans="1:82">
      <c r="A168" s="70" t="s">
        <v>1835</v>
      </c>
      <c r="B168" s="70">
        <v>132</v>
      </c>
      <c r="C168" s="70">
        <v>13</v>
      </c>
      <c r="D168" s="70">
        <v>8</v>
      </c>
      <c r="E168" s="70">
        <v>2016</v>
      </c>
      <c r="F168" s="70" t="s">
        <v>155</v>
      </c>
      <c r="G168" s="70" t="s">
        <v>1822</v>
      </c>
      <c r="H168" s="70" t="s">
        <v>1823</v>
      </c>
      <c r="I168" s="148"/>
      <c r="J168" s="71">
        <v>19.600324456304744</v>
      </c>
      <c r="K168" s="71">
        <v>1.2296000190547034</v>
      </c>
      <c r="L168" s="71">
        <v>5.3050479034565043</v>
      </c>
      <c r="M168" s="71">
        <v>11.111558222742676</v>
      </c>
      <c r="N168" s="71">
        <v>32.585045187232332</v>
      </c>
      <c r="O168" s="71">
        <v>12.463138169195577</v>
      </c>
      <c r="P168" s="71">
        <v>16.636263902223899</v>
      </c>
      <c r="Q168" s="71">
        <v>0.94844686998733796</v>
      </c>
      <c r="R168" s="71">
        <v>0</v>
      </c>
      <c r="S168" s="71">
        <v>0.535163154807766</v>
      </c>
      <c r="T168" s="72"/>
      <c r="U168" s="71">
        <v>878787.99999999988</v>
      </c>
      <c r="V168" s="71">
        <v>416</v>
      </c>
      <c r="W168" s="71">
        <v>95</v>
      </c>
      <c r="X168" s="71">
        <v>2476</v>
      </c>
      <c r="Y168" s="71">
        <v>5394</v>
      </c>
      <c r="Z168" s="71">
        <v>7330</v>
      </c>
      <c r="AA168" s="71">
        <v>3424</v>
      </c>
      <c r="AB168" s="71">
        <v>13428</v>
      </c>
      <c r="AC168" s="71">
        <v>0</v>
      </c>
      <c r="AD168" s="71">
        <v>0.535163154807766</v>
      </c>
      <c r="AE168" s="72"/>
      <c r="AF168" s="71">
        <v>10746440.677185079</v>
      </c>
      <c r="AG168" s="71">
        <v>976424.76850929076</v>
      </c>
      <c r="AH168" s="71">
        <v>588568.08210676198</v>
      </c>
      <c r="AI168" s="71">
        <v>15436862.049474239</v>
      </c>
      <c r="AJ168" s="71">
        <v>29034692.51479248</v>
      </c>
      <c r="AK168" s="71">
        <v>0</v>
      </c>
      <c r="AL168" s="71">
        <v>0</v>
      </c>
      <c r="AM168" s="71">
        <v>1841680.7661774119</v>
      </c>
      <c r="AN168" s="71">
        <v>0</v>
      </c>
      <c r="AO168" s="71">
        <v>0</v>
      </c>
      <c r="AP168" s="71">
        <v>58624668.858245261</v>
      </c>
      <c r="AQ168" s="72"/>
      <c r="AR168" s="71">
        <v>39</v>
      </c>
      <c r="AS168" s="71">
        <v>4</v>
      </c>
      <c r="AT168" s="71">
        <v>0</v>
      </c>
      <c r="AU168" s="71">
        <v>0</v>
      </c>
      <c r="AV168" s="71">
        <v>0</v>
      </c>
      <c r="AW168" s="71">
        <v>0</v>
      </c>
      <c r="AX168" s="71"/>
      <c r="AY168" s="72"/>
      <c r="AZ168" s="71">
        <v>184.8</v>
      </c>
      <c r="BA168" s="71">
        <v>158.4</v>
      </c>
      <c r="BB168" s="71">
        <v>0</v>
      </c>
      <c r="BC168" s="71">
        <v>0</v>
      </c>
      <c r="BD168" s="71">
        <v>0</v>
      </c>
      <c r="BE168" s="71">
        <v>0</v>
      </c>
      <c r="BF168" s="71"/>
      <c r="BG168" s="72"/>
      <c r="BH168" s="71">
        <v>0</v>
      </c>
      <c r="BI168" s="71">
        <v>0</v>
      </c>
      <c r="BJ168" s="71">
        <v>11.8</v>
      </c>
      <c r="BK168" s="71">
        <v>0</v>
      </c>
      <c r="BL168" s="71">
        <v>0</v>
      </c>
      <c r="BM168" s="71">
        <v>0</v>
      </c>
      <c r="BN168" s="72"/>
      <c r="BO168" s="71">
        <v>0</v>
      </c>
      <c r="BP168" s="71">
        <v>0</v>
      </c>
      <c r="BQ168" s="71">
        <v>1</v>
      </c>
      <c r="BR168" s="71">
        <v>0</v>
      </c>
      <c r="BS168" s="71">
        <v>0</v>
      </c>
      <c r="BT168" s="71">
        <v>0</v>
      </c>
      <c r="BU168"/>
      <c r="BV168" s="70">
        <v>11.8</v>
      </c>
      <c r="BW168" s="70">
        <v>0</v>
      </c>
      <c r="BX168" s="70">
        <v>0</v>
      </c>
      <c r="BY168" s="70">
        <v>0</v>
      </c>
      <c r="BZ168" s="70">
        <v>0</v>
      </c>
      <c r="CA168" s="70">
        <v>0</v>
      </c>
      <c r="CB168" s="70">
        <v>0</v>
      </c>
      <c r="CC168" s="70">
        <v>0</v>
      </c>
      <c r="CD168" s="70">
        <v>0</v>
      </c>
    </row>
    <row r="169" spans="1:82">
      <c r="A169" s="70" t="s">
        <v>1836</v>
      </c>
      <c r="B169" s="70">
        <v>133</v>
      </c>
      <c r="C169" s="70">
        <v>14</v>
      </c>
      <c r="D169" s="70">
        <v>8</v>
      </c>
      <c r="E169" s="70">
        <v>2017</v>
      </c>
      <c r="F169" s="70" t="s">
        <v>156</v>
      </c>
      <c r="G169" s="70" t="s">
        <v>1822</v>
      </c>
      <c r="H169" s="70" t="s">
        <v>1823</v>
      </c>
      <c r="I169" s="148"/>
      <c r="J169" s="71">
        <v>20.19634264954826</v>
      </c>
      <c r="K169" s="71">
        <v>1.3455721699317869</v>
      </c>
      <c r="L169" s="71">
        <v>5.1777915842318825</v>
      </c>
      <c r="M169" s="71">
        <v>9.9082408080839421</v>
      </c>
      <c r="N169" s="71">
        <v>29.607397388956624</v>
      </c>
      <c r="O169" s="71">
        <v>12.289875296594268</v>
      </c>
      <c r="P169" s="71">
        <v>16.347417251705842</v>
      </c>
      <c r="Q169" s="71">
        <v>0.90350868612660096</v>
      </c>
      <c r="R169" s="71">
        <v>0</v>
      </c>
      <c r="S169" s="71">
        <v>0.65254539999218941</v>
      </c>
      <c r="T169" s="72"/>
      <c r="U169" s="71">
        <v>924118</v>
      </c>
      <c r="V169" s="71">
        <v>416</v>
      </c>
      <c r="W169" s="71">
        <v>95</v>
      </c>
      <c r="X169" s="71">
        <v>2476</v>
      </c>
      <c r="Y169" s="71">
        <v>5415</v>
      </c>
      <c r="Z169" s="71">
        <v>7348</v>
      </c>
      <c r="AA169" s="71">
        <v>3386</v>
      </c>
      <c r="AB169" s="71">
        <v>13228</v>
      </c>
      <c r="AC169" s="71">
        <v>0</v>
      </c>
      <c r="AD169" s="71">
        <v>0.65254539999218941</v>
      </c>
      <c r="AE169" s="72"/>
      <c r="AF169" s="71">
        <v>11765474.289497759</v>
      </c>
      <c r="AG169" s="71">
        <v>1046457.766144787</v>
      </c>
      <c r="AH169" s="71">
        <v>795802.56886972545</v>
      </c>
      <c r="AI169" s="71">
        <v>14363834.99004519</v>
      </c>
      <c r="AJ169" s="71">
        <v>29428572.42641665</v>
      </c>
      <c r="AK169" s="71">
        <v>0</v>
      </c>
      <c r="AL169" s="71">
        <v>0</v>
      </c>
      <c r="AM169" s="71">
        <v>1817089.117416576</v>
      </c>
      <c r="AN169" s="71">
        <v>0</v>
      </c>
      <c r="AO169" s="71">
        <v>0</v>
      </c>
      <c r="AP169" s="71">
        <v>59217231.158390686</v>
      </c>
      <c r="AQ169" s="72"/>
      <c r="AR169" s="71">
        <v>40</v>
      </c>
      <c r="AS169" s="71">
        <v>4</v>
      </c>
      <c r="AT169" s="71">
        <v>0</v>
      </c>
      <c r="AU169" s="71">
        <v>0</v>
      </c>
      <c r="AV169" s="71">
        <v>0</v>
      </c>
      <c r="AW169" s="71">
        <v>0</v>
      </c>
      <c r="AX169" s="71"/>
      <c r="AY169" s="72"/>
      <c r="AZ169" s="71">
        <v>194.2</v>
      </c>
      <c r="BA169" s="71">
        <v>158.4</v>
      </c>
      <c r="BB169" s="71">
        <v>0</v>
      </c>
      <c r="BC169" s="71">
        <v>0</v>
      </c>
      <c r="BD169" s="71">
        <v>0</v>
      </c>
      <c r="BE169" s="71">
        <v>0</v>
      </c>
      <c r="BF169" s="71"/>
      <c r="BG169" s="72"/>
      <c r="BH169" s="71">
        <v>0</v>
      </c>
      <c r="BI169" s="71">
        <v>0</v>
      </c>
      <c r="BJ169" s="71">
        <v>12.593999999999999</v>
      </c>
      <c r="BK169" s="71">
        <v>0</v>
      </c>
      <c r="BL169" s="71">
        <v>0</v>
      </c>
      <c r="BM169" s="71">
        <v>0</v>
      </c>
      <c r="BN169" s="72"/>
      <c r="BO169" s="71">
        <v>0</v>
      </c>
      <c r="BP169" s="71">
        <v>0</v>
      </c>
      <c r="BQ169" s="71">
        <v>1</v>
      </c>
      <c r="BR169" s="71">
        <v>0</v>
      </c>
      <c r="BS169" s="71">
        <v>0</v>
      </c>
      <c r="BT169" s="71">
        <v>0</v>
      </c>
      <c r="BU169"/>
      <c r="BV169" s="70">
        <v>12.593999999999999</v>
      </c>
      <c r="BW169" s="70">
        <v>0</v>
      </c>
      <c r="BX169" s="70">
        <v>0</v>
      </c>
      <c r="BY169" s="70">
        <v>0</v>
      </c>
      <c r="BZ169" s="70">
        <v>0</v>
      </c>
      <c r="CA169" s="70">
        <v>0</v>
      </c>
      <c r="CB169" s="70">
        <v>0</v>
      </c>
      <c r="CC169" s="70">
        <v>0</v>
      </c>
      <c r="CD169" s="70">
        <v>0</v>
      </c>
    </row>
    <row r="170" spans="1:82">
      <c r="A170" s="70" t="s">
        <v>1837</v>
      </c>
      <c r="B170" s="70">
        <v>134</v>
      </c>
      <c r="C170" s="70">
        <v>15</v>
      </c>
      <c r="D170" s="70">
        <v>8</v>
      </c>
      <c r="E170" s="70">
        <v>2018</v>
      </c>
      <c r="F170" s="70" t="s">
        <v>183</v>
      </c>
      <c r="G170" s="70" t="s">
        <v>1822</v>
      </c>
      <c r="H170" s="70" t="s">
        <v>1823</v>
      </c>
      <c r="I170" s="148"/>
      <c r="J170" s="71">
        <v>22.337762073878217</v>
      </c>
      <c r="K170" s="71">
        <v>1.2556468806919301</v>
      </c>
      <c r="L170" s="71">
        <v>4.7782770456068917</v>
      </c>
      <c r="M170" s="71">
        <v>10.741414647508911</v>
      </c>
      <c r="N170" s="71">
        <v>28.627572301939431</v>
      </c>
      <c r="O170" s="71">
        <v>11.975278064036287</v>
      </c>
      <c r="P170" s="71">
        <v>16.146452098862905</v>
      </c>
      <c r="Q170" s="71">
        <v>0.82293674060850597</v>
      </c>
      <c r="R170" s="71">
        <v>0</v>
      </c>
      <c r="S170" s="71">
        <v>0.69860300680263854</v>
      </c>
      <c r="T170" s="72"/>
      <c r="U170" s="71">
        <v>949602</v>
      </c>
      <c r="V170" s="71">
        <v>416</v>
      </c>
      <c r="W170" s="71">
        <v>95</v>
      </c>
      <c r="X170" s="71">
        <v>2476</v>
      </c>
      <c r="Y170" s="71">
        <v>5409</v>
      </c>
      <c r="Z170" s="71">
        <v>7297</v>
      </c>
      <c r="AA170" s="71">
        <v>3378</v>
      </c>
      <c r="AB170" s="71">
        <v>12984</v>
      </c>
      <c r="AC170" s="71">
        <v>0</v>
      </c>
      <c r="AD170" s="71">
        <v>0.69860300680263854</v>
      </c>
      <c r="AE170" s="72"/>
      <c r="AF170" s="71">
        <v>12930691.586702939</v>
      </c>
      <c r="AG170" s="71">
        <v>959364.17209867807</v>
      </c>
      <c r="AH170" s="71">
        <v>757357.64609983936</v>
      </c>
      <c r="AI170" s="71">
        <v>15198421.881596699</v>
      </c>
      <c r="AJ170" s="71">
        <v>26704924.52612213</v>
      </c>
      <c r="AK170" s="71">
        <v>0</v>
      </c>
      <c r="AL170" s="71">
        <v>0</v>
      </c>
      <c r="AM170" s="71">
        <v>1787262.021480049</v>
      </c>
      <c r="AN170" s="71">
        <v>0</v>
      </c>
      <c r="AO170" s="71">
        <v>0</v>
      </c>
      <c r="AP170" s="71">
        <v>58338021.834100328</v>
      </c>
      <c r="AQ170" s="72"/>
      <c r="AR170" s="71">
        <v>47</v>
      </c>
      <c r="AS170" s="71">
        <v>4</v>
      </c>
      <c r="AT170" s="71">
        <v>0</v>
      </c>
      <c r="AU170" s="71">
        <v>0</v>
      </c>
      <c r="AV170" s="71">
        <v>0</v>
      </c>
      <c r="AW170" s="71">
        <v>0</v>
      </c>
      <c r="AX170" s="71"/>
      <c r="AY170" s="72"/>
      <c r="AZ170" s="71">
        <v>227.3</v>
      </c>
      <c r="BA170" s="71">
        <v>158</v>
      </c>
      <c r="BB170" s="71">
        <v>0</v>
      </c>
      <c r="BC170" s="71">
        <v>0</v>
      </c>
      <c r="BD170" s="71">
        <v>0</v>
      </c>
      <c r="BE170" s="71">
        <v>0</v>
      </c>
      <c r="BF170" s="71"/>
      <c r="BG170" s="72"/>
      <c r="BH170" s="71">
        <v>0</v>
      </c>
      <c r="BI170" s="71">
        <v>0</v>
      </c>
      <c r="BJ170" s="71">
        <v>11.945</v>
      </c>
      <c r="BK170" s="71">
        <v>0</v>
      </c>
      <c r="BL170" s="71">
        <v>0</v>
      </c>
      <c r="BM170" s="71">
        <v>0</v>
      </c>
      <c r="BN170" s="72"/>
      <c r="BO170" s="71">
        <v>0</v>
      </c>
      <c r="BP170" s="71">
        <v>0</v>
      </c>
      <c r="BQ170" s="71">
        <v>1</v>
      </c>
      <c r="BR170" s="71">
        <v>0</v>
      </c>
      <c r="BS170" s="71">
        <v>0</v>
      </c>
      <c r="BT170" s="71">
        <v>0</v>
      </c>
      <c r="BU170"/>
      <c r="BV170" s="70">
        <v>11.945</v>
      </c>
      <c r="BW170" s="70">
        <v>0</v>
      </c>
      <c r="BX170" s="70">
        <v>0</v>
      </c>
      <c r="BY170" s="70">
        <v>0</v>
      </c>
      <c r="BZ170" s="70">
        <v>0</v>
      </c>
      <c r="CA170" s="70">
        <v>0</v>
      </c>
      <c r="CB170" s="70">
        <v>0</v>
      </c>
      <c r="CC170" s="70">
        <v>0</v>
      </c>
      <c r="CD170" s="70">
        <v>0</v>
      </c>
    </row>
    <row r="171" spans="1:82">
      <c r="A171" s="70" t="s">
        <v>1838</v>
      </c>
      <c r="B171" s="70">
        <v>135</v>
      </c>
      <c r="C171" s="70">
        <v>16</v>
      </c>
      <c r="D171" s="70">
        <v>8</v>
      </c>
      <c r="E171" s="70">
        <v>2019</v>
      </c>
      <c r="F171" s="70" t="s">
        <v>158</v>
      </c>
      <c r="G171" s="70" t="s">
        <v>1822</v>
      </c>
      <c r="H171" s="70" t="s">
        <v>1823</v>
      </c>
      <c r="I171" s="148"/>
      <c r="J171" s="71">
        <v>18.752154630402906</v>
      </c>
      <c r="K171" s="71">
        <v>1.1142411285797635</v>
      </c>
      <c r="L171" s="71">
        <v>4.8281861737481835</v>
      </c>
      <c r="M171" s="71">
        <v>9.9469342240052541</v>
      </c>
      <c r="N171" s="71">
        <v>27.945960574767074</v>
      </c>
      <c r="O171" s="71">
        <v>11.602591787551612</v>
      </c>
      <c r="P171" s="71">
        <v>15.651781478605436</v>
      </c>
      <c r="Q171" s="71">
        <v>0.783411237110755</v>
      </c>
      <c r="R171" s="71">
        <v>0</v>
      </c>
      <c r="S171" s="71">
        <v>0.46531402190178428</v>
      </c>
      <c r="T171" s="72"/>
      <c r="U171" s="71">
        <v>800812</v>
      </c>
      <c r="V171" s="71">
        <v>416</v>
      </c>
      <c r="W171" s="71">
        <v>95</v>
      </c>
      <c r="X171" s="71">
        <v>2476</v>
      </c>
      <c r="Y171" s="71">
        <v>5375</v>
      </c>
      <c r="Z171" s="71">
        <v>7264</v>
      </c>
      <c r="AA171" s="71">
        <v>3250</v>
      </c>
      <c r="AB171" s="71">
        <v>12695</v>
      </c>
      <c r="AC171" s="71">
        <v>0</v>
      </c>
      <c r="AD171" s="71">
        <v>0.46531402190178428</v>
      </c>
      <c r="AE171" s="72"/>
      <c r="AF171" s="71">
        <v>10574657.89673128</v>
      </c>
      <c r="AG171" s="71">
        <v>840341.05686501635</v>
      </c>
      <c r="AH171" s="71">
        <v>804083.64221429499</v>
      </c>
      <c r="AI171" s="71">
        <v>14520089.00489568</v>
      </c>
      <c r="AJ171" s="71">
        <v>27017093.803211749</v>
      </c>
      <c r="AK171" s="71">
        <v>0</v>
      </c>
      <c r="AL171" s="71">
        <v>0</v>
      </c>
      <c r="AM171" s="71">
        <v>1728963.4320911667</v>
      </c>
      <c r="AN171" s="71">
        <v>0</v>
      </c>
      <c r="AO171" s="71">
        <v>0</v>
      </c>
      <c r="AP171" s="71">
        <v>55485228.836009189</v>
      </c>
      <c r="AQ171" s="72"/>
      <c r="AR171" s="71">
        <v>52</v>
      </c>
      <c r="AS171" s="71">
        <v>4</v>
      </c>
      <c r="AT171" s="71">
        <v>0</v>
      </c>
      <c r="AU171" s="71">
        <v>0</v>
      </c>
      <c r="AV171" s="71">
        <v>0</v>
      </c>
      <c r="AW171" s="71">
        <v>0</v>
      </c>
      <c r="AX171" s="71"/>
      <c r="AY171" s="72"/>
      <c r="AZ171" s="71">
        <v>259.10000000000002</v>
      </c>
      <c r="BA171" s="71">
        <v>158.4</v>
      </c>
      <c r="BB171" s="71">
        <v>0</v>
      </c>
      <c r="BC171" s="71">
        <v>0</v>
      </c>
      <c r="BD171" s="71">
        <v>0</v>
      </c>
      <c r="BE171" s="71">
        <v>0</v>
      </c>
      <c r="BF171" s="71"/>
      <c r="BG171" s="72"/>
      <c r="BH171" s="71">
        <v>0</v>
      </c>
      <c r="BI171" s="71">
        <v>0</v>
      </c>
      <c r="BJ171" s="71">
        <v>12.206</v>
      </c>
      <c r="BK171" s="71">
        <v>0</v>
      </c>
      <c r="BL171" s="71">
        <v>0</v>
      </c>
      <c r="BM171" s="71">
        <v>0</v>
      </c>
      <c r="BN171" s="72"/>
      <c r="BO171" s="71">
        <v>0</v>
      </c>
      <c r="BP171" s="71">
        <v>0</v>
      </c>
      <c r="BQ171" s="71">
        <v>1</v>
      </c>
      <c r="BR171" s="71">
        <v>0</v>
      </c>
      <c r="BS171" s="71">
        <v>0</v>
      </c>
      <c r="BT171" s="71">
        <v>0</v>
      </c>
      <c r="BU171"/>
      <c r="BV171" s="70">
        <v>12.206</v>
      </c>
      <c r="BW171" s="70">
        <v>0</v>
      </c>
      <c r="BX171" s="70">
        <v>0</v>
      </c>
      <c r="BY171" s="70">
        <v>0</v>
      </c>
      <c r="BZ171" s="70">
        <v>0</v>
      </c>
      <c r="CA171" s="70">
        <v>0</v>
      </c>
      <c r="CB171" s="70">
        <v>0</v>
      </c>
      <c r="CC171" s="70">
        <v>0</v>
      </c>
      <c r="CD171" s="70">
        <v>0</v>
      </c>
    </row>
    <row r="172" spans="1:82">
      <c r="A172" s="70" t="s">
        <v>1839</v>
      </c>
      <c r="B172" s="70">
        <v>136</v>
      </c>
      <c r="C172" s="70">
        <v>17</v>
      </c>
      <c r="D172" s="70">
        <v>8</v>
      </c>
      <c r="E172" s="70">
        <v>2020</v>
      </c>
      <c r="F172" s="70" t="s">
        <v>159</v>
      </c>
      <c r="G172" s="70" t="s">
        <v>1822</v>
      </c>
      <c r="H172" s="70" t="s">
        <v>1823</v>
      </c>
      <c r="I172" s="148"/>
      <c r="J172" s="71">
        <v>18.23209205414253</v>
      </c>
      <c r="K172" s="71">
        <v>1.1788068073292106</v>
      </c>
      <c r="L172" s="71">
        <v>5.6920059410426376</v>
      </c>
      <c r="M172" s="71">
        <v>8.7979757524546436</v>
      </c>
      <c r="N172" s="71">
        <v>24.617246245448232</v>
      </c>
      <c r="O172" s="71">
        <v>10.175306874401098</v>
      </c>
      <c r="P172" s="71">
        <v>14.798113924374277</v>
      </c>
      <c r="Q172" s="71">
        <v>0.73695008176309995</v>
      </c>
      <c r="R172" s="71">
        <v>0</v>
      </c>
      <c r="S172" s="71">
        <v>0.60035070822282133</v>
      </c>
      <c r="T172" s="72"/>
      <c r="U172" s="71">
        <v>918080</v>
      </c>
      <c r="V172" s="71">
        <v>393</v>
      </c>
      <c r="W172" s="71">
        <v>121</v>
      </c>
      <c r="X172" s="71">
        <v>2377</v>
      </c>
      <c r="Y172" s="71">
        <v>5411</v>
      </c>
      <c r="Z172" s="71">
        <v>7271</v>
      </c>
      <c r="AA172" s="71">
        <v>3266</v>
      </c>
      <c r="AB172" s="71">
        <v>12499</v>
      </c>
      <c r="AC172" s="71">
        <v>0</v>
      </c>
      <c r="AD172" s="71">
        <v>0.60035070822282133</v>
      </c>
      <c r="AE172" s="72"/>
      <c r="AF172" s="71">
        <v>10743084.37698552</v>
      </c>
      <c r="AG172" s="71">
        <v>908165.68088768621</v>
      </c>
      <c r="AH172" s="71">
        <v>992516.54560423596</v>
      </c>
      <c r="AI172" s="71">
        <v>13433012.014135178</v>
      </c>
      <c r="AJ172" s="71">
        <v>26010049.15695354</v>
      </c>
      <c r="AK172" s="71"/>
      <c r="AL172" s="71"/>
      <c r="AM172" s="71">
        <v>1631258.366786351</v>
      </c>
      <c r="AN172" s="71"/>
      <c r="AO172" s="71"/>
      <c r="AP172" s="71">
        <v>53718086.141352512</v>
      </c>
      <c r="AQ172" s="72"/>
      <c r="AR172" s="71">
        <v>53</v>
      </c>
      <c r="AS172" s="71">
        <v>4</v>
      </c>
      <c r="AT172" s="71">
        <v>0</v>
      </c>
      <c r="AU172" s="71">
        <v>0</v>
      </c>
      <c r="AV172" s="71">
        <v>0</v>
      </c>
      <c r="AW172" s="71">
        <v>0</v>
      </c>
      <c r="AX172" s="71"/>
      <c r="AY172" s="72"/>
      <c r="AZ172" s="71">
        <v>264.60000000000002</v>
      </c>
      <c r="BA172" s="71">
        <v>158.4</v>
      </c>
      <c r="BB172" s="71">
        <v>0</v>
      </c>
      <c r="BC172" s="71">
        <v>0</v>
      </c>
      <c r="BD172" s="71">
        <v>0</v>
      </c>
      <c r="BE172" s="71">
        <v>0</v>
      </c>
      <c r="BF172" s="71"/>
      <c r="BG172" s="72"/>
      <c r="BH172" s="71">
        <v>0</v>
      </c>
      <c r="BI172" s="71">
        <v>0</v>
      </c>
      <c r="BJ172" s="71">
        <v>12.866</v>
      </c>
      <c r="BK172" s="71">
        <v>0</v>
      </c>
      <c r="BL172" s="71">
        <v>0</v>
      </c>
      <c r="BM172" s="71">
        <v>0</v>
      </c>
      <c r="BN172" s="72"/>
      <c r="BO172" s="71">
        <v>0</v>
      </c>
      <c r="BP172" s="71">
        <v>0</v>
      </c>
      <c r="BQ172" s="71">
        <v>1</v>
      </c>
      <c r="BR172" s="71">
        <v>0</v>
      </c>
      <c r="BS172" s="71">
        <v>0</v>
      </c>
      <c r="BT172" s="71">
        <v>0</v>
      </c>
      <c r="BU172"/>
      <c r="BV172" s="70">
        <v>12.866</v>
      </c>
      <c r="BW172" s="70">
        <v>0</v>
      </c>
      <c r="BX172" s="70">
        <v>0</v>
      </c>
      <c r="BY172" s="70">
        <v>0</v>
      </c>
      <c r="BZ172" s="70">
        <v>0</v>
      </c>
      <c r="CA172" s="70">
        <v>0</v>
      </c>
      <c r="CB172" s="70">
        <v>0</v>
      </c>
      <c r="CC172" s="70">
        <v>0</v>
      </c>
      <c r="CD172" s="70">
        <v>0</v>
      </c>
    </row>
    <row r="173" spans="1:82">
      <c r="A173" s="70" t="s">
        <v>1840</v>
      </c>
      <c r="B173" s="70">
        <v>136</v>
      </c>
      <c r="C173" s="70">
        <v>18</v>
      </c>
      <c r="D173" s="70">
        <v>8</v>
      </c>
      <c r="E173" s="70">
        <v>2021</v>
      </c>
      <c r="F173" s="70" t="s">
        <v>160</v>
      </c>
      <c r="G173" s="70" t="s">
        <v>1822</v>
      </c>
      <c r="H173" s="70" t="s">
        <v>1823</v>
      </c>
      <c r="I173" s="148"/>
      <c r="J173" s="71">
        <v>21.42322211346627</v>
      </c>
      <c r="K173" s="71">
        <v>1.397219063403466</v>
      </c>
      <c r="L173" s="71">
        <v>4.5402388143369317</v>
      </c>
      <c r="M173" s="71">
        <v>10.01423120349936</v>
      </c>
      <c r="N173" s="71">
        <v>24.706284132785242</v>
      </c>
      <c r="O173" s="71">
        <v>9.7681080405088441</v>
      </c>
      <c r="P173" s="71">
        <v>15.11542200999571</v>
      </c>
      <c r="Q173" s="71">
        <v>0.71454142032982204</v>
      </c>
      <c r="R173" s="71">
        <v>0</v>
      </c>
      <c r="S173" s="71">
        <v>0.76739056351227153</v>
      </c>
      <c r="T173" s="72"/>
      <c r="U173" s="71">
        <v>995728</v>
      </c>
      <c r="V173" s="71">
        <v>393</v>
      </c>
      <c r="W173" s="71">
        <v>121</v>
      </c>
      <c r="X173" s="71">
        <v>2377</v>
      </c>
      <c r="Y173" s="71">
        <v>5368</v>
      </c>
      <c r="Z173" s="71">
        <v>7187</v>
      </c>
      <c r="AA173" s="71">
        <v>3253</v>
      </c>
      <c r="AB173" s="71">
        <v>12238</v>
      </c>
      <c r="AC173" s="71">
        <v>0</v>
      </c>
      <c r="AD173" s="71">
        <v>0.76739056351227153</v>
      </c>
      <c r="AE173" s="72"/>
      <c r="AF173" s="71">
        <v>12633051.73226279</v>
      </c>
      <c r="AG173" s="71">
        <v>1005538.6900367016</v>
      </c>
      <c r="AH173" s="71">
        <v>761702.52182715293</v>
      </c>
      <c r="AI173" s="71">
        <v>15080771.05595902</v>
      </c>
      <c r="AJ173" s="71">
        <v>26727550.15004332</v>
      </c>
      <c r="AK173" s="71">
        <v>0</v>
      </c>
      <c r="AL173" s="71">
        <v>0</v>
      </c>
      <c r="AM173" s="71">
        <v>1606407.4589918922</v>
      </c>
      <c r="AN173" s="71">
        <v>0</v>
      </c>
      <c r="AO173" s="71">
        <v>0</v>
      </c>
      <c r="AP173" s="71">
        <v>57815021.609120883</v>
      </c>
      <c r="AQ173" s="72"/>
      <c r="AR173" s="71">
        <v>58</v>
      </c>
      <c r="AS173" s="71">
        <v>5</v>
      </c>
      <c r="AT173" s="71">
        <v>0</v>
      </c>
      <c r="AU173" s="71">
        <v>0</v>
      </c>
      <c r="AV173" s="71">
        <v>0</v>
      </c>
      <c r="AW173" s="71">
        <v>0</v>
      </c>
      <c r="AX173" s="71"/>
      <c r="AY173" s="72"/>
      <c r="AZ173" s="71">
        <v>302.3</v>
      </c>
      <c r="BA173" s="71">
        <v>207.9</v>
      </c>
      <c r="BB173" s="71">
        <v>0</v>
      </c>
      <c r="BC173" s="71">
        <v>0</v>
      </c>
      <c r="BD173" s="71">
        <v>0</v>
      </c>
      <c r="BE173" s="71">
        <v>0</v>
      </c>
      <c r="BF173" s="71"/>
      <c r="BG173" s="72"/>
      <c r="BH173" s="71">
        <v>0</v>
      </c>
      <c r="BI173" s="71">
        <v>0</v>
      </c>
      <c r="BJ173" s="71">
        <v>12.766</v>
      </c>
      <c r="BK173" s="71">
        <v>0</v>
      </c>
      <c r="BL173" s="71">
        <v>0</v>
      </c>
      <c r="BM173" s="71">
        <v>0</v>
      </c>
      <c r="BN173" s="72"/>
      <c r="BO173" s="71">
        <v>0</v>
      </c>
      <c r="BP173" s="71">
        <v>0</v>
      </c>
      <c r="BQ173" s="71">
        <v>1</v>
      </c>
      <c r="BR173" s="71">
        <v>0</v>
      </c>
      <c r="BS173" s="71">
        <v>0</v>
      </c>
      <c r="BT173" s="71">
        <v>0</v>
      </c>
      <c r="BU173"/>
      <c r="BV173" s="70">
        <v>12.766</v>
      </c>
      <c r="BW173" s="70">
        <v>0</v>
      </c>
      <c r="BX173" s="70">
        <v>0</v>
      </c>
      <c r="BY173" s="70">
        <v>0</v>
      </c>
      <c r="BZ173" s="70">
        <v>0</v>
      </c>
      <c r="CA173" s="70">
        <v>0</v>
      </c>
      <c r="CB173" s="70">
        <v>0</v>
      </c>
      <c r="CC173" s="70">
        <v>0</v>
      </c>
      <c r="CD173" s="70">
        <v>0</v>
      </c>
    </row>
    <row r="174" spans="1:82">
      <c r="A174" s="70" t="s">
        <v>1841</v>
      </c>
      <c r="B174" s="70">
        <v>136</v>
      </c>
      <c r="C174" s="70">
        <v>19</v>
      </c>
      <c r="D174" s="70">
        <v>8</v>
      </c>
      <c r="E174" s="70">
        <v>2022</v>
      </c>
      <c r="F174" s="70" t="s">
        <v>161</v>
      </c>
      <c r="G174" s="70" t="s">
        <v>1822</v>
      </c>
      <c r="H174" s="70" t="s">
        <v>1823</v>
      </c>
      <c r="I174" s="148"/>
      <c r="J174" s="71">
        <v>17.672261312945807</v>
      </c>
      <c r="K174" s="71">
        <v>1.2780756778795135</v>
      </c>
      <c r="L174" s="71">
        <v>4.5859693060564073</v>
      </c>
      <c r="M174" s="71">
        <v>9.5525673400520947</v>
      </c>
      <c r="N174" s="71">
        <v>26.139875594594898</v>
      </c>
      <c r="O174" s="71">
        <v>10.309661828224293</v>
      </c>
      <c r="P174" s="71">
        <v>14.906763468025334</v>
      </c>
      <c r="Q174" s="71">
        <v>0.70573167197492614</v>
      </c>
      <c r="R174" s="71">
        <v>0</v>
      </c>
      <c r="S174" s="71">
        <v>0.76057301247885123</v>
      </c>
      <c r="T174" s="72"/>
      <c r="U174" s="71">
        <v>1044475</v>
      </c>
      <c r="V174" s="71">
        <v>393</v>
      </c>
      <c r="W174" s="71">
        <v>121</v>
      </c>
      <c r="X174" s="71">
        <v>2377</v>
      </c>
      <c r="Y174" s="71">
        <v>5365</v>
      </c>
      <c r="Z174" s="71">
        <v>7207</v>
      </c>
      <c r="AA174" s="71">
        <v>3257</v>
      </c>
      <c r="AB174" s="71">
        <v>11988</v>
      </c>
      <c r="AC174" s="71">
        <v>0</v>
      </c>
      <c r="AD174" s="71">
        <v>0.76057301247885123</v>
      </c>
      <c r="AE174" s="72"/>
      <c r="AF174" s="71">
        <v>10365105.916928455</v>
      </c>
      <c r="AG174" s="71">
        <v>1053927.5788794954</v>
      </c>
      <c r="AH174" s="71">
        <v>933012.70822182251</v>
      </c>
      <c r="AI174" s="71">
        <v>14122325.549714779</v>
      </c>
      <c r="AJ174" s="71">
        <v>30736855.917273402</v>
      </c>
      <c r="AK174" s="71">
        <v>0</v>
      </c>
      <c r="AL174" s="71">
        <v>0</v>
      </c>
      <c r="AM174" s="71">
        <v>1547978.0053525013</v>
      </c>
      <c r="AN174" s="71">
        <v>0</v>
      </c>
      <c r="AO174" s="71">
        <v>0</v>
      </c>
      <c r="AP174" s="71">
        <v>58759205.676370457</v>
      </c>
      <c r="AQ174" s="72"/>
      <c r="AR174" s="71">
        <v>66</v>
      </c>
      <c r="AS174" s="71">
        <v>5</v>
      </c>
      <c r="AT174" s="71">
        <v>0</v>
      </c>
      <c r="AU174" s="71">
        <v>0</v>
      </c>
      <c r="AV174" s="71">
        <v>0</v>
      </c>
      <c r="AW174" s="71">
        <v>0</v>
      </c>
      <c r="AX174" s="71"/>
      <c r="AY174" s="72"/>
      <c r="AZ174" s="71">
        <v>353.6</v>
      </c>
      <c r="BA174" s="71">
        <v>207.9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1842</v>
      </c>
      <c r="B175" s="70">
        <v>136</v>
      </c>
      <c r="C175" s="70">
        <v>20</v>
      </c>
      <c r="D175" s="70">
        <v>8</v>
      </c>
      <c r="E175" s="70">
        <v>2023</v>
      </c>
      <c r="F175" s="70" t="s">
        <v>1539</v>
      </c>
      <c r="G175" s="70" t="s">
        <v>1822</v>
      </c>
      <c r="H175" s="70" t="s">
        <v>1823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5</v>
      </c>
      <c r="AT175" s="71">
        <v>0</v>
      </c>
      <c r="AU175" s="71">
        <v>0</v>
      </c>
      <c r="AV175" s="71">
        <v>0</v>
      </c>
      <c r="AW175" s="71">
        <v>0</v>
      </c>
      <c r="AX175" s="71"/>
      <c r="AY175" s="72"/>
      <c r="AZ175" s="71">
        <v>401.2</v>
      </c>
      <c r="BA175" s="71">
        <v>207.9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1843</v>
      </c>
      <c r="B176" s="70">
        <v>136</v>
      </c>
      <c r="C176" s="70">
        <v>21</v>
      </c>
      <c r="D176" s="70">
        <v>8</v>
      </c>
      <c r="E176" s="70">
        <v>2024</v>
      </c>
      <c r="F176" s="70" t="s">
        <v>1554</v>
      </c>
      <c r="G176" s="70" t="s">
        <v>1822</v>
      </c>
      <c r="H176" s="70" t="s">
        <v>1823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1844</v>
      </c>
      <c r="B177" s="70">
        <v>35</v>
      </c>
      <c r="C177" s="70">
        <v>1</v>
      </c>
      <c r="D177" s="70">
        <v>3</v>
      </c>
      <c r="E177" s="70">
        <v>1990</v>
      </c>
      <c r="F177" s="70" t="s">
        <v>787</v>
      </c>
      <c r="G177" s="70" t="s">
        <v>1845</v>
      </c>
      <c r="H177" s="70" t="s">
        <v>1846</v>
      </c>
      <c r="I177" s="148"/>
      <c r="J177" s="71">
        <v>12.15992912832821</v>
      </c>
      <c r="K177" s="71">
        <v>3.3713631711701111</v>
      </c>
      <c r="L177" s="71">
        <v>3.8042337564877871</v>
      </c>
      <c r="M177" s="71">
        <v>10.915232697277199</v>
      </c>
      <c r="N177" s="71">
        <v>15.78714305110257</v>
      </c>
      <c r="O177" s="71">
        <v>17.152442070919061</v>
      </c>
      <c r="P177" s="71">
        <v>19.63254616144037</v>
      </c>
      <c r="Q177" s="71">
        <v>1.1661302642414</v>
      </c>
      <c r="R177" s="71">
        <v>0</v>
      </c>
      <c r="S177" s="71">
        <v>1.3549838454852501</v>
      </c>
      <c r="T177" s="72"/>
      <c r="U177" s="71">
        <v>1671300</v>
      </c>
      <c r="V177" s="71">
        <v>753</v>
      </c>
      <c r="W177" s="71">
        <v>44</v>
      </c>
      <c r="X177" s="71">
        <v>3543</v>
      </c>
      <c r="Y177" s="71">
        <v>4903</v>
      </c>
      <c r="Z177" s="71">
        <v>7055</v>
      </c>
      <c r="AA177" s="71">
        <v>4767</v>
      </c>
      <c r="AB177" s="71">
        <v>18934</v>
      </c>
      <c r="AC177" s="71">
        <v>0</v>
      </c>
      <c r="AD177" s="71">
        <v>1.3549838454852501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1847</v>
      </c>
      <c r="B178" s="70">
        <v>36</v>
      </c>
      <c r="C178" s="70">
        <v>2</v>
      </c>
      <c r="D178" s="70">
        <v>3</v>
      </c>
      <c r="E178" s="70">
        <v>2005</v>
      </c>
      <c r="F178" s="70" t="s">
        <v>789</v>
      </c>
      <c r="G178" s="1064" t="s">
        <v>1845</v>
      </c>
      <c r="H178" s="70" t="s">
        <v>1846</v>
      </c>
      <c r="I178" s="148"/>
      <c r="J178" s="71">
        <v>8.2855722425543323</v>
      </c>
      <c r="K178" s="71">
        <v>1.6395584006059329</v>
      </c>
      <c r="L178" s="71">
        <v>1.205694623496901</v>
      </c>
      <c r="M178" s="71">
        <v>17.213622564164769</v>
      </c>
      <c r="N178" s="71">
        <v>20.103865469725669</v>
      </c>
      <c r="O178" s="71">
        <v>21.40278682221302</v>
      </c>
      <c r="P178" s="71">
        <v>21.150558714791931</v>
      </c>
      <c r="Q178" s="71">
        <v>0.98652023716828496</v>
      </c>
      <c r="R178" s="71">
        <v>0</v>
      </c>
      <c r="S178" s="71">
        <v>1.2756305352797259</v>
      </c>
      <c r="T178" s="72"/>
      <c r="U178" s="71">
        <v>1221509</v>
      </c>
      <c r="V178" s="71">
        <v>503</v>
      </c>
      <c r="W178" s="71">
        <v>16</v>
      </c>
      <c r="X178" s="71">
        <v>3221</v>
      </c>
      <c r="Y178" s="71">
        <v>5160</v>
      </c>
      <c r="Z178" s="71">
        <v>10187</v>
      </c>
      <c r="AA178" s="71">
        <v>4206</v>
      </c>
      <c r="AB178" s="71">
        <v>16745</v>
      </c>
      <c r="AC178" s="71">
        <v>0</v>
      </c>
      <c r="AD178" s="71">
        <v>1.2756305352797259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1848</v>
      </c>
      <c r="B179" s="70">
        <v>37</v>
      </c>
      <c r="C179" s="70">
        <v>3</v>
      </c>
      <c r="D179" s="70">
        <v>3</v>
      </c>
      <c r="E179" s="70">
        <v>2006</v>
      </c>
      <c r="F179" s="70" t="s">
        <v>790</v>
      </c>
      <c r="G179" s="1064" t="s">
        <v>1845</v>
      </c>
      <c r="H179" s="70" t="s">
        <v>1846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1849</v>
      </c>
      <c r="B180" s="70">
        <v>38</v>
      </c>
      <c r="C180" s="70">
        <v>4</v>
      </c>
      <c r="D180" s="70">
        <v>3</v>
      </c>
      <c r="E180" s="70">
        <v>2007</v>
      </c>
      <c r="F180" s="70" t="s">
        <v>791</v>
      </c>
      <c r="G180" s="70" t="s">
        <v>1845</v>
      </c>
      <c r="H180" s="70" t="s">
        <v>1846</v>
      </c>
      <c r="I180" s="148"/>
      <c r="J180" s="71">
        <v>6.1329199787448054</v>
      </c>
      <c r="K180" s="71">
        <v>1.291426082713889</v>
      </c>
      <c r="L180" s="71">
        <v>1.0898436370059741</v>
      </c>
      <c r="M180" s="71">
        <v>15.434717118628219</v>
      </c>
      <c r="N180" s="71">
        <v>21.201655458221261</v>
      </c>
      <c r="O180" s="71">
        <v>20.62687928041748</v>
      </c>
      <c r="P180" s="71">
        <v>20.86516476284449</v>
      </c>
      <c r="Q180" s="71">
        <v>1.00322007426656</v>
      </c>
      <c r="R180" s="71">
        <v>0</v>
      </c>
      <c r="S180" s="71">
        <v>0.97944089369830978</v>
      </c>
      <c r="T180" s="72"/>
      <c r="U180" s="71">
        <v>990698</v>
      </c>
      <c r="V180" s="71">
        <v>415</v>
      </c>
      <c r="W180" s="71">
        <v>17</v>
      </c>
      <c r="X180" s="71">
        <v>3632</v>
      </c>
      <c r="Y180" s="71">
        <v>5142</v>
      </c>
      <c r="Z180" s="71">
        <v>10206</v>
      </c>
      <c r="AA180" s="71">
        <v>4086</v>
      </c>
      <c r="AB180" s="71">
        <v>16128</v>
      </c>
      <c r="AC180" s="71">
        <v>0</v>
      </c>
      <c r="AD180" s="71">
        <v>0.97944089369830978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1850</v>
      </c>
      <c r="B181" s="70">
        <v>39</v>
      </c>
      <c r="C181" s="70">
        <v>5</v>
      </c>
      <c r="D181" s="70">
        <v>3</v>
      </c>
      <c r="E181" s="70">
        <v>2008</v>
      </c>
      <c r="F181" s="70" t="s">
        <v>792</v>
      </c>
      <c r="G181" s="70" t="s">
        <v>1845</v>
      </c>
      <c r="H181" s="70" t="s">
        <v>1846</v>
      </c>
      <c r="I181" s="148"/>
      <c r="J181" s="71">
        <v>5.8394345154273166</v>
      </c>
      <c r="K181" s="71">
        <v>0.92572774390496126</v>
      </c>
      <c r="L181" s="71">
        <v>0.97367757720015824</v>
      </c>
      <c r="M181" s="71">
        <v>17.127479663148559</v>
      </c>
      <c r="N181" s="71">
        <v>19.190265656825421</v>
      </c>
      <c r="O181" s="71">
        <v>19.808356378443509</v>
      </c>
      <c r="P181" s="71">
        <v>20.27010945794618</v>
      </c>
      <c r="Q181" s="71">
        <v>0.97089142721967403</v>
      </c>
      <c r="R181" s="71">
        <v>0</v>
      </c>
      <c r="S181" s="71">
        <v>1.144017983531828</v>
      </c>
      <c r="T181" s="72"/>
      <c r="U181" s="71">
        <v>991684</v>
      </c>
      <c r="V181" s="71">
        <v>415</v>
      </c>
      <c r="W181" s="71">
        <v>17</v>
      </c>
      <c r="X181" s="71">
        <v>3632</v>
      </c>
      <c r="Y181" s="71">
        <v>5135</v>
      </c>
      <c r="Z181" s="71">
        <v>10145</v>
      </c>
      <c r="AA181" s="71">
        <v>3974</v>
      </c>
      <c r="AB181" s="71">
        <v>15865</v>
      </c>
      <c r="AC181" s="71">
        <v>0</v>
      </c>
      <c r="AD181" s="71">
        <v>1.144017983531828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1851</v>
      </c>
      <c r="B182" s="70">
        <v>40</v>
      </c>
      <c r="C182" s="70">
        <v>6</v>
      </c>
      <c r="D182" s="70">
        <v>3</v>
      </c>
      <c r="E182" s="70">
        <v>2009</v>
      </c>
      <c r="F182" s="70" t="s">
        <v>176</v>
      </c>
      <c r="G182" s="70" t="s">
        <v>1845</v>
      </c>
      <c r="H182" s="70" t="s">
        <v>1846</v>
      </c>
      <c r="I182" s="148"/>
      <c r="J182" s="71">
        <v>5.2355096439086797</v>
      </c>
      <c r="K182" s="71">
        <v>0.93450690825492877</v>
      </c>
      <c r="L182" s="71">
        <v>1.172516067331085</v>
      </c>
      <c r="M182" s="71">
        <v>14.154986855487619</v>
      </c>
      <c r="N182" s="71">
        <v>16.69462691885828</v>
      </c>
      <c r="O182" s="71">
        <v>20.04255287621454</v>
      </c>
      <c r="P182" s="71">
        <v>19.471382506367188</v>
      </c>
      <c r="Q182" s="71">
        <v>0.91363620016454805</v>
      </c>
      <c r="R182" s="71">
        <v>0</v>
      </c>
      <c r="S182" s="71">
        <v>1.0339810417982309</v>
      </c>
      <c r="T182" s="72"/>
      <c r="U182" s="71">
        <v>860681</v>
      </c>
      <c r="V182" s="71">
        <v>398</v>
      </c>
      <c r="W182" s="71">
        <v>24</v>
      </c>
      <c r="X182" s="71">
        <v>3276</v>
      </c>
      <c r="Y182" s="71">
        <v>5155</v>
      </c>
      <c r="Z182" s="71">
        <v>10132</v>
      </c>
      <c r="AA182" s="71">
        <v>3919</v>
      </c>
      <c r="AB182" s="71">
        <v>15672</v>
      </c>
      <c r="AC182" s="71">
        <v>0</v>
      </c>
      <c r="AD182" s="71">
        <v>1.0339810417982309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3.5</v>
      </c>
      <c r="BK182" s="71">
        <v>0</v>
      </c>
      <c r="BL182" s="71">
        <v>5.5659999999999998</v>
      </c>
      <c r="BM182" s="71">
        <v>0</v>
      </c>
      <c r="BN182" s="72"/>
      <c r="BO182" s="71">
        <v>0</v>
      </c>
      <c r="BP182" s="71">
        <v>0</v>
      </c>
      <c r="BQ182" s="71">
        <v>1</v>
      </c>
      <c r="BR182" s="71">
        <v>0</v>
      </c>
      <c r="BS182" s="71">
        <v>1</v>
      </c>
      <c r="BT182" s="71">
        <v>0</v>
      </c>
      <c r="BU182"/>
      <c r="BV182" s="70">
        <v>9.0660000000000007</v>
      </c>
      <c r="BW182" s="70">
        <v>0</v>
      </c>
      <c r="BX182" s="70">
        <v>0</v>
      </c>
      <c r="BY182" s="70">
        <v>0</v>
      </c>
      <c r="BZ182" s="70">
        <v>0</v>
      </c>
      <c r="CA182" s="70">
        <v>0</v>
      </c>
      <c r="CB182" s="70">
        <v>0</v>
      </c>
      <c r="CC182" s="70">
        <v>0</v>
      </c>
      <c r="CD182" s="70">
        <v>0</v>
      </c>
    </row>
    <row r="183" spans="1:82">
      <c r="A183" s="70" t="s">
        <v>1852</v>
      </c>
      <c r="B183" s="70">
        <v>41</v>
      </c>
      <c r="C183" s="70">
        <v>7</v>
      </c>
      <c r="D183" s="70">
        <v>3</v>
      </c>
      <c r="E183" s="70">
        <v>2010</v>
      </c>
      <c r="F183" s="70" t="s">
        <v>177</v>
      </c>
      <c r="G183" s="70" t="s">
        <v>1845</v>
      </c>
      <c r="H183" s="70" t="s">
        <v>1846</v>
      </c>
      <c r="I183" s="148"/>
      <c r="J183" s="71">
        <v>4.6190403114917444</v>
      </c>
      <c r="K183" s="71">
        <v>0.90963558606575035</v>
      </c>
      <c r="L183" s="71">
        <v>1.0374323552427029</v>
      </c>
      <c r="M183" s="71">
        <v>14.21017059981933</v>
      </c>
      <c r="N183" s="71">
        <v>19.522866927155921</v>
      </c>
      <c r="O183" s="71">
        <v>19.839586243904829</v>
      </c>
      <c r="P183" s="71">
        <v>19.516591131316591</v>
      </c>
      <c r="Q183" s="71">
        <v>0.93253967392952297</v>
      </c>
      <c r="R183" s="71">
        <v>0</v>
      </c>
      <c r="S183" s="71">
        <v>0.78876937451486906</v>
      </c>
      <c r="T183" s="72"/>
      <c r="U183" s="71">
        <v>851015</v>
      </c>
      <c r="V183" s="71">
        <v>398</v>
      </c>
      <c r="W183" s="71">
        <v>24</v>
      </c>
      <c r="X183" s="71">
        <v>3276</v>
      </c>
      <c r="Y183" s="71">
        <v>5136</v>
      </c>
      <c r="Z183" s="71">
        <v>10076</v>
      </c>
      <c r="AA183" s="71">
        <v>3830</v>
      </c>
      <c r="AB183" s="71">
        <v>15328</v>
      </c>
      <c r="AC183" s="71">
        <v>0</v>
      </c>
      <c r="AD183" s="71">
        <v>0.78876937451486906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3.39</v>
      </c>
      <c r="BK183" s="71">
        <v>0</v>
      </c>
      <c r="BL183" s="71">
        <v>5.0570000000000004</v>
      </c>
      <c r="BM183" s="71">
        <v>0</v>
      </c>
      <c r="BN183" s="72"/>
      <c r="BO183" s="71">
        <v>0</v>
      </c>
      <c r="BP183" s="71">
        <v>0</v>
      </c>
      <c r="BQ183" s="71">
        <v>1</v>
      </c>
      <c r="BR183" s="71">
        <v>0</v>
      </c>
      <c r="BS183" s="71">
        <v>1</v>
      </c>
      <c r="BT183" s="71">
        <v>0</v>
      </c>
      <c r="BU183"/>
      <c r="BV183" s="70">
        <v>8.4469999999999992</v>
      </c>
      <c r="BW183" s="70">
        <v>0</v>
      </c>
      <c r="BX183" s="70">
        <v>0</v>
      </c>
      <c r="BY183" s="70">
        <v>0</v>
      </c>
      <c r="BZ183" s="70">
        <v>0</v>
      </c>
      <c r="CA183" s="70">
        <v>0</v>
      </c>
      <c r="CB183" s="70">
        <v>0</v>
      </c>
      <c r="CC183" s="70">
        <v>0</v>
      </c>
      <c r="CD183" s="70">
        <v>0</v>
      </c>
    </row>
    <row r="184" spans="1:82">
      <c r="A184" s="70" t="s">
        <v>1853</v>
      </c>
      <c r="B184" s="70">
        <v>42</v>
      </c>
      <c r="C184" s="70">
        <v>8</v>
      </c>
      <c r="D184" s="70">
        <v>3</v>
      </c>
      <c r="E184" s="70">
        <v>2011</v>
      </c>
      <c r="F184" s="70" t="s">
        <v>178</v>
      </c>
      <c r="G184" s="70" t="s">
        <v>1845</v>
      </c>
      <c r="H184" s="70" t="s">
        <v>1846</v>
      </c>
      <c r="I184" s="148"/>
      <c r="J184" s="71">
        <v>4.5201983418027734</v>
      </c>
      <c r="K184" s="71">
        <v>1.224108370723785</v>
      </c>
      <c r="L184" s="71">
        <v>0.9966055690493173</v>
      </c>
      <c r="M184" s="71">
        <v>18.21982734285195</v>
      </c>
      <c r="N184" s="71">
        <v>19.32240107125455</v>
      </c>
      <c r="O184" s="71">
        <v>19.384974793756648</v>
      </c>
      <c r="P184" s="71">
        <v>18.764551743228573</v>
      </c>
      <c r="Q184" s="71">
        <v>1.05195385663664</v>
      </c>
      <c r="R184" s="71">
        <v>0</v>
      </c>
      <c r="S184" s="71">
        <v>0.75529844147692715</v>
      </c>
      <c r="T184" s="72"/>
      <c r="U184" s="71">
        <v>707367</v>
      </c>
      <c r="V184" s="71">
        <v>398</v>
      </c>
      <c r="W184" s="71">
        <v>24</v>
      </c>
      <c r="X184" s="71">
        <v>3276</v>
      </c>
      <c r="Y184" s="71">
        <v>5102</v>
      </c>
      <c r="Z184" s="71">
        <v>10059</v>
      </c>
      <c r="AA184" s="71">
        <v>3792</v>
      </c>
      <c r="AB184" s="71">
        <v>14990</v>
      </c>
      <c r="AC184" s="71">
        <v>0</v>
      </c>
      <c r="AD184" s="71">
        <v>0.75529844147692715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3.46</v>
      </c>
      <c r="BK184" s="71">
        <v>0</v>
      </c>
      <c r="BL184" s="71">
        <v>3.8079999999999998</v>
      </c>
      <c r="BM184" s="71">
        <v>0</v>
      </c>
      <c r="BN184" s="72"/>
      <c r="BO184" s="71">
        <v>0</v>
      </c>
      <c r="BP184" s="71">
        <v>0</v>
      </c>
      <c r="BQ184" s="71">
        <v>1</v>
      </c>
      <c r="BR184" s="71">
        <v>0</v>
      </c>
      <c r="BS184" s="71">
        <v>1</v>
      </c>
      <c r="BT184" s="71">
        <v>0</v>
      </c>
      <c r="BU184"/>
      <c r="BV184" s="70">
        <v>7.2679999999999998</v>
      </c>
      <c r="BW184" s="70">
        <v>0</v>
      </c>
      <c r="BX184" s="70">
        <v>0</v>
      </c>
      <c r="BY184" s="70">
        <v>0</v>
      </c>
      <c r="BZ184" s="70">
        <v>0</v>
      </c>
      <c r="CA184" s="70">
        <v>0</v>
      </c>
      <c r="CB184" s="70">
        <v>0</v>
      </c>
      <c r="CC184" s="70">
        <v>0</v>
      </c>
      <c r="CD184" s="70">
        <v>0</v>
      </c>
    </row>
    <row r="185" spans="1:82">
      <c r="A185" s="70" t="s">
        <v>1854</v>
      </c>
      <c r="B185" s="70">
        <v>43</v>
      </c>
      <c r="C185" s="70">
        <v>9</v>
      </c>
      <c r="D185" s="70">
        <v>3</v>
      </c>
      <c r="E185" s="70">
        <v>2012</v>
      </c>
      <c r="F185" s="70" t="s">
        <v>179</v>
      </c>
      <c r="G185" s="70" t="s">
        <v>1845</v>
      </c>
      <c r="H185" s="70" t="s">
        <v>1846</v>
      </c>
      <c r="I185" s="148"/>
      <c r="J185" s="71">
        <v>4.5580943764342203</v>
      </c>
      <c r="K185" s="71">
        <v>1.087467865634814</v>
      </c>
      <c r="L185" s="71">
        <v>0.98842471619203665</v>
      </c>
      <c r="M185" s="71">
        <v>17.288379187112859</v>
      </c>
      <c r="N185" s="71">
        <v>18.57100357105783</v>
      </c>
      <c r="O185" s="71">
        <v>19.224783607181759</v>
      </c>
      <c r="P185" s="71">
        <v>18.587645856394865</v>
      </c>
      <c r="Q185" s="71">
        <v>1.12249275596</v>
      </c>
      <c r="R185" s="71">
        <v>0</v>
      </c>
      <c r="S185" s="71">
        <v>0.67045432089066015</v>
      </c>
      <c r="T185" s="72"/>
      <c r="U185" s="71">
        <v>603294</v>
      </c>
      <c r="V185" s="71">
        <v>398</v>
      </c>
      <c r="W185" s="71">
        <v>24</v>
      </c>
      <c r="X185" s="71">
        <v>3276</v>
      </c>
      <c r="Y185" s="71">
        <v>5106</v>
      </c>
      <c r="Z185" s="71">
        <v>10055</v>
      </c>
      <c r="AA185" s="71">
        <v>3735</v>
      </c>
      <c r="AB185" s="71">
        <v>14722</v>
      </c>
      <c r="AC185" s="71">
        <v>0</v>
      </c>
      <c r="AD185" s="71">
        <v>0.67045432089066015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4.7670000000000003</v>
      </c>
      <c r="BM185" s="71">
        <v>0</v>
      </c>
      <c r="BN185" s="72"/>
      <c r="BO185" s="71">
        <v>0</v>
      </c>
      <c r="BP185" s="71">
        <v>0</v>
      </c>
      <c r="BQ185" s="71">
        <v>0</v>
      </c>
      <c r="BR185" s="71">
        <v>0</v>
      </c>
      <c r="BS185" s="71">
        <v>1</v>
      </c>
      <c r="BT185" s="71">
        <v>0</v>
      </c>
      <c r="BU185"/>
      <c r="BV185" s="70">
        <v>4.7670000000000003</v>
      </c>
      <c r="BW185" s="70">
        <v>0</v>
      </c>
      <c r="BX185" s="70">
        <v>0</v>
      </c>
      <c r="BY185" s="70">
        <v>0</v>
      </c>
      <c r="BZ185" s="70">
        <v>0</v>
      </c>
      <c r="CA185" s="70">
        <v>0</v>
      </c>
      <c r="CB185" s="70">
        <v>0</v>
      </c>
      <c r="CC185" s="70">
        <v>0</v>
      </c>
      <c r="CD185" s="70">
        <v>0</v>
      </c>
    </row>
    <row r="186" spans="1:82">
      <c r="A186" s="70" t="s">
        <v>1855</v>
      </c>
      <c r="B186" s="70">
        <v>44</v>
      </c>
      <c r="C186" s="70">
        <v>10</v>
      </c>
      <c r="D186" s="70">
        <v>3</v>
      </c>
      <c r="E186" s="70">
        <v>2013</v>
      </c>
      <c r="F186" s="70" t="s">
        <v>180</v>
      </c>
      <c r="G186" s="70" t="s">
        <v>1845</v>
      </c>
      <c r="H186" s="70" t="s">
        <v>1846</v>
      </c>
      <c r="I186" s="148"/>
      <c r="J186" s="71">
        <v>4.1070089034905957</v>
      </c>
      <c r="K186" s="71">
        <v>0.92249668016442044</v>
      </c>
      <c r="L186" s="71">
        <v>0.93821877156705558</v>
      </c>
      <c r="M186" s="71">
        <v>17.212910538508051</v>
      </c>
      <c r="N186" s="71">
        <v>21.16770588011584</v>
      </c>
      <c r="O186" s="71">
        <v>18.353701664914063</v>
      </c>
      <c r="P186" s="71">
        <v>18.517814051022334</v>
      </c>
      <c r="Q186" s="71">
        <v>1.12667402816789</v>
      </c>
      <c r="R186" s="71">
        <v>0</v>
      </c>
      <c r="S186" s="71">
        <v>0.70079589070456705</v>
      </c>
      <c r="T186" s="72"/>
      <c r="U186" s="71">
        <v>605697</v>
      </c>
      <c r="V186" s="71">
        <v>398</v>
      </c>
      <c r="W186" s="71">
        <v>24</v>
      </c>
      <c r="X186" s="71">
        <v>3276</v>
      </c>
      <c r="Y186" s="71">
        <v>5084</v>
      </c>
      <c r="Z186" s="71">
        <v>10028</v>
      </c>
      <c r="AA186" s="71">
        <v>3707</v>
      </c>
      <c r="AB186" s="71">
        <v>14565</v>
      </c>
      <c r="AC186" s="71">
        <v>0</v>
      </c>
      <c r="AD186" s="71">
        <v>0.70079589070456705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5.3129999999999997</v>
      </c>
      <c r="BM186" s="71">
        <v>0</v>
      </c>
      <c r="BN186" s="72"/>
      <c r="BO186" s="71">
        <v>0</v>
      </c>
      <c r="BP186" s="71">
        <v>0</v>
      </c>
      <c r="BQ186" s="71">
        <v>0</v>
      </c>
      <c r="BR186" s="71">
        <v>0</v>
      </c>
      <c r="BS186" s="71">
        <v>1</v>
      </c>
      <c r="BT186" s="71">
        <v>0</v>
      </c>
      <c r="BU186"/>
      <c r="BV186" s="70">
        <v>5.3129999999999997</v>
      </c>
      <c r="BW186" s="70">
        <v>0</v>
      </c>
      <c r="BX186" s="70">
        <v>0</v>
      </c>
      <c r="BY186" s="70">
        <v>0</v>
      </c>
      <c r="BZ186" s="70">
        <v>0</v>
      </c>
      <c r="CA186" s="70">
        <v>0</v>
      </c>
      <c r="CB186" s="70">
        <v>0</v>
      </c>
      <c r="CC186" s="70">
        <v>0</v>
      </c>
      <c r="CD186" s="70">
        <v>0</v>
      </c>
    </row>
    <row r="187" spans="1:82">
      <c r="A187" s="70" t="s">
        <v>1856</v>
      </c>
      <c r="B187" s="70">
        <v>45</v>
      </c>
      <c r="C187" s="70">
        <v>11</v>
      </c>
      <c r="D187" s="70">
        <v>3</v>
      </c>
      <c r="E187" s="70">
        <v>2014</v>
      </c>
      <c r="F187" s="70" t="s">
        <v>181</v>
      </c>
      <c r="G187" s="70" t="s">
        <v>1845</v>
      </c>
      <c r="H187" s="70" t="s">
        <v>1846</v>
      </c>
      <c r="I187" s="148"/>
      <c r="J187" s="71">
        <v>4.1178060266558472</v>
      </c>
      <c r="K187" s="71">
        <v>0.7463053435573781</v>
      </c>
      <c r="L187" s="71">
        <v>2.6728503192846049</v>
      </c>
      <c r="M187" s="71">
        <v>16.605000107653179</v>
      </c>
      <c r="N187" s="71">
        <v>19.18044110847519</v>
      </c>
      <c r="O187" s="71">
        <v>17.365411626422237</v>
      </c>
      <c r="P187" s="71">
        <v>18.347936380145271</v>
      </c>
      <c r="Q187" s="71">
        <v>1.05767235388984</v>
      </c>
      <c r="R187" s="71">
        <v>0</v>
      </c>
      <c r="S187" s="71">
        <v>1.0877980310541431</v>
      </c>
      <c r="T187" s="72"/>
      <c r="U187" s="71">
        <v>647865</v>
      </c>
      <c r="V187" s="71">
        <v>294</v>
      </c>
      <c r="W187" s="71">
        <v>65</v>
      </c>
      <c r="X187" s="71">
        <v>3272</v>
      </c>
      <c r="Y187" s="71">
        <v>5060</v>
      </c>
      <c r="Z187" s="71">
        <v>9993</v>
      </c>
      <c r="AA187" s="71">
        <v>3654</v>
      </c>
      <c r="AB187" s="71">
        <v>14251</v>
      </c>
      <c r="AC187" s="71">
        <v>0</v>
      </c>
      <c r="AD187" s="71">
        <v>1.0877980310541431</v>
      </c>
      <c r="AE187" s="72"/>
      <c r="AF187" s="71"/>
      <c r="AG187" s="71"/>
      <c r="AH187" s="71"/>
      <c r="AI187" s="71"/>
      <c r="AJ187" s="71"/>
      <c r="AK187" s="71"/>
      <c r="AL187" s="71"/>
      <c r="AM187" s="71"/>
      <c r="AN187" s="71"/>
      <c r="AO187" s="71"/>
      <c r="AP187" s="71"/>
      <c r="AQ187" s="72"/>
      <c r="AR187" s="71">
        <v>101</v>
      </c>
      <c r="AS187" s="71">
        <v>52</v>
      </c>
      <c r="AT187" s="71">
        <v>0</v>
      </c>
      <c r="AU187" s="71">
        <v>0</v>
      </c>
      <c r="AV187" s="71">
        <v>0</v>
      </c>
      <c r="AW187" s="71">
        <v>0</v>
      </c>
      <c r="AX187" s="71"/>
      <c r="AY187" s="72"/>
      <c r="AZ187" s="71">
        <v>483.6</v>
      </c>
      <c r="BA187" s="71">
        <v>1537.7</v>
      </c>
      <c r="BB187" s="71">
        <v>0</v>
      </c>
      <c r="BC187" s="71">
        <v>0</v>
      </c>
      <c r="BD187" s="71">
        <v>0</v>
      </c>
      <c r="BE187" s="71">
        <v>0</v>
      </c>
      <c r="BF187" s="71"/>
      <c r="BG187" s="72"/>
      <c r="BH187" s="71">
        <v>0</v>
      </c>
      <c r="BI187" s="71">
        <v>0</v>
      </c>
      <c r="BJ187" s="71">
        <v>4.0659999999999998</v>
      </c>
      <c r="BK187" s="71">
        <v>0</v>
      </c>
      <c r="BL187" s="71">
        <v>5.2850000000000001</v>
      </c>
      <c r="BM187" s="71">
        <v>0</v>
      </c>
      <c r="BN187" s="72"/>
      <c r="BO187" s="71">
        <v>0</v>
      </c>
      <c r="BP187" s="71">
        <v>0</v>
      </c>
      <c r="BQ187" s="71">
        <v>1</v>
      </c>
      <c r="BR187" s="71">
        <v>0</v>
      </c>
      <c r="BS187" s="71">
        <v>1</v>
      </c>
      <c r="BT187" s="71">
        <v>0</v>
      </c>
      <c r="BU187"/>
      <c r="BV187" s="70">
        <v>9.3510000000000009</v>
      </c>
      <c r="BW187" s="70">
        <v>0</v>
      </c>
      <c r="BX187" s="70">
        <v>0</v>
      </c>
      <c r="BY187" s="70">
        <v>0</v>
      </c>
      <c r="BZ187" s="70">
        <v>0</v>
      </c>
      <c r="CA187" s="70">
        <v>0</v>
      </c>
      <c r="CB187" s="70">
        <v>0</v>
      </c>
      <c r="CC187" s="70">
        <v>0</v>
      </c>
      <c r="CD187" s="70">
        <v>0</v>
      </c>
    </row>
    <row r="188" spans="1:82">
      <c r="A188" s="70" t="s">
        <v>1857</v>
      </c>
      <c r="B188" s="70">
        <v>46</v>
      </c>
      <c r="C188" s="70">
        <v>12</v>
      </c>
      <c r="D188" s="70">
        <v>3</v>
      </c>
      <c r="E188" s="70">
        <v>2015</v>
      </c>
      <c r="F188" s="70" t="s">
        <v>182</v>
      </c>
      <c r="G188" s="70" t="s">
        <v>1845</v>
      </c>
      <c r="H188" s="70" t="s">
        <v>1846</v>
      </c>
      <c r="I188" s="148"/>
      <c r="J188" s="71">
        <v>3.4007259237927681</v>
      </c>
      <c r="K188" s="71">
        <v>0.7414868966742042</v>
      </c>
      <c r="L188" s="71">
        <v>2.492687115500706</v>
      </c>
      <c r="M188" s="71">
        <v>14.863636388320201</v>
      </c>
      <c r="N188" s="71">
        <v>17.177324284320321</v>
      </c>
      <c r="O188" s="71">
        <v>17.072513124624084</v>
      </c>
      <c r="P188" s="71">
        <v>18.116192808171402</v>
      </c>
      <c r="Q188" s="71">
        <v>1.01047272470147</v>
      </c>
      <c r="R188" s="71">
        <v>0</v>
      </c>
      <c r="S188" s="71">
        <v>1.201024724579254</v>
      </c>
      <c r="T188" s="72"/>
      <c r="U188" s="71">
        <v>611037</v>
      </c>
      <c r="V188" s="71">
        <v>294</v>
      </c>
      <c r="W188" s="71">
        <v>65</v>
      </c>
      <c r="X188" s="71">
        <v>3272</v>
      </c>
      <c r="Y188" s="71">
        <v>5031</v>
      </c>
      <c r="Z188" s="71">
        <v>9919</v>
      </c>
      <c r="AA188" s="71">
        <v>3605</v>
      </c>
      <c r="AB188" s="71">
        <v>13908</v>
      </c>
      <c r="AC188" s="71">
        <v>0</v>
      </c>
      <c r="AD188" s="71">
        <v>1.201024724579254</v>
      </c>
      <c r="AE188" s="72"/>
      <c r="AF188" s="71">
        <v>4205829.0657861484</v>
      </c>
      <c r="AG188" s="71">
        <v>566515.96248023747</v>
      </c>
      <c r="AH188" s="71">
        <v>529668.33319912222</v>
      </c>
      <c r="AI188" s="71">
        <v>20607229.82109471</v>
      </c>
      <c r="AJ188" s="71">
        <v>25543567.3472936</v>
      </c>
      <c r="AK188" s="71">
        <v>0</v>
      </c>
      <c r="AL188" s="71">
        <v>0</v>
      </c>
      <c r="AM188" s="71">
        <v>1906033.058134279</v>
      </c>
      <c r="AN188" s="71">
        <v>0</v>
      </c>
      <c r="AO188" s="71">
        <v>0</v>
      </c>
      <c r="AP188" s="71">
        <v>53358843.587988101</v>
      </c>
      <c r="AQ188" s="72"/>
      <c r="AR188" s="71">
        <v>129</v>
      </c>
      <c r="AS188" s="71">
        <v>72</v>
      </c>
      <c r="AT188" s="71">
        <v>0</v>
      </c>
      <c r="AU188" s="71">
        <v>0</v>
      </c>
      <c r="AV188" s="71">
        <v>0</v>
      </c>
      <c r="AW188" s="71">
        <v>0</v>
      </c>
      <c r="AX188" s="71"/>
      <c r="AY188" s="72"/>
      <c r="AZ188" s="71">
        <v>638.1</v>
      </c>
      <c r="BA188" s="71">
        <v>2783</v>
      </c>
      <c r="BB188" s="71">
        <v>0</v>
      </c>
      <c r="BC188" s="71">
        <v>0</v>
      </c>
      <c r="BD188" s="71">
        <v>0</v>
      </c>
      <c r="BE188" s="71">
        <v>0</v>
      </c>
      <c r="BF188" s="71"/>
      <c r="BG188" s="72"/>
      <c r="BH188" s="71">
        <v>0</v>
      </c>
      <c r="BI188" s="71">
        <v>0</v>
      </c>
      <c r="BJ188" s="71">
        <v>3.536</v>
      </c>
      <c r="BK188" s="71">
        <v>0</v>
      </c>
      <c r="BL188" s="71">
        <v>5.6310000000000002</v>
      </c>
      <c r="BM188" s="71">
        <v>0</v>
      </c>
      <c r="BN188" s="72"/>
      <c r="BO188" s="71">
        <v>0</v>
      </c>
      <c r="BP188" s="71">
        <v>0</v>
      </c>
      <c r="BQ188" s="71">
        <v>1</v>
      </c>
      <c r="BR188" s="71">
        <v>0</v>
      </c>
      <c r="BS188" s="71">
        <v>1</v>
      </c>
      <c r="BT188" s="71">
        <v>0</v>
      </c>
      <c r="BU188"/>
      <c r="BV188" s="70">
        <v>9.1669999999999998</v>
      </c>
      <c r="BW188" s="70">
        <v>0</v>
      </c>
      <c r="BX188" s="70">
        <v>0</v>
      </c>
      <c r="BY188" s="70">
        <v>0</v>
      </c>
      <c r="BZ188" s="70">
        <v>0</v>
      </c>
      <c r="CA188" s="70">
        <v>0</v>
      </c>
      <c r="CB188" s="70">
        <v>0</v>
      </c>
      <c r="CC188" s="70">
        <v>0</v>
      </c>
      <c r="CD188" s="70">
        <v>0</v>
      </c>
    </row>
    <row r="189" spans="1:82">
      <c r="A189" s="70" t="s">
        <v>1858</v>
      </c>
      <c r="B189" s="70">
        <v>47</v>
      </c>
      <c r="C189" s="70">
        <v>13</v>
      </c>
      <c r="D189" s="70">
        <v>3</v>
      </c>
      <c r="E189" s="70">
        <v>2016</v>
      </c>
      <c r="F189" s="70" t="s">
        <v>155</v>
      </c>
      <c r="G189" s="70" t="s">
        <v>1845</v>
      </c>
      <c r="H189" s="70" t="s">
        <v>1846</v>
      </c>
      <c r="I189" s="148"/>
      <c r="J189" s="71">
        <v>1.8522433882694997</v>
      </c>
      <c r="K189" s="71">
        <v>0.81447925455463044</v>
      </c>
      <c r="L189" s="71">
        <v>2.563146852144579</v>
      </c>
      <c r="M189" s="71">
        <v>13.687326701886295</v>
      </c>
      <c r="N189" s="71">
        <v>17.979690917975152</v>
      </c>
      <c r="O189" s="71">
        <v>16.769977048127689</v>
      </c>
      <c r="P189" s="71">
        <v>17.462246631014224</v>
      </c>
      <c r="Q189" s="71">
        <v>0.96080747486131657</v>
      </c>
      <c r="R189" s="71">
        <v>0</v>
      </c>
      <c r="S189" s="71">
        <v>1.2299277702437312</v>
      </c>
      <c r="T189" s="72"/>
      <c r="U189" s="71">
        <v>347961</v>
      </c>
      <c r="V189" s="71">
        <v>294</v>
      </c>
      <c r="W189" s="71">
        <v>65</v>
      </c>
      <c r="X189" s="71">
        <v>3272</v>
      </c>
      <c r="Y189" s="71">
        <v>5011</v>
      </c>
      <c r="Z189" s="71">
        <v>9863</v>
      </c>
      <c r="AA189" s="71">
        <v>3594</v>
      </c>
      <c r="AB189" s="71">
        <v>13603</v>
      </c>
      <c r="AC189" s="71">
        <v>0</v>
      </c>
      <c r="AD189" s="71">
        <v>1.229927770243731</v>
      </c>
      <c r="AE189" s="72"/>
      <c r="AF189" s="71">
        <v>2395451.8889346551</v>
      </c>
      <c r="AG189" s="71">
        <v>622881.78422418027</v>
      </c>
      <c r="AH189" s="71">
        <v>423066.20019330218</v>
      </c>
      <c r="AI189" s="71">
        <v>20850816.665705498</v>
      </c>
      <c r="AJ189" s="71">
        <v>24861319.660939209</v>
      </c>
      <c r="AK189" s="71">
        <v>0</v>
      </c>
      <c r="AL189" s="71">
        <v>0</v>
      </c>
      <c r="AM189" s="71">
        <v>1865682.4145301851</v>
      </c>
      <c r="AN189" s="71">
        <v>0</v>
      </c>
      <c r="AO189" s="71">
        <v>0</v>
      </c>
      <c r="AP189" s="71">
        <v>51019218.614527032</v>
      </c>
      <c r="AQ189" s="72"/>
      <c r="AR189" s="71">
        <v>136</v>
      </c>
      <c r="AS189" s="71">
        <v>82</v>
      </c>
      <c r="AT189" s="71">
        <v>0</v>
      </c>
      <c r="AU189" s="71">
        <v>0</v>
      </c>
      <c r="AV189" s="71">
        <v>0</v>
      </c>
      <c r="AW189" s="71">
        <v>0</v>
      </c>
      <c r="AX189" s="71"/>
      <c r="AY189" s="72"/>
      <c r="AZ189" s="71">
        <v>678.7</v>
      </c>
      <c r="BA189" s="71">
        <v>3202.6</v>
      </c>
      <c r="BB189" s="71">
        <v>0</v>
      </c>
      <c r="BC189" s="71">
        <v>0</v>
      </c>
      <c r="BD189" s="71">
        <v>0</v>
      </c>
      <c r="BE189" s="71">
        <v>0</v>
      </c>
      <c r="BF189" s="71"/>
      <c r="BG189" s="72"/>
      <c r="BH189" s="71">
        <v>0</v>
      </c>
      <c r="BI189" s="71">
        <v>0</v>
      </c>
      <c r="BJ189" s="71">
        <v>2.9390000000000001</v>
      </c>
      <c r="BK189" s="71">
        <v>0</v>
      </c>
      <c r="BL189" s="71">
        <v>5.6779999999999999</v>
      </c>
      <c r="BM189" s="71">
        <v>0</v>
      </c>
      <c r="BN189" s="72"/>
      <c r="BO189" s="71">
        <v>0</v>
      </c>
      <c r="BP189" s="71">
        <v>0</v>
      </c>
      <c r="BQ189" s="71">
        <v>1</v>
      </c>
      <c r="BR189" s="71">
        <v>0</v>
      </c>
      <c r="BS189" s="71">
        <v>1</v>
      </c>
      <c r="BT189" s="71">
        <v>0</v>
      </c>
      <c r="BU189"/>
      <c r="BV189" s="70">
        <v>8.6170000000000009</v>
      </c>
      <c r="BW189" s="70">
        <v>0</v>
      </c>
      <c r="BX189" s="70">
        <v>0</v>
      </c>
      <c r="BY189" s="70">
        <v>0</v>
      </c>
      <c r="BZ189" s="70">
        <v>0</v>
      </c>
      <c r="CA189" s="70">
        <v>0</v>
      </c>
      <c r="CB189" s="70">
        <v>0</v>
      </c>
      <c r="CC189" s="70">
        <v>0</v>
      </c>
      <c r="CD189" s="70">
        <v>0</v>
      </c>
    </row>
    <row r="190" spans="1:82">
      <c r="A190" s="70" t="s">
        <v>1859</v>
      </c>
      <c r="B190" s="70">
        <v>48</v>
      </c>
      <c r="C190" s="70">
        <v>14</v>
      </c>
      <c r="D190" s="70">
        <v>3</v>
      </c>
      <c r="E190" s="70">
        <v>2017</v>
      </c>
      <c r="F190" s="70" t="s">
        <v>156</v>
      </c>
      <c r="G190" s="70" t="s">
        <v>1845</v>
      </c>
      <c r="H190" s="70" t="s">
        <v>1846</v>
      </c>
      <c r="I190" s="148"/>
      <c r="J190" s="71">
        <v>3.7065510168801263</v>
      </c>
      <c r="K190" s="71">
        <v>0.80644671991809858</v>
      </c>
      <c r="L190" s="71">
        <v>2.9451777264850953</v>
      </c>
      <c r="M190" s="71">
        <v>13.465503074880267</v>
      </c>
      <c r="N190" s="71">
        <v>17.701800881209152</v>
      </c>
      <c r="O190" s="71">
        <v>16.307333171175024</v>
      </c>
      <c r="P190" s="71">
        <v>17.172995618522645</v>
      </c>
      <c r="Q190" s="71">
        <v>0.91204652901787897</v>
      </c>
      <c r="R190" s="71">
        <v>0</v>
      </c>
      <c r="S190" s="71">
        <v>1.220602982904585</v>
      </c>
      <c r="T190" s="72"/>
      <c r="U190" s="71">
        <v>689484</v>
      </c>
      <c r="V190" s="71">
        <v>294</v>
      </c>
      <c r="W190" s="71">
        <v>65</v>
      </c>
      <c r="X190" s="71">
        <v>3272</v>
      </c>
      <c r="Y190" s="71">
        <v>5019</v>
      </c>
      <c r="Z190" s="71">
        <v>9750</v>
      </c>
      <c r="AA190" s="71">
        <v>3557</v>
      </c>
      <c r="AB190" s="71">
        <v>13353</v>
      </c>
      <c r="AC190" s="71">
        <v>0</v>
      </c>
      <c r="AD190" s="71">
        <v>1.220602982904585</v>
      </c>
      <c r="AE190" s="72"/>
      <c r="AF190" s="71">
        <v>4963892.7644425146</v>
      </c>
      <c r="AG190" s="71">
        <v>634041.02708472882</v>
      </c>
      <c r="AH190" s="71">
        <v>638592.15063915926</v>
      </c>
      <c r="AI190" s="71">
        <v>21817179.079081088</v>
      </c>
      <c r="AJ190" s="71">
        <v>24600123.15884601</v>
      </c>
      <c r="AK190" s="71">
        <v>0</v>
      </c>
      <c r="AL190" s="71">
        <v>0</v>
      </c>
      <c r="AM190" s="71">
        <v>1834259.9776885039</v>
      </c>
      <c r="AN190" s="71">
        <v>0</v>
      </c>
      <c r="AO190" s="71">
        <v>0</v>
      </c>
      <c r="AP190" s="71">
        <v>54488088.157782003</v>
      </c>
      <c r="AQ190" s="72"/>
      <c r="AR190" s="71">
        <v>145</v>
      </c>
      <c r="AS190" s="71">
        <v>96</v>
      </c>
      <c r="AT190" s="71">
        <v>0</v>
      </c>
      <c r="AU190" s="71">
        <v>0</v>
      </c>
      <c r="AV190" s="71">
        <v>0</v>
      </c>
      <c r="AW190" s="71">
        <v>0</v>
      </c>
      <c r="AX190" s="71"/>
      <c r="AY190" s="72"/>
      <c r="AZ190" s="71">
        <v>736.6</v>
      </c>
      <c r="BA190" s="71">
        <v>3820.8</v>
      </c>
      <c r="BB190" s="71">
        <v>0</v>
      </c>
      <c r="BC190" s="71">
        <v>0</v>
      </c>
      <c r="BD190" s="71">
        <v>0</v>
      </c>
      <c r="BE190" s="71">
        <v>0</v>
      </c>
      <c r="BF190" s="71"/>
      <c r="BG190" s="72"/>
      <c r="BH190" s="71">
        <v>0</v>
      </c>
      <c r="BI190" s="71">
        <v>0</v>
      </c>
      <c r="BJ190" s="71">
        <v>2.8530000000000002</v>
      </c>
      <c r="BK190" s="71">
        <v>0</v>
      </c>
      <c r="BL190" s="71">
        <v>5.7750000000000004</v>
      </c>
      <c r="BM190" s="71">
        <v>0</v>
      </c>
      <c r="BN190" s="72"/>
      <c r="BO190" s="71">
        <v>0</v>
      </c>
      <c r="BP190" s="71">
        <v>0</v>
      </c>
      <c r="BQ190" s="71">
        <v>1</v>
      </c>
      <c r="BR190" s="71">
        <v>0</v>
      </c>
      <c r="BS190" s="71">
        <v>1</v>
      </c>
      <c r="BT190" s="71">
        <v>0</v>
      </c>
      <c r="BU190"/>
      <c r="BV190" s="70">
        <v>8.6280000000000001</v>
      </c>
      <c r="BW190" s="70">
        <v>0</v>
      </c>
      <c r="BX190" s="70">
        <v>0</v>
      </c>
      <c r="BY190" s="70">
        <v>0</v>
      </c>
      <c r="BZ190" s="70">
        <v>0</v>
      </c>
      <c r="CA190" s="70">
        <v>0</v>
      </c>
      <c r="CB190" s="70">
        <v>0</v>
      </c>
      <c r="CC190" s="70">
        <v>0</v>
      </c>
      <c r="CD190" s="70">
        <v>0</v>
      </c>
    </row>
    <row r="191" spans="1:82">
      <c r="A191" s="70" t="s">
        <v>1860</v>
      </c>
      <c r="B191" s="70">
        <v>49</v>
      </c>
      <c r="C191" s="70">
        <v>15</v>
      </c>
      <c r="D191" s="70">
        <v>3</v>
      </c>
      <c r="E191" s="70">
        <v>2018</v>
      </c>
      <c r="F191" s="70" t="s">
        <v>183</v>
      </c>
      <c r="G191" s="70" t="s">
        <v>1845</v>
      </c>
      <c r="H191" s="70" t="s">
        <v>1846</v>
      </c>
      <c r="I191" s="148"/>
      <c r="J191" s="71">
        <v>3.7069251751931618</v>
      </c>
      <c r="K191" s="71">
        <v>0.72740140398272135</v>
      </c>
      <c r="L191" s="71">
        <v>2.7288823949578918</v>
      </c>
      <c r="M191" s="71">
        <v>13.283735743390187</v>
      </c>
      <c r="N191" s="71">
        <v>15.410556237736806</v>
      </c>
      <c r="O191" s="71">
        <v>15.889357573797357</v>
      </c>
      <c r="P191" s="71">
        <v>16.648340041545147</v>
      </c>
      <c r="Q191" s="71">
        <v>0.82775368394540105</v>
      </c>
      <c r="R191" s="71">
        <v>0</v>
      </c>
      <c r="S191" s="71">
        <v>1.243219065096856</v>
      </c>
      <c r="T191" s="72"/>
      <c r="U191" s="71">
        <v>686686</v>
      </c>
      <c r="V191" s="71">
        <v>294</v>
      </c>
      <c r="W191" s="71">
        <v>65</v>
      </c>
      <c r="X191" s="71">
        <v>3272</v>
      </c>
      <c r="Y191" s="71">
        <v>4995</v>
      </c>
      <c r="Z191" s="71">
        <v>9682</v>
      </c>
      <c r="AA191" s="71">
        <v>3483</v>
      </c>
      <c r="AB191" s="71">
        <v>13060</v>
      </c>
      <c r="AC191" s="71">
        <v>0</v>
      </c>
      <c r="AD191" s="71">
        <v>1.243219065096856</v>
      </c>
      <c r="AE191" s="72"/>
      <c r="AF191" s="71">
        <v>5037680.9044434736</v>
      </c>
      <c r="AG191" s="71">
        <v>547380.30114156986</v>
      </c>
      <c r="AH191" s="71">
        <v>604622.4209128517</v>
      </c>
      <c r="AI191" s="71">
        <v>21079600.899176739</v>
      </c>
      <c r="AJ191" s="71">
        <v>22790520.252991159</v>
      </c>
      <c r="AK191" s="71">
        <v>0</v>
      </c>
      <c r="AL191" s="71">
        <v>0</v>
      </c>
      <c r="AM191" s="71">
        <v>1797723.5058941341</v>
      </c>
      <c r="AN191" s="71">
        <v>0</v>
      </c>
      <c r="AO191" s="71">
        <v>0</v>
      </c>
      <c r="AP191" s="71">
        <v>51857528.284559928</v>
      </c>
      <c r="AQ191" s="72"/>
      <c r="AR191" s="71">
        <v>157</v>
      </c>
      <c r="AS191" s="71">
        <v>113</v>
      </c>
      <c r="AT191" s="71">
        <v>0</v>
      </c>
      <c r="AU191" s="71">
        <v>0</v>
      </c>
      <c r="AV191" s="71">
        <v>0</v>
      </c>
      <c r="AW191" s="71">
        <v>0</v>
      </c>
      <c r="AX191" s="71"/>
      <c r="AY191" s="72"/>
      <c r="AZ191" s="71">
        <v>799.19999999999993</v>
      </c>
      <c r="BA191" s="71">
        <v>4992.1000000000004</v>
      </c>
      <c r="BB191" s="71">
        <v>0</v>
      </c>
      <c r="BC191" s="71">
        <v>0</v>
      </c>
      <c r="BD191" s="71">
        <v>0</v>
      </c>
      <c r="BE191" s="71">
        <v>0</v>
      </c>
      <c r="BF191" s="71"/>
      <c r="BG191" s="72"/>
      <c r="BH191" s="71">
        <v>0</v>
      </c>
      <c r="BI191" s="71">
        <v>0</v>
      </c>
      <c r="BJ191" s="71">
        <v>3.0830000000000002</v>
      </c>
      <c r="BK191" s="71">
        <v>0</v>
      </c>
      <c r="BL191" s="71">
        <v>5.73</v>
      </c>
      <c r="BM191" s="71">
        <v>0</v>
      </c>
      <c r="BN191" s="72"/>
      <c r="BO191" s="71">
        <v>0</v>
      </c>
      <c r="BP191" s="71">
        <v>0</v>
      </c>
      <c r="BQ191" s="71">
        <v>1</v>
      </c>
      <c r="BR191" s="71">
        <v>0</v>
      </c>
      <c r="BS191" s="71">
        <v>1</v>
      </c>
      <c r="BT191" s="71">
        <v>0</v>
      </c>
      <c r="BU191"/>
      <c r="BV191" s="70">
        <v>8.8130000000000006</v>
      </c>
      <c r="BW191" s="70">
        <v>0</v>
      </c>
      <c r="BX191" s="70">
        <v>0</v>
      </c>
      <c r="BY191" s="70">
        <v>0</v>
      </c>
      <c r="BZ191" s="70">
        <v>0</v>
      </c>
      <c r="CA191" s="70">
        <v>0</v>
      </c>
      <c r="CB191" s="70">
        <v>0</v>
      </c>
      <c r="CC191" s="70">
        <v>0</v>
      </c>
      <c r="CD191" s="70">
        <v>0</v>
      </c>
    </row>
    <row r="192" spans="1:82">
      <c r="A192" s="70" t="s">
        <v>1861</v>
      </c>
      <c r="B192" s="70">
        <v>50</v>
      </c>
      <c r="C192" s="70">
        <v>16</v>
      </c>
      <c r="D192" s="70">
        <v>3</v>
      </c>
      <c r="E192" s="70">
        <v>2019</v>
      </c>
      <c r="F192" s="70" t="s">
        <v>158</v>
      </c>
      <c r="G192" s="70" t="s">
        <v>1845</v>
      </c>
      <c r="H192" s="70" t="s">
        <v>1846</v>
      </c>
      <c r="I192" s="148"/>
      <c r="J192" s="71">
        <v>3.3902676665152813</v>
      </c>
      <c r="K192" s="71">
        <v>0.67184719967832862</v>
      </c>
      <c r="L192" s="71">
        <v>2.7520019515830829</v>
      </c>
      <c r="M192" s="71">
        <v>12.879794482716388</v>
      </c>
      <c r="N192" s="71">
        <v>15.707236052976608</v>
      </c>
      <c r="O192" s="71">
        <v>15.250763544540582</v>
      </c>
      <c r="P192" s="71">
        <v>16.350091729189373</v>
      </c>
      <c r="Q192" s="71">
        <v>0.786496748087953</v>
      </c>
      <c r="R192" s="71">
        <v>0</v>
      </c>
      <c r="S192" s="71">
        <v>1.5760472545230346</v>
      </c>
      <c r="T192" s="72"/>
      <c r="U192" s="71">
        <v>664312</v>
      </c>
      <c r="V192" s="71">
        <v>294</v>
      </c>
      <c r="W192" s="71">
        <v>65</v>
      </c>
      <c r="X192" s="71">
        <v>3272</v>
      </c>
      <c r="Y192" s="71">
        <v>4972</v>
      </c>
      <c r="Z192" s="71">
        <v>9548</v>
      </c>
      <c r="AA192" s="71">
        <v>3395</v>
      </c>
      <c r="AB192" s="71">
        <v>12745</v>
      </c>
      <c r="AC192" s="71">
        <v>0</v>
      </c>
      <c r="AD192" s="71">
        <v>1.5760472545230351</v>
      </c>
      <c r="AE192" s="72"/>
      <c r="AF192" s="71">
        <v>4713420.2057010205</v>
      </c>
      <c r="AG192" s="71">
        <v>528363.49224014918</v>
      </c>
      <c r="AH192" s="71">
        <v>645533.61031103542</v>
      </c>
      <c r="AI192" s="71">
        <v>21289257.21139048</v>
      </c>
      <c r="AJ192" s="71">
        <v>22731986.69863867</v>
      </c>
      <c r="AK192" s="71">
        <v>0</v>
      </c>
      <c r="AL192" s="71">
        <v>0</v>
      </c>
      <c r="AM192" s="71">
        <v>1735773.0556913682</v>
      </c>
      <c r="AN192" s="71">
        <v>0</v>
      </c>
      <c r="AO192" s="71">
        <v>0</v>
      </c>
      <c r="AP192" s="71">
        <v>51644334.273972727</v>
      </c>
      <c r="AQ192" s="72"/>
      <c r="AR192" s="71">
        <v>173</v>
      </c>
      <c r="AS192" s="71">
        <v>139</v>
      </c>
      <c r="AT192" s="71">
        <v>0</v>
      </c>
      <c r="AU192" s="71">
        <v>0</v>
      </c>
      <c r="AV192" s="71">
        <v>0</v>
      </c>
      <c r="AW192" s="71">
        <v>0</v>
      </c>
      <c r="AX192" s="71"/>
      <c r="AY192" s="72"/>
      <c r="AZ192" s="71">
        <v>882.5</v>
      </c>
      <c r="BA192" s="71">
        <v>9004.5</v>
      </c>
      <c r="BB192" s="71">
        <v>0</v>
      </c>
      <c r="BC192" s="71">
        <v>0</v>
      </c>
      <c r="BD192" s="71">
        <v>0</v>
      </c>
      <c r="BE192" s="71">
        <v>0</v>
      </c>
      <c r="BF192" s="71"/>
      <c r="BG192" s="72"/>
      <c r="BH192" s="71">
        <v>0</v>
      </c>
      <c r="BI192" s="71">
        <v>0</v>
      </c>
      <c r="BJ192" s="71">
        <v>2.855</v>
      </c>
      <c r="BK192" s="71">
        <v>0</v>
      </c>
      <c r="BL192" s="71">
        <v>5.6180000000000003</v>
      </c>
      <c r="BM192" s="71">
        <v>0</v>
      </c>
      <c r="BN192" s="72"/>
      <c r="BO192" s="71">
        <v>0</v>
      </c>
      <c r="BP192" s="71">
        <v>0</v>
      </c>
      <c r="BQ192" s="71">
        <v>1</v>
      </c>
      <c r="BR192" s="71">
        <v>0</v>
      </c>
      <c r="BS192" s="71">
        <v>1</v>
      </c>
      <c r="BT192" s="71">
        <v>0</v>
      </c>
      <c r="BU192"/>
      <c r="BV192" s="70">
        <v>8.4730000000000008</v>
      </c>
      <c r="BW192" s="70">
        <v>0</v>
      </c>
      <c r="BX192" s="70">
        <v>0</v>
      </c>
      <c r="BY192" s="70">
        <v>0</v>
      </c>
      <c r="BZ192" s="70">
        <v>0</v>
      </c>
      <c r="CA192" s="70">
        <v>0</v>
      </c>
      <c r="CB192" s="70">
        <v>0</v>
      </c>
      <c r="CC192" s="70">
        <v>0</v>
      </c>
      <c r="CD192" s="70">
        <v>0</v>
      </c>
    </row>
    <row r="193" spans="1:82">
      <c r="A193" s="70" t="s">
        <v>1862</v>
      </c>
      <c r="B193" s="70">
        <v>51</v>
      </c>
      <c r="C193" s="70">
        <v>17</v>
      </c>
      <c r="D193" s="70">
        <v>3</v>
      </c>
      <c r="E193" s="70">
        <v>2020</v>
      </c>
      <c r="F193" s="70" t="s">
        <v>159</v>
      </c>
      <c r="G193" s="70" t="s">
        <v>1845</v>
      </c>
      <c r="H193" s="70" t="s">
        <v>1846</v>
      </c>
      <c r="I193" s="148"/>
      <c r="J193" s="71">
        <v>4.3684729721624436</v>
      </c>
      <c r="K193" s="71">
        <v>0.62786124165983914</v>
      </c>
      <c r="L193" s="71">
        <v>4.9696833573458603</v>
      </c>
      <c r="M193" s="71">
        <v>10.890699120371702</v>
      </c>
      <c r="N193" s="71">
        <v>14.737507535305037</v>
      </c>
      <c r="O193" s="71">
        <v>13.154708378403289</v>
      </c>
      <c r="P193" s="71">
        <v>15.178714527450653</v>
      </c>
      <c r="Q193" s="71">
        <v>0.735358142231329</v>
      </c>
      <c r="R193" s="71">
        <v>0</v>
      </c>
      <c r="S193" s="71">
        <v>1.2815899185085109</v>
      </c>
      <c r="T193" s="72"/>
      <c r="U193" s="71">
        <v>794118</v>
      </c>
      <c r="V193" s="71">
        <v>235</v>
      </c>
      <c r="W193" s="71">
        <v>142</v>
      </c>
      <c r="X193" s="71">
        <v>2895</v>
      </c>
      <c r="Y193" s="71">
        <v>4951</v>
      </c>
      <c r="Z193" s="71">
        <v>9400</v>
      </c>
      <c r="AA193" s="71">
        <v>3350</v>
      </c>
      <c r="AB193" s="71">
        <v>12472</v>
      </c>
      <c r="AC193" s="71">
        <v>0</v>
      </c>
      <c r="AD193" s="71">
        <v>1.2815899185085109</v>
      </c>
      <c r="AE193" s="72"/>
      <c r="AF193" s="71">
        <v>6177942.3621730553</v>
      </c>
      <c r="AG193" s="71">
        <v>477345.69274854334</v>
      </c>
      <c r="AH193" s="71">
        <v>1223899.041756554</v>
      </c>
      <c r="AI193" s="71">
        <v>17797612.063139737</v>
      </c>
      <c r="AJ193" s="71">
        <v>20557202.06369321</v>
      </c>
      <c r="AK193" s="71"/>
      <c r="AL193" s="71"/>
      <c r="AM193" s="71">
        <v>1627734.5668100945</v>
      </c>
      <c r="AN193" s="71"/>
      <c r="AO193" s="71"/>
      <c r="AP193" s="71">
        <v>47861735.790321194</v>
      </c>
      <c r="AQ193" s="72"/>
      <c r="AR193" s="71">
        <v>187</v>
      </c>
      <c r="AS193" s="71">
        <v>173</v>
      </c>
      <c r="AT193" s="71">
        <v>0</v>
      </c>
      <c r="AU193" s="71">
        <v>0</v>
      </c>
      <c r="AV193" s="71">
        <v>0</v>
      </c>
      <c r="AW193" s="71">
        <v>0</v>
      </c>
      <c r="AX193" s="71"/>
      <c r="AY193" s="72"/>
      <c r="AZ193" s="71">
        <v>958.4</v>
      </c>
      <c r="BA193" s="71">
        <v>11077.5</v>
      </c>
      <c r="BB193" s="71">
        <v>0</v>
      </c>
      <c r="BC193" s="71">
        <v>0</v>
      </c>
      <c r="BD193" s="71">
        <v>0</v>
      </c>
      <c r="BE193" s="71">
        <v>0</v>
      </c>
      <c r="BF193" s="71"/>
      <c r="BG193" s="72"/>
      <c r="BH193" s="71">
        <v>0</v>
      </c>
      <c r="BI193" s="71">
        <v>0</v>
      </c>
      <c r="BJ193" s="71">
        <v>0</v>
      </c>
      <c r="BK193" s="71">
        <v>0</v>
      </c>
      <c r="BL193" s="71">
        <v>4.258</v>
      </c>
      <c r="BM193" s="71">
        <v>0</v>
      </c>
      <c r="BN193" s="72"/>
      <c r="BO193" s="71">
        <v>0</v>
      </c>
      <c r="BP193" s="71">
        <v>0</v>
      </c>
      <c r="BQ193" s="71">
        <v>0</v>
      </c>
      <c r="BR193" s="71">
        <v>0</v>
      </c>
      <c r="BS193" s="71">
        <v>1</v>
      </c>
      <c r="BT193" s="71">
        <v>0</v>
      </c>
      <c r="BU193"/>
      <c r="BV193" s="70">
        <v>4.258</v>
      </c>
      <c r="BW193" s="70">
        <v>0</v>
      </c>
      <c r="BX193" s="70">
        <v>0</v>
      </c>
      <c r="BY193" s="70">
        <v>0</v>
      </c>
      <c r="BZ193" s="70">
        <v>0</v>
      </c>
      <c r="CA193" s="70">
        <v>0</v>
      </c>
      <c r="CB193" s="70">
        <v>0</v>
      </c>
      <c r="CC193" s="70">
        <v>0</v>
      </c>
      <c r="CD193" s="70">
        <v>0</v>
      </c>
    </row>
    <row r="194" spans="1:82">
      <c r="A194" s="70" t="s">
        <v>1863</v>
      </c>
      <c r="B194" s="70">
        <v>51</v>
      </c>
      <c r="C194" s="70">
        <v>18</v>
      </c>
      <c r="D194" s="70">
        <v>3</v>
      </c>
      <c r="E194" s="70">
        <v>2021</v>
      </c>
      <c r="F194" s="70" t="s">
        <v>160</v>
      </c>
      <c r="G194" s="70" t="s">
        <v>1845</v>
      </c>
      <c r="H194" s="70" t="s">
        <v>1846</v>
      </c>
      <c r="I194" s="148"/>
      <c r="J194" s="71">
        <v>4.0679848778675698</v>
      </c>
      <c r="K194" s="71">
        <v>0.7192933841830883</v>
      </c>
      <c r="L194" s="71">
        <v>4.1679125000446771</v>
      </c>
      <c r="M194" s="71">
        <v>12.129771878358239</v>
      </c>
      <c r="N194" s="71">
        <v>14.083730069069578</v>
      </c>
      <c r="O194" s="71">
        <v>12.58559627871322</v>
      </c>
      <c r="P194" s="71">
        <v>15.357045724880361</v>
      </c>
      <c r="Q194" s="71">
        <v>0.711038193885976</v>
      </c>
      <c r="R194" s="71">
        <v>0</v>
      </c>
      <c r="S194" s="71">
        <v>1.634101794300961</v>
      </c>
      <c r="T194" s="72"/>
      <c r="U194" s="71">
        <v>757814</v>
      </c>
      <c r="V194" s="71">
        <v>235</v>
      </c>
      <c r="W194" s="71">
        <v>142</v>
      </c>
      <c r="X194" s="71">
        <v>2895</v>
      </c>
      <c r="Y194" s="71">
        <v>4946</v>
      </c>
      <c r="Z194" s="71">
        <v>9260</v>
      </c>
      <c r="AA194" s="71">
        <v>3305</v>
      </c>
      <c r="AB194" s="71">
        <v>12178</v>
      </c>
      <c r="AC194" s="71">
        <v>0</v>
      </c>
      <c r="AD194" s="71">
        <v>1.634101794300961</v>
      </c>
      <c r="AE194" s="72"/>
      <c r="AF194" s="71">
        <v>5678648.4019352561</v>
      </c>
      <c r="AG194" s="71">
        <v>622491.33237032255</v>
      </c>
      <c r="AH194" s="71">
        <v>984572.44084458984</v>
      </c>
      <c r="AI194" s="71">
        <v>19890515.517875832</v>
      </c>
      <c r="AJ194" s="71">
        <v>21116365.448198501</v>
      </c>
      <c r="AK194" s="71">
        <v>0</v>
      </c>
      <c r="AL194" s="71">
        <v>0</v>
      </c>
      <c r="AM194" s="71">
        <v>1598531.6257234239</v>
      </c>
      <c r="AN194" s="71">
        <v>0</v>
      </c>
      <c r="AO194" s="71">
        <v>0</v>
      </c>
      <c r="AP194" s="71">
        <v>49891124.766947925</v>
      </c>
      <c r="AQ194" s="72"/>
      <c r="AR194" s="71">
        <v>199</v>
      </c>
      <c r="AS194" s="71">
        <v>185</v>
      </c>
      <c r="AT194" s="71">
        <v>0</v>
      </c>
      <c r="AU194" s="71">
        <v>0</v>
      </c>
      <c r="AV194" s="71">
        <v>0</v>
      </c>
      <c r="AW194" s="71">
        <v>0</v>
      </c>
      <c r="AX194" s="71"/>
      <c r="AY194" s="72"/>
      <c r="AZ194" s="71">
        <v>1030.5</v>
      </c>
      <c r="BA194" s="71">
        <v>11616.9</v>
      </c>
      <c r="BB194" s="71">
        <v>0</v>
      </c>
      <c r="BC194" s="71">
        <v>0</v>
      </c>
      <c r="BD194" s="71">
        <v>0</v>
      </c>
      <c r="BE194" s="71">
        <v>0</v>
      </c>
      <c r="BF194" s="71"/>
      <c r="BG194" s="72"/>
      <c r="BH194" s="71">
        <v>0</v>
      </c>
      <c r="BI194" s="71">
        <v>0</v>
      </c>
      <c r="BJ194" s="71">
        <v>0</v>
      </c>
      <c r="BK194" s="71">
        <v>0</v>
      </c>
      <c r="BL194" s="71">
        <v>4.4740000000000002</v>
      </c>
      <c r="BM194" s="71">
        <v>0</v>
      </c>
      <c r="BN194" s="72"/>
      <c r="BO194" s="71">
        <v>0</v>
      </c>
      <c r="BP194" s="71">
        <v>0</v>
      </c>
      <c r="BQ194" s="71">
        <v>0</v>
      </c>
      <c r="BR194" s="71">
        <v>0</v>
      </c>
      <c r="BS194" s="71">
        <v>1</v>
      </c>
      <c r="BT194" s="71">
        <v>0</v>
      </c>
      <c r="BU194"/>
      <c r="BV194" s="70">
        <v>4.4740000000000002</v>
      </c>
      <c r="BW194" s="70">
        <v>0</v>
      </c>
      <c r="BX194" s="70">
        <v>0</v>
      </c>
      <c r="BY194" s="70">
        <v>0</v>
      </c>
      <c r="BZ194" s="70">
        <v>0</v>
      </c>
      <c r="CA194" s="70">
        <v>0</v>
      </c>
      <c r="CB194" s="70">
        <v>0</v>
      </c>
      <c r="CC194" s="70">
        <v>0</v>
      </c>
      <c r="CD194" s="70">
        <v>0</v>
      </c>
    </row>
    <row r="195" spans="1:82">
      <c r="A195" s="70" t="s">
        <v>1864</v>
      </c>
      <c r="B195" s="70">
        <v>51</v>
      </c>
      <c r="C195" s="70">
        <v>19</v>
      </c>
      <c r="D195" s="70">
        <v>3</v>
      </c>
      <c r="E195" s="70">
        <v>2022</v>
      </c>
      <c r="F195" s="70" t="s">
        <v>161</v>
      </c>
      <c r="G195" s="70" t="s">
        <v>1845</v>
      </c>
      <c r="H195" s="70" t="s">
        <v>1846</v>
      </c>
      <c r="I195" s="148"/>
      <c r="J195" s="71">
        <v>3.9393393984439995</v>
      </c>
      <c r="K195" s="71">
        <v>0.58892479261179365</v>
      </c>
      <c r="L195" s="71">
        <v>4.70626120566219</v>
      </c>
      <c r="M195" s="71">
        <v>11.524000890173884</v>
      </c>
      <c r="N195" s="71">
        <v>15.916166989849206</v>
      </c>
      <c r="O195" s="71">
        <v>13.090566864171015</v>
      </c>
      <c r="P195" s="71">
        <v>14.970839209060751</v>
      </c>
      <c r="Q195" s="71">
        <v>0.7050841037073482</v>
      </c>
      <c r="R195" s="71">
        <v>0</v>
      </c>
      <c r="S195" s="71">
        <v>1.412994680797343</v>
      </c>
      <c r="T195" s="72"/>
      <c r="U195" s="71">
        <v>839790</v>
      </c>
      <c r="V195" s="71">
        <v>235</v>
      </c>
      <c r="W195" s="71">
        <v>142</v>
      </c>
      <c r="X195" s="71">
        <v>2895</v>
      </c>
      <c r="Y195" s="71">
        <v>4969</v>
      </c>
      <c r="Z195" s="71">
        <v>9151</v>
      </c>
      <c r="AA195" s="71">
        <v>3271</v>
      </c>
      <c r="AB195" s="71">
        <v>11977</v>
      </c>
      <c r="AC195" s="71">
        <v>0</v>
      </c>
      <c r="AD195" s="71">
        <v>1.412994680797343</v>
      </c>
      <c r="AE195" s="72"/>
      <c r="AF195" s="71">
        <v>5443704.0397423394</v>
      </c>
      <c r="AG195" s="71">
        <v>443383.67594661156</v>
      </c>
      <c r="AH195" s="71">
        <v>1308811.2603538162</v>
      </c>
      <c r="AI195" s="71">
        <v>18491530.508285023</v>
      </c>
      <c r="AJ195" s="71">
        <v>25043703.36793391</v>
      </c>
      <c r="AK195" s="71">
        <v>0</v>
      </c>
      <c r="AL195" s="71">
        <v>0</v>
      </c>
      <c r="AM195" s="71">
        <v>1546557.605114023</v>
      </c>
      <c r="AN195" s="71">
        <v>0</v>
      </c>
      <c r="AO195" s="71">
        <v>0</v>
      </c>
      <c r="AP195" s="71">
        <v>52277690.45737572</v>
      </c>
      <c r="AQ195" s="72"/>
      <c r="AR195" s="71">
        <v>217</v>
      </c>
      <c r="AS195" s="71">
        <v>194</v>
      </c>
      <c r="AT195" s="71">
        <v>0</v>
      </c>
      <c r="AU195" s="71">
        <v>0</v>
      </c>
      <c r="AV195" s="71">
        <v>0</v>
      </c>
      <c r="AW195" s="71">
        <v>0</v>
      </c>
      <c r="AX195" s="71"/>
      <c r="AY195" s="72"/>
      <c r="AZ195" s="71">
        <v>1149.8999999999999</v>
      </c>
      <c r="BA195" s="71">
        <v>12017.899999999996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1865</v>
      </c>
      <c r="B196" s="70">
        <v>51</v>
      </c>
      <c r="C196" s="70">
        <v>20</v>
      </c>
      <c r="D196" s="70">
        <v>3</v>
      </c>
      <c r="E196" s="70">
        <v>2023</v>
      </c>
      <c r="F196" s="70" t="s">
        <v>1539</v>
      </c>
      <c r="G196" s="70" t="s">
        <v>1845</v>
      </c>
      <c r="H196" s="70" t="s">
        <v>1846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229</v>
      </c>
      <c r="AS196" s="71">
        <v>206</v>
      </c>
      <c r="AT196" s="71">
        <v>0</v>
      </c>
      <c r="AU196" s="71">
        <v>0</v>
      </c>
      <c r="AV196" s="71">
        <v>0</v>
      </c>
      <c r="AW196" s="71">
        <v>0</v>
      </c>
      <c r="AX196" s="71"/>
      <c r="AY196" s="72"/>
      <c r="AZ196" s="71">
        <v>1232.2999999999997</v>
      </c>
      <c r="BA196" s="71">
        <v>26512.900000000012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1866</v>
      </c>
      <c r="B197" s="70">
        <v>51</v>
      </c>
      <c r="C197" s="70">
        <v>21</v>
      </c>
      <c r="D197" s="70">
        <v>3</v>
      </c>
      <c r="E197" s="70">
        <v>2024</v>
      </c>
      <c r="F197" s="70" t="s">
        <v>1554</v>
      </c>
      <c r="G197" s="1064" t="s">
        <v>1845</v>
      </c>
      <c r="H197" s="70" t="s">
        <v>1846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1867</v>
      </c>
      <c r="B198" s="70">
        <v>392</v>
      </c>
      <c r="C198" s="70">
        <v>1</v>
      </c>
      <c r="D198" s="70">
        <v>24</v>
      </c>
      <c r="E198" s="70">
        <v>1990</v>
      </c>
      <c r="F198" s="70" t="s">
        <v>787</v>
      </c>
      <c r="G198" s="1064" t="s">
        <v>1868</v>
      </c>
      <c r="H198" s="70" t="s">
        <v>1869</v>
      </c>
      <c r="I198" s="148"/>
      <c r="J198" s="71">
        <v>43.532008302726723</v>
      </c>
      <c r="K198" s="71">
        <v>2.6817720014574342</v>
      </c>
      <c r="L198" s="71">
        <v>4.9595639932908</v>
      </c>
      <c r="M198" s="71">
        <v>9.7575101771503832</v>
      </c>
      <c r="N198" s="71">
        <v>15.40345970633035</v>
      </c>
      <c r="O198" s="71">
        <v>13.19194198112074</v>
      </c>
      <c r="P198" s="71">
        <v>17.293279071090431</v>
      </c>
      <c r="Q198" s="71">
        <v>1.23184596044641</v>
      </c>
      <c r="R198" s="71">
        <v>0</v>
      </c>
      <c r="S198" s="71">
        <v>1.213569238405025</v>
      </c>
      <c r="T198" s="72"/>
      <c r="U198" s="71">
        <v>4526606</v>
      </c>
      <c r="V198" s="71">
        <v>825</v>
      </c>
      <c r="W198" s="71">
        <v>56</v>
      </c>
      <c r="X198" s="71">
        <v>3365</v>
      </c>
      <c r="Y198" s="71">
        <v>5277</v>
      </c>
      <c r="Z198" s="71">
        <v>5426</v>
      </c>
      <c r="AA198" s="71">
        <v>4199</v>
      </c>
      <c r="AB198" s="71">
        <v>20001</v>
      </c>
      <c r="AC198" s="71">
        <v>0</v>
      </c>
      <c r="AD198" s="71">
        <v>1.213569238405025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1870</v>
      </c>
      <c r="B199" s="70">
        <v>393</v>
      </c>
      <c r="C199" s="70">
        <v>2</v>
      </c>
      <c r="D199" s="70">
        <v>24</v>
      </c>
      <c r="E199" s="70">
        <v>2005</v>
      </c>
      <c r="F199" s="70" t="s">
        <v>789</v>
      </c>
      <c r="G199" s="70" t="s">
        <v>1868</v>
      </c>
      <c r="H199" s="70" t="s">
        <v>1869</v>
      </c>
      <c r="I199" s="148"/>
      <c r="J199" s="71">
        <v>30.32280587134175</v>
      </c>
      <c r="K199" s="71">
        <v>1.807899591614313</v>
      </c>
      <c r="L199" s="71">
        <v>5.9468320438595637</v>
      </c>
      <c r="M199" s="71">
        <v>16.06730202387844</v>
      </c>
      <c r="N199" s="71">
        <v>25.759138928746701</v>
      </c>
      <c r="O199" s="71">
        <v>18.721923370250341</v>
      </c>
      <c r="P199" s="71">
        <v>16.986825330139599</v>
      </c>
      <c r="Q199" s="71">
        <v>1.01921768307025</v>
      </c>
      <c r="R199" s="71">
        <v>0</v>
      </c>
      <c r="S199" s="71">
        <v>2.122279025863604</v>
      </c>
      <c r="T199" s="72"/>
      <c r="U199" s="71">
        <v>3282012</v>
      </c>
      <c r="V199" s="71">
        <v>689</v>
      </c>
      <c r="W199" s="71">
        <v>71</v>
      </c>
      <c r="X199" s="71">
        <v>2600</v>
      </c>
      <c r="Y199" s="71">
        <v>5684</v>
      </c>
      <c r="Z199" s="71">
        <v>8911</v>
      </c>
      <c r="AA199" s="71">
        <v>3378</v>
      </c>
      <c r="AB199" s="71">
        <v>17300</v>
      </c>
      <c r="AC199" s="71">
        <v>0</v>
      </c>
      <c r="AD199" s="71">
        <v>2.122279025863604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1871</v>
      </c>
      <c r="B200" s="70">
        <v>394</v>
      </c>
      <c r="C200" s="70">
        <v>3</v>
      </c>
      <c r="D200" s="70">
        <v>24</v>
      </c>
      <c r="E200" s="70">
        <v>2006</v>
      </c>
      <c r="F200" s="70" t="s">
        <v>790</v>
      </c>
      <c r="G200" s="70" t="s">
        <v>1868</v>
      </c>
      <c r="H200" s="70" t="s">
        <v>1869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1872</v>
      </c>
      <c r="B201" s="70">
        <v>395</v>
      </c>
      <c r="C201" s="70">
        <v>4</v>
      </c>
      <c r="D201" s="70">
        <v>24</v>
      </c>
      <c r="E201" s="70">
        <v>2007</v>
      </c>
      <c r="F201" s="70" t="s">
        <v>791</v>
      </c>
      <c r="G201" s="70" t="s">
        <v>1868</v>
      </c>
      <c r="H201" s="70" t="s">
        <v>1869</v>
      </c>
      <c r="I201" s="148"/>
      <c r="J201" s="71">
        <v>30.222994381386471</v>
      </c>
      <c r="K201" s="71">
        <v>1.350406845576265</v>
      </c>
      <c r="L201" s="71">
        <v>9.8903982269318451</v>
      </c>
      <c r="M201" s="71">
        <v>15.0064543439749</v>
      </c>
      <c r="N201" s="71">
        <v>26.22920909109704</v>
      </c>
      <c r="O201" s="71">
        <v>18.050035161023761</v>
      </c>
      <c r="P201" s="71">
        <v>16.64208809645379</v>
      </c>
      <c r="Q201" s="71">
        <v>1.0335132399515701</v>
      </c>
      <c r="R201" s="71">
        <v>0</v>
      </c>
      <c r="S201" s="71">
        <v>2.1658338179178762</v>
      </c>
      <c r="T201" s="72"/>
      <c r="U201" s="71">
        <v>3859829</v>
      </c>
      <c r="V201" s="71">
        <v>538</v>
      </c>
      <c r="W201" s="71">
        <v>148</v>
      </c>
      <c r="X201" s="71">
        <v>3270</v>
      </c>
      <c r="Y201" s="71">
        <v>5676</v>
      </c>
      <c r="Z201" s="71">
        <v>8931</v>
      </c>
      <c r="AA201" s="71">
        <v>3259</v>
      </c>
      <c r="AB201" s="71">
        <v>16615</v>
      </c>
      <c r="AC201" s="71">
        <v>0</v>
      </c>
      <c r="AD201" s="71">
        <v>2.1658338179178762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1873</v>
      </c>
      <c r="B202" s="70">
        <v>396</v>
      </c>
      <c r="C202" s="70">
        <v>5</v>
      </c>
      <c r="D202" s="70">
        <v>24</v>
      </c>
      <c r="E202" s="70">
        <v>2008</v>
      </c>
      <c r="F202" s="70" t="s">
        <v>792</v>
      </c>
      <c r="G202" s="70" t="s">
        <v>1868</v>
      </c>
      <c r="H202" s="70" t="s">
        <v>1869</v>
      </c>
      <c r="I202" s="148"/>
      <c r="J202" s="71">
        <v>29.705604785658501</v>
      </c>
      <c r="K202" s="71">
        <v>1.0698518217477131</v>
      </c>
      <c r="L202" s="71">
        <v>9.6621509208836454</v>
      </c>
      <c r="M202" s="71">
        <v>16.816345899530521</v>
      </c>
      <c r="N202" s="71">
        <v>24.93478916695134</v>
      </c>
      <c r="O202" s="71">
        <v>17.521950728452641</v>
      </c>
      <c r="P202" s="71">
        <v>16.158959930239931</v>
      </c>
      <c r="Q202" s="71">
        <v>0.99855250034310905</v>
      </c>
      <c r="R202" s="71">
        <v>0</v>
      </c>
      <c r="S202" s="71">
        <v>2.1672615117799721</v>
      </c>
      <c r="T202" s="72"/>
      <c r="U202" s="71">
        <v>3953466</v>
      </c>
      <c r="V202" s="71">
        <v>538</v>
      </c>
      <c r="W202" s="71">
        <v>148</v>
      </c>
      <c r="X202" s="71">
        <v>3270</v>
      </c>
      <c r="Y202" s="71">
        <v>5655</v>
      </c>
      <c r="Z202" s="71">
        <v>8974</v>
      </c>
      <c r="AA202" s="71">
        <v>3168</v>
      </c>
      <c r="AB202" s="71">
        <v>16317</v>
      </c>
      <c r="AC202" s="71">
        <v>0</v>
      </c>
      <c r="AD202" s="71">
        <v>2.1672615117799721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1874</v>
      </c>
      <c r="B203" s="70">
        <v>397</v>
      </c>
      <c r="C203" s="70">
        <v>6</v>
      </c>
      <c r="D203" s="70">
        <v>24</v>
      </c>
      <c r="E203" s="70">
        <v>2009</v>
      </c>
      <c r="F203" s="70" t="s">
        <v>176</v>
      </c>
      <c r="G203" s="70" t="s">
        <v>1868</v>
      </c>
      <c r="H203" s="70" t="s">
        <v>1869</v>
      </c>
      <c r="I203" s="148"/>
      <c r="J203" s="71">
        <v>27.292139204196221</v>
      </c>
      <c r="K203" s="71">
        <v>1.0722941753550019</v>
      </c>
      <c r="L203" s="71">
        <v>5.1649767301861109</v>
      </c>
      <c r="M203" s="71">
        <v>16.725663225203281</v>
      </c>
      <c r="N203" s="71">
        <v>22.737433082973659</v>
      </c>
      <c r="O203" s="71">
        <v>17.621304877745668</v>
      </c>
      <c r="P203" s="71">
        <v>15.372405581704539</v>
      </c>
      <c r="Q203" s="71">
        <v>0.93654706199868998</v>
      </c>
      <c r="R203" s="71">
        <v>0</v>
      </c>
      <c r="S203" s="71">
        <v>2.1646393940603472</v>
      </c>
      <c r="T203" s="72"/>
      <c r="U203" s="71">
        <v>3144229</v>
      </c>
      <c r="V203" s="71">
        <v>550</v>
      </c>
      <c r="W203" s="71">
        <v>109</v>
      </c>
      <c r="X203" s="71">
        <v>3222</v>
      </c>
      <c r="Y203" s="71">
        <v>5633</v>
      </c>
      <c r="Z203" s="71">
        <v>8908</v>
      </c>
      <c r="AA203" s="71">
        <v>3094</v>
      </c>
      <c r="AB203" s="71">
        <v>16065</v>
      </c>
      <c r="AC203" s="71">
        <v>0</v>
      </c>
      <c r="AD203" s="71">
        <v>2.1646393940603472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36.1</v>
      </c>
      <c r="BK203" s="71">
        <v>0</v>
      </c>
      <c r="BL203" s="71">
        <v>0</v>
      </c>
      <c r="BM203" s="71">
        <v>0</v>
      </c>
      <c r="BN203" s="72"/>
      <c r="BO203" s="71">
        <v>0</v>
      </c>
      <c r="BP203" s="71">
        <v>0</v>
      </c>
      <c r="BQ203" s="71">
        <v>1</v>
      </c>
      <c r="BR203" s="71">
        <v>0</v>
      </c>
      <c r="BS203" s="71">
        <v>0</v>
      </c>
      <c r="BT203" s="71">
        <v>0</v>
      </c>
      <c r="BU203"/>
      <c r="BV203" s="70">
        <v>36.1</v>
      </c>
      <c r="BW203" s="70">
        <v>0</v>
      </c>
      <c r="BX203" s="70">
        <v>0</v>
      </c>
      <c r="BY203" s="70">
        <v>0</v>
      </c>
      <c r="BZ203" s="70">
        <v>0</v>
      </c>
      <c r="CA203" s="70">
        <v>0</v>
      </c>
      <c r="CB203" s="70">
        <v>0</v>
      </c>
      <c r="CC203" s="70">
        <v>0</v>
      </c>
      <c r="CD203" s="70">
        <v>0</v>
      </c>
    </row>
    <row r="204" spans="1:82">
      <c r="A204" s="70" t="s">
        <v>1875</v>
      </c>
      <c r="B204" s="70">
        <v>398</v>
      </c>
      <c r="C204" s="70">
        <v>7</v>
      </c>
      <c r="D204" s="70">
        <v>24</v>
      </c>
      <c r="E204" s="70">
        <v>2010</v>
      </c>
      <c r="F204" s="70" t="s">
        <v>177</v>
      </c>
      <c r="G204" s="70" t="s">
        <v>1868</v>
      </c>
      <c r="H204" s="70" t="s">
        <v>1869</v>
      </c>
      <c r="I204" s="148"/>
      <c r="J204" s="71">
        <v>31.135214721781661</v>
      </c>
      <c r="K204" s="71">
        <v>1.0929429154443431</v>
      </c>
      <c r="L204" s="71">
        <v>4.8898752734538036</v>
      </c>
      <c r="M204" s="71">
        <v>16.312039492676949</v>
      </c>
      <c r="N204" s="71">
        <v>22.73249818490801</v>
      </c>
      <c r="O204" s="71">
        <v>17.689444503299029</v>
      </c>
      <c r="P204" s="71">
        <v>15.501167159651461</v>
      </c>
      <c r="Q204" s="71">
        <v>0.96338502979344998</v>
      </c>
      <c r="R204" s="71">
        <v>0</v>
      </c>
      <c r="S204" s="71">
        <v>1.3366090666737971</v>
      </c>
      <c r="T204" s="72"/>
      <c r="U204" s="71">
        <v>3837350</v>
      </c>
      <c r="V204" s="71">
        <v>550</v>
      </c>
      <c r="W204" s="71">
        <v>109</v>
      </c>
      <c r="X204" s="71">
        <v>3222</v>
      </c>
      <c r="Y204" s="71">
        <v>5622</v>
      </c>
      <c r="Z204" s="71">
        <v>8984</v>
      </c>
      <c r="AA204" s="71">
        <v>3042</v>
      </c>
      <c r="AB204" s="71">
        <v>15835</v>
      </c>
      <c r="AC204" s="71">
        <v>0</v>
      </c>
      <c r="AD204" s="71">
        <v>1.3366090666737971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44.5</v>
      </c>
      <c r="BK204" s="71">
        <v>0</v>
      </c>
      <c r="BL204" s="71">
        <v>0</v>
      </c>
      <c r="BM204" s="71">
        <v>0</v>
      </c>
      <c r="BN204" s="72"/>
      <c r="BO204" s="71">
        <v>0</v>
      </c>
      <c r="BP204" s="71">
        <v>0</v>
      </c>
      <c r="BQ204" s="71">
        <v>1</v>
      </c>
      <c r="BR204" s="71">
        <v>0</v>
      </c>
      <c r="BS204" s="71">
        <v>0</v>
      </c>
      <c r="BT204" s="71">
        <v>0</v>
      </c>
      <c r="BU204"/>
      <c r="BV204" s="70">
        <v>44.5</v>
      </c>
      <c r="BW204" s="70">
        <v>0</v>
      </c>
      <c r="BX204" s="70">
        <v>0</v>
      </c>
      <c r="BY204" s="70">
        <v>0</v>
      </c>
      <c r="BZ204" s="70">
        <v>0</v>
      </c>
      <c r="CA204" s="70">
        <v>0</v>
      </c>
      <c r="CB204" s="70">
        <v>0</v>
      </c>
      <c r="CC204" s="70">
        <v>0</v>
      </c>
      <c r="CD204" s="70">
        <v>0</v>
      </c>
    </row>
    <row r="205" spans="1:82">
      <c r="A205" s="70" t="s">
        <v>1876</v>
      </c>
      <c r="B205" s="70">
        <v>399</v>
      </c>
      <c r="C205" s="70">
        <v>8</v>
      </c>
      <c r="D205" s="70">
        <v>24</v>
      </c>
      <c r="E205" s="70">
        <v>2011</v>
      </c>
      <c r="F205" s="70" t="s">
        <v>178</v>
      </c>
      <c r="G205" s="70" t="s">
        <v>1868</v>
      </c>
      <c r="H205" s="70" t="s">
        <v>1869</v>
      </c>
      <c r="I205" s="148"/>
      <c r="J205" s="71">
        <v>34.746049032391788</v>
      </c>
      <c r="K205" s="71">
        <v>1.468111172511158</v>
      </c>
      <c r="L205" s="71">
        <v>4.5649419403764631</v>
      </c>
      <c r="M205" s="71">
        <v>18.984004382950339</v>
      </c>
      <c r="N205" s="71">
        <v>26.314876033450929</v>
      </c>
      <c r="O205" s="71">
        <v>17.415450562797378</v>
      </c>
      <c r="P205" s="71">
        <v>14.751352517553897</v>
      </c>
      <c r="Q205" s="71">
        <v>1.08248086982122</v>
      </c>
      <c r="R205" s="71">
        <v>0</v>
      </c>
      <c r="S205" s="71">
        <v>1.5393990719931601</v>
      </c>
      <c r="T205" s="72"/>
      <c r="U205" s="71">
        <v>3531295</v>
      </c>
      <c r="V205" s="71">
        <v>550</v>
      </c>
      <c r="W205" s="71">
        <v>109</v>
      </c>
      <c r="X205" s="71">
        <v>3222</v>
      </c>
      <c r="Y205" s="71">
        <v>5560</v>
      </c>
      <c r="Z205" s="71">
        <v>9037</v>
      </c>
      <c r="AA205" s="71">
        <v>2981</v>
      </c>
      <c r="AB205" s="71">
        <v>15425</v>
      </c>
      <c r="AC205" s="71">
        <v>0</v>
      </c>
      <c r="AD205" s="71">
        <v>1.5393990719931601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45.494</v>
      </c>
      <c r="BK205" s="71">
        <v>0</v>
      </c>
      <c r="BL205" s="71">
        <v>0</v>
      </c>
      <c r="BM205" s="71">
        <v>0</v>
      </c>
      <c r="BN205" s="72"/>
      <c r="BO205" s="71">
        <v>0</v>
      </c>
      <c r="BP205" s="71">
        <v>0</v>
      </c>
      <c r="BQ205" s="71">
        <v>2</v>
      </c>
      <c r="BR205" s="71">
        <v>0</v>
      </c>
      <c r="BS205" s="71">
        <v>0</v>
      </c>
      <c r="BT205" s="71">
        <v>0</v>
      </c>
      <c r="BU205"/>
      <c r="BV205" s="70">
        <v>45.494</v>
      </c>
      <c r="BW205" s="70">
        <v>0</v>
      </c>
      <c r="BX205" s="70">
        <v>0</v>
      </c>
      <c r="BY205" s="70">
        <v>0</v>
      </c>
      <c r="BZ205" s="70">
        <v>0</v>
      </c>
      <c r="CA205" s="70">
        <v>0</v>
      </c>
      <c r="CB205" s="70">
        <v>0</v>
      </c>
      <c r="CC205" s="70">
        <v>0</v>
      </c>
      <c r="CD205" s="70">
        <v>0</v>
      </c>
    </row>
    <row r="206" spans="1:82">
      <c r="A206" s="70" t="s">
        <v>1877</v>
      </c>
      <c r="B206" s="70">
        <v>400</v>
      </c>
      <c r="C206" s="70">
        <v>9</v>
      </c>
      <c r="D206" s="70">
        <v>24</v>
      </c>
      <c r="E206" s="70">
        <v>2012</v>
      </c>
      <c r="F206" s="70" t="s">
        <v>179</v>
      </c>
      <c r="G206" s="70" t="s">
        <v>1868</v>
      </c>
      <c r="H206" s="70" t="s">
        <v>1869</v>
      </c>
      <c r="I206" s="148"/>
      <c r="J206" s="71">
        <v>36.511035519011521</v>
      </c>
      <c r="K206" s="71">
        <v>1.3782189456241589</v>
      </c>
      <c r="L206" s="71">
        <v>4.5785757044193396</v>
      </c>
      <c r="M206" s="71">
        <v>21.35929963195175</v>
      </c>
      <c r="N206" s="71">
        <v>28.021173559142881</v>
      </c>
      <c r="O206" s="71">
        <v>17.591967575303766</v>
      </c>
      <c r="P206" s="71">
        <v>14.974625537320525</v>
      </c>
      <c r="Q206" s="71">
        <v>1.1574896432705299</v>
      </c>
      <c r="R206" s="71">
        <v>0</v>
      </c>
      <c r="S206" s="71">
        <v>1.72614161541997</v>
      </c>
      <c r="T206" s="72"/>
      <c r="U206" s="71">
        <v>3403039</v>
      </c>
      <c r="V206" s="71">
        <v>550</v>
      </c>
      <c r="W206" s="71">
        <v>109</v>
      </c>
      <c r="X206" s="71">
        <v>3222</v>
      </c>
      <c r="Y206" s="71">
        <v>5568</v>
      </c>
      <c r="Z206" s="71">
        <v>9201</v>
      </c>
      <c r="AA206" s="71">
        <v>3009</v>
      </c>
      <c r="AB206" s="71">
        <v>15181</v>
      </c>
      <c r="AC206" s="71">
        <v>0</v>
      </c>
      <c r="AD206" s="71">
        <v>1.72614161541997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49.08</v>
      </c>
      <c r="BK206" s="71">
        <v>0</v>
      </c>
      <c r="BL206" s="71">
        <v>0</v>
      </c>
      <c r="BM206" s="71">
        <v>0</v>
      </c>
      <c r="BN206" s="72"/>
      <c r="BO206" s="71">
        <v>0</v>
      </c>
      <c r="BP206" s="71">
        <v>0</v>
      </c>
      <c r="BQ206" s="71">
        <v>2</v>
      </c>
      <c r="BR206" s="71">
        <v>0</v>
      </c>
      <c r="BS206" s="71">
        <v>0</v>
      </c>
      <c r="BT206" s="71">
        <v>0</v>
      </c>
      <c r="BU206"/>
      <c r="BV206" s="70">
        <v>49.08</v>
      </c>
      <c r="BW206" s="70">
        <v>0</v>
      </c>
      <c r="BX206" s="70">
        <v>0</v>
      </c>
      <c r="BY206" s="70">
        <v>0</v>
      </c>
      <c r="BZ206" s="70">
        <v>0</v>
      </c>
      <c r="CA206" s="70">
        <v>0</v>
      </c>
      <c r="CB206" s="70">
        <v>0</v>
      </c>
      <c r="CC206" s="70">
        <v>0</v>
      </c>
      <c r="CD206" s="70">
        <v>0</v>
      </c>
    </row>
    <row r="207" spans="1:82">
      <c r="A207" s="70" t="s">
        <v>1878</v>
      </c>
      <c r="B207" s="70">
        <v>401</v>
      </c>
      <c r="C207" s="70">
        <v>10</v>
      </c>
      <c r="D207" s="70">
        <v>24</v>
      </c>
      <c r="E207" s="70">
        <v>2013</v>
      </c>
      <c r="F207" s="70" t="s">
        <v>180</v>
      </c>
      <c r="G207" s="70" t="s">
        <v>1868</v>
      </c>
      <c r="H207" s="70" t="s">
        <v>1869</v>
      </c>
      <c r="I207" s="148"/>
      <c r="J207" s="71">
        <v>31.05766012596748</v>
      </c>
      <c r="K207" s="71">
        <v>1.1700726223834319</v>
      </c>
      <c r="L207" s="71">
        <v>3.321514784771213</v>
      </c>
      <c r="M207" s="71">
        <v>18.434423205674062</v>
      </c>
      <c r="N207" s="71">
        <v>27.54144945073957</v>
      </c>
      <c r="O207" s="71">
        <v>16.962715100760224</v>
      </c>
      <c r="P207" s="71">
        <v>15.125961949418839</v>
      </c>
      <c r="Q207" s="71">
        <v>1.15761598568709</v>
      </c>
      <c r="R207" s="71">
        <v>0</v>
      </c>
      <c r="S207" s="71">
        <v>2.6038113788004069</v>
      </c>
      <c r="T207" s="72"/>
      <c r="U207" s="71">
        <v>3182608</v>
      </c>
      <c r="V207" s="71">
        <v>550</v>
      </c>
      <c r="W207" s="71">
        <v>109</v>
      </c>
      <c r="X207" s="71">
        <v>3222</v>
      </c>
      <c r="Y207" s="71">
        <v>5564</v>
      </c>
      <c r="Z207" s="71">
        <v>9268</v>
      </c>
      <c r="AA207" s="71">
        <v>3028</v>
      </c>
      <c r="AB207" s="71">
        <v>14965</v>
      </c>
      <c r="AC207" s="71">
        <v>0</v>
      </c>
      <c r="AD207" s="71">
        <v>2.6038113788004069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49.61</v>
      </c>
      <c r="BK207" s="71">
        <v>0</v>
      </c>
      <c r="BL207" s="71">
        <v>0</v>
      </c>
      <c r="BM207" s="71">
        <v>0</v>
      </c>
      <c r="BN207" s="72"/>
      <c r="BO207" s="71">
        <v>0</v>
      </c>
      <c r="BP207" s="71">
        <v>0</v>
      </c>
      <c r="BQ207" s="71">
        <v>2</v>
      </c>
      <c r="BR207" s="71">
        <v>0</v>
      </c>
      <c r="BS207" s="71">
        <v>0</v>
      </c>
      <c r="BT207" s="71">
        <v>0</v>
      </c>
      <c r="BU207"/>
      <c r="BV207" s="70">
        <v>49.61</v>
      </c>
      <c r="BW207" s="70">
        <v>0</v>
      </c>
      <c r="BX207" s="70">
        <v>0</v>
      </c>
      <c r="BY207" s="70">
        <v>0</v>
      </c>
      <c r="BZ207" s="70">
        <v>0</v>
      </c>
      <c r="CA207" s="70">
        <v>0</v>
      </c>
      <c r="CB207" s="70">
        <v>0</v>
      </c>
      <c r="CC207" s="70">
        <v>0</v>
      </c>
      <c r="CD207" s="70">
        <v>0</v>
      </c>
    </row>
    <row r="208" spans="1:82">
      <c r="A208" s="70" t="s">
        <v>1879</v>
      </c>
      <c r="B208" s="70">
        <v>402</v>
      </c>
      <c r="C208" s="70">
        <v>11</v>
      </c>
      <c r="D208" s="70">
        <v>24</v>
      </c>
      <c r="E208" s="70">
        <v>2014</v>
      </c>
      <c r="F208" s="70" t="s">
        <v>181</v>
      </c>
      <c r="G208" s="70" t="s">
        <v>1868</v>
      </c>
      <c r="H208" s="70" t="s">
        <v>1869</v>
      </c>
      <c r="I208" s="148"/>
      <c r="J208" s="71">
        <v>31.65812946530848</v>
      </c>
      <c r="K208" s="71">
        <v>1.8718166609353679</v>
      </c>
      <c r="L208" s="71">
        <v>1.193273880056821</v>
      </c>
      <c r="M208" s="71">
        <v>21.557941261700329</v>
      </c>
      <c r="N208" s="71">
        <v>26.904344101722721</v>
      </c>
      <c r="O208" s="71">
        <v>16.282788646009841</v>
      </c>
      <c r="P208" s="71">
        <v>15.084072492051558</v>
      </c>
      <c r="Q208" s="71">
        <v>1.09337092958425</v>
      </c>
      <c r="R208" s="71">
        <v>0</v>
      </c>
      <c r="S208" s="71">
        <v>3.3026739604047859</v>
      </c>
      <c r="T208" s="72"/>
      <c r="U208" s="71">
        <v>3489132</v>
      </c>
      <c r="V208" s="71">
        <v>810</v>
      </c>
      <c r="W208" s="71">
        <v>26</v>
      </c>
      <c r="X208" s="71">
        <v>3370</v>
      </c>
      <c r="Y208" s="71">
        <v>5565</v>
      </c>
      <c r="Z208" s="71">
        <v>9370</v>
      </c>
      <c r="AA208" s="71">
        <v>3004</v>
      </c>
      <c r="AB208" s="71">
        <v>14732</v>
      </c>
      <c r="AC208" s="71">
        <v>0</v>
      </c>
      <c r="AD208" s="71">
        <v>3.3026739604047859</v>
      </c>
      <c r="AE208" s="72"/>
      <c r="AF208" s="71"/>
      <c r="AG208" s="71"/>
      <c r="AH208" s="71"/>
      <c r="AI208" s="71"/>
      <c r="AJ208" s="71"/>
      <c r="AK208" s="71"/>
      <c r="AL208" s="71"/>
      <c r="AM208" s="71"/>
      <c r="AN208" s="71"/>
      <c r="AO208" s="71"/>
      <c r="AP208" s="71"/>
      <c r="AQ208" s="72"/>
      <c r="AR208" s="71">
        <v>240</v>
      </c>
      <c r="AS208" s="71">
        <v>64</v>
      </c>
      <c r="AT208" s="71">
        <v>0</v>
      </c>
      <c r="AU208" s="71">
        <v>0</v>
      </c>
      <c r="AV208" s="71">
        <v>0</v>
      </c>
      <c r="AW208" s="71">
        <v>0</v>
      </c>
      <c r="AX208" s="71"/>
      <c r="AY208" s="72"/>
      <c r="AZ208" s="71">
        <v>1040.8</v>
      </c>
      <c r="BA208" s="71">
        <v>2599.1</v>
      </c>
      <c r="BB208" s="71">
        <v>0</v>
      </c>
      <c r="BC208" s="71">
        <v>0</v>
      </c>
      <c r="BD208" s="71">
        <v>0</v>
      </c>
      <c r="BE208" s="71">
        <v>0</v>
      </c>
      <c r="BF208" s="71"/>
      <c r="BG208" s="72"/>
      <c r="BH208" s="71">
        <v>0</v>
      </c>
      <c r="BI208" s="71">
        <v>0</v>
      </c>
      <c r="BJ208" s="71">
        <v>42.93</v>
      </c>
      <c r="BK208" s="71">
        <v>0</v>
      </c>
      <c r="BL208" s="71">
        <v>0</v>
      </c>
      <c r="BM208" s="71">
        <v>0</v>
      </c>
      <c r="BN208" s="72"/>
      <c r="BO208" s="71">
        <v>0</v>
      </c>
      <c r="BP208" s="71">
        <v>0</v>
      </c>
      <c r="BQ208" s="71">
        <v>2</v>
      </c>
      <c r="BR208" s="71">
        <v>0</v>
      </c>
      <c r="BS208" s="71">
        <v>0</v>
      </c>
      <c r="BT208" s="71">
        <v>0</v>
      </c>
      <c r="BU208"/>
      <c r="BV208" s="70">
        <v>42.93</v>
      </c>
      <c r="BW208" s="70">
        <v>0</v>
      </c>
      <c r="BX208" s="70">
        <v>0</v>
      </c>
      <c r="BY208" s="70">
        <v>0</v>
      </c>
      <c r="BZ208" s="70">
        <v>0</v>
      </c>
      <c r="CA208" s="70">
        <v>0</v>
      </c>
      <c r="CB208" s="70">
        <v>0</v>
      </c>
      <c r="CC208" s="70">
        <v>0</v>
      </c>
      <c r="CD208" s="70">
        <v>0</v>
      </c>
    </row>
    <row r="209" spans="1:82">
      <c r="A209" s="70" t="s">
        <v>1880</v>
      </c>
      <c r="B209" s="70">
        <v>403</v>
      </c>
      <c r="C209" s="70">
        <v>12</v>
      </c>
      <c r="D209" s="70">
        <v>24</v>
      </c>
      <c r="E209" s="70">
        <v>2015</v>
      </c>
      <c r="F209" s="70" t="s">
        <v>182</v>
      </c>
      <c r="G209" s="70" t="s">
        <v>1868</v>
      </c>
      <c r="H209" s="70" t="s">
        <v>1869</v>
      </c>
      <c r="I209" s="148"/>
      <c r="J209" s="71">
        <v>17.71948619131388</v>
      </c>
      <c r="K209" s="71">
        <v>1.891672328679088</v>
      </c>
      <c r="L209" s="71">
        <v>1.213807423342723</v>
      </c>
      <c r="M209" s="71">
        <v>21.208674017512639</v>
      </c>
      <c r="N209" s="71">
        <v>24.07088920595103</v>
      </c>
      <c r="O209" s="71">
        <v>16.084548356650075</v>
      </c>
      <c r="P209" s="71">
        <v>15.21659689962358</v>
      </c>
      <c r="Q209" s="71">
        <v>1.0467997567945599</v>
      </c>
      <c r="R209" s="71">
        <v>0</v>
      </c>
      <c r="S209" s="71">
        <v>2.1962816317785072</v>
      </c>
      <c r="T209" s="72"/>
      <c r="U209" s="71">
        <v>2162297</v>
      </c>
      <c r="V209" s="71">
        <v>810</v>
      </c>
      <c r="W209" s="71">
        <v>26</v>
      </c>
      <c r="X209" s="71">
        <v>3370</v>
      </c>
      <c r="Y209" s="71">
        <v>5553</v>
      </c>
      <c r="Z209" s="71">
        <v>9345</v>
      </c>
      <c r="AA209" s="71">
        <v>3028</v>
      </c>
      <c r="AB209" s="71">
        <v>14408</v>
      </c>
      <c r="AC209" s="71">
        <v>0</v>
      </c>
      <c r="AD209" s="71">
        <v>2.1962816317785072</v>
      </c>
      <c r="AE209" s="72"/>
      <c r="AF209" s="71">
        <v>18848043.71726897</v>
      </c>
      <c r="AG209" s="71">
        <v>1391052.3137826039</v>
      </c>
      <c r="AH209" s="71">
        <v>211122.09258062331</v>
      </c>
      <c r="AI209" s="71">
        <v>23745425.104491629</v>
      </c>
      <c r="AJ209" s="71">
        <v>32034468.152463391</v>
      </c>
      <c r="AK209" s="71">
        <v>0</v>
      </c>
      <c r="AL209" s="71">
        <v>0</v>
      </c>
      <c r="AM209" s="71">
        <v>1974555.9607131651</v>
      </c>
      <c r="AN209" s="71">
        <v>0</v>
      </c>
      <c r="AO209" s="71">
        <v>0</v>
      </c>
      <c r="AP209" s="71">
        <v>78204667.341300383</v>
      </c>
      <c r="AQ209" s="72"/>
      <c r="AR209" s="71">
        <v>274</v>
      </c>
      <c r="AS209" s="71">
        <v>92</v>
      </c>
      <c r="AT209" s="71">
        <v>0</v>
      </c>
      <c r="AU209" s="71">
        <v>0</v>
      </c>
      <c r="AV209" s="71">
        <v>0</v>
      </c>
      <c r="AW209" s="71">
        <v>0</v>
      </c>
      <c r="AX209" s="71"/>
      <c r="AY209" s="72"/>
      <c r="AZ209" s="71">
        <v>1228.7</v>
      </c>
      <c r="BA209" s="71">
        <v>5631.3</v>
      </c>
      <c r="BB209" s="71">
        <v>0</v>
      </c>
      <c r="BC209" s="71">
        <v>0</v>
      </c>
      <c r="BD209" s="71">
        <v>0</v>
      </c>
      <c r="BE209" s="71">
        <v>0</v>
      </c>
      <c r="BF209" s="71"/>
      <c r="BG209" s="72"/>
      <c r="BH209" s="71">
        <v>0</v>
      </c>
      <c r="BI209" s="71">
        <v>0</v>
      </c>
      <c r="BJ209" s="71">
        <v>39.137999999999998</v>
      </c>
      <c r="BK209" s="71">
        <v>0</v>
      </c>
      <c r="BL209" s="71">
        <v>0</v>
      </c>
      <c r="BM209" s="71">
        <v>0</v>
      </c>
      <c r="BN209" s="72"/>
      <c r="BO209" s="71">
        <v>0</v>
      </c>
      <c r="BP209" s="71">
        <v>0</v>
      </c>
      <c r="BQ209" s="71">
        <v>2</v>
      </c>
      <c r="BR209" s="71">
        <v>0</v>
      </c>
      <c r="BS209" s="71">
        <v>0</v>
      </c>
      <c r="BT209" s="71">
        <v>0</v>
      </c>
      <c r="BU209"/>
      <c r="BV209" s="70">
        <v>39.137999999999998</v>
      </c>
      <c r="BW209" s="70">
        <v>0</v>
      </c>
      <c r="BX209" s="70">
        <v>0</v>
      </c>
      <c r="BY209" s="70">
        <v>0</v>
      </c>
      <c r="BZ209" s="70">
        <v>0</v>
      </c>
      <c r="CA209" s="70">
        <v>0</v>
      </c>
      <c r="CB209" s="70">
        <v>0</v>
      </c>
      <c r="CC209" s="70">
        <v>0</v>
      </c>
      <c r="CD209" s="70">
        <v>0</v>
      </c>
    </row>
    <row r="210" spans="1:82">
      <c r="A210" s="70" t="s">
        <v>1881</v>
      </c>
      <c r="B210" s="70">
        <v>404</v>
      </c>
      <c r="C210" s="70">
        <v>13</v>
      </c>
      <c r="D210" s="70">
        <v>24</v>
      </c>
      <c r="E210" s="70">
        <v>2016</v>
      </c>
      <c r="F210" s="70" t="s">
        <v>155</v>
      </c>
      <c r="G210" s="70" t="s">
        <v>1868</v>
      </c>
      <c r="H210" s="70" t="s">
        <v>1869</v>
      </c>
      <c r="I210" s="148"/>
      <c r="J210" s="71">
        <v>24.069904843133457</v>
      </c>
      <c r="K210" s="71">
        <v>1.9431784696895311</v>
      </c>
      <c r="L210" s="71">
        <v>1.3308105937132877</v>
      </c>
      <c r="M210" s="71">
        <v>15.494514725607146</v>
      </c>
      <c r="N210" s="71">
        <v>22.419907649994766</v>
      </c>
      <c r="O210" s="71">
        <v>15.681790359412117</v>
      </c>
      <c r="P210" s="71">
        <v>14.503284973171244</v>
      </c>
      <c r="Q210" s="71">
        <v>0.99753612934399571</v>
      </c>
      <c r="R210" s="71">
        <v>0</v>
      </c>
      <c r="S210" s="71">
        <v>2.3913485620245511</v>
      </c>
      <c r="T210" s="72"/>
      <c r="U210" s="71">
        <v>2894387</v>
      </c>
      <c r="V210" s="71">
        <v>810</v>
      </c>
      <c r="W210" s="71">
        <v>26</v>
      </c>
      <c r="X210" s="71">
        <v>3370</v>
      </c>
      <c r="Y210" s="71">
        <v>5559</v>
      </c>
      <c r="Z210" s="71">
        <v>9223</v>
      </c>
      <c r="AA210" s="71">
        <v>2985</v>
      </c>
      <c r="AB210" s="71">
        <v>14123</v>
      </c>
      <c r="AC210" s="71">
        <v>0</v>
      </c>
      <c r="AD210" s="71">
        <v>2.3913485620245511</v>
      </c>
      <c r="AE210" s="72"/>
      <c r="AF210" s="71">
        <v>26730053.741380859</v>
      </c>
      <c r="AG210" s="71">
        <v>1371196.6305413691</v>
      </c>
      <c r="AH210" s="71">
        <v>185747.38948480829</v>
      </c>
      <c r="AI210" s="71">
        <v>21150539.679410271</v>
      </c>
      <c r="AJ210" s="71">
        <v>28581029.63465688</v>
      </c>
      <c r="AK210" s="71">
        <v>0</v>
      </c>
      <c r="AL210" s="71">
        <v>0</v>
      </c>
      <c r="AM210" s="71">
        <v>1937001.598206999</v>
      </c>
      <c r="AN210" s="71">
        <v>0</v>
      </c>
      <c r="AO210" s="71">
        <v>0</v>
      </c>
      <c r="AP210" s="71">
        <v>79955568.673681185</v>
      </c>
      <c r="AQ210" s="72"/>
      <c r="AR210" s="71">
        <v>307</v>
      </c>
      <c r="AS210" s="71">
        <v>108</v>
      </c>
      <c r="AT210" s="71">
        <v>0</v>
      </c>
      <c r="AU210" s="71">
        <v>0</v>
      </c>
      <c r="AV210" s="71">
        <v>0</v>
      </c>
      <c r="AW210" s="71">
        <v>0</v>
      </c>
      <c r="AX210" s="71"/>
      <c r="AY210" s="72"/>
      <c r="AZ210" s="71">
        <v>1416</v>
      </c>
      <c r="BA210" s="71">
        <v>6181.3</v>
      </c>
      <c r="BB210" s="71">
        <v>0</v>
      </c>
      <c r="BC210" s="71">
        <v>0</v>
      </c>
      <c r="BD210" s="71">
        <v>0</v>
      </c>
      <c r="BE210" s="71">
        <v>0</v>
      </c>
      <c r="BF210" s="71"/>
      <c r="BG210" s="72"/>
      <c r="BH210" s="71">
        <v>0</v>
      </c>
      <c r="BI210" s="71">
        <v>0</v>
      </c>
      <c r="BJ210" s="71">
        <v>31.914999999999999</v>
      </c>
      <c r="BK210" s="71">
        <v>0</v>
      </c>
      <c r="BL210" s="71">
        <v>0</v>
      </c>
      <c r="BM210" s="71">
        <v>0</v>
      </c>
      <c r="BN210" s="72"/>
      <c r="BO210" s="71">
        <v>0</v>
      </c>
      <c r="BP210" s="71">
        <v>0</v>
      </c>
      <c r="BQ210" s="71">
        <v>2</v>
      </c>
      <c r="BR210" s="71">
        <v>0</v>
      </c>
      <c r="BS210" s="71">
        <v>0</v>
      </c>
      <c r="BT210" s="71">
        <v>0</v>
      </c>
      <c r="BU210"/>
      <c r="BV210" s="70">
        <v>31.914999999999999</v>
      </c>
      <c r="BW210" s="70">
        <v>0</v>
      </c>
      <c r="BX210" s="70">
        <v>0</v>
      </c>
      <c r="BY210" s="70">
        <v>0</v>
      </c>
      <c r="BZ210" s="70">
        <v>0</v>
      </c>
      <c r="CA210" s="70">
        <v>0</v>
      </c>
      <c r="CB210" s="70">
        <v>0</v>
      </c>
      <c r="CC210" s="70">
        <v>0</v>
      </c>
      <c r="CD210" s="70">
        <v>0</v>
      </c>
    </row>
    <row r="211" spans="1:82">
      <c r="A211" s="70" t="s">
        <v>1882</v>
      </c>
      <c r="B211" s="70">
        <v>405</v>
      </c>
      <c r="C211" s="70">
        <v>14</v>
      </c>
      <c r="D211" s="70">
        <v>24</v>
      </c>
      <c r="E211" s="70">
        <v>2017</v>
      </c>
      <c r="F211" s="70" t="s">
        <v>156</v>
      </c>
      <c r="G211" s="70" t="s">
        <v>1868</v>
      </c>
      <c r="H211" s="70" t="s">
        <v>1869</v>
      </c>
      <c r="I211" s="148"/>
      <c r="J211" s="71">
        <v>24.180291381115769</v>
      </c>
      <c r="K211" s="71">
        <v>1.9973160957233755</v>
      </c>
      <c r="L211" s="71">
        <v>1.3787612101475517</v>
      </c>
      <c r="M211" s="71">
        <v>14.361593862804826</v>
      </c>
      <c r="N211" s="71">
        <v>23.457571274292981</v>
      </c>
      <c r="O211" s="71">
        <v>15.180036498624055</v>
      </c>
      <c r="P211" s="71">
        <v>14.290713250162225</v>
      </c>
      <c r="Q211" s="71">
        <v>0.93800157140736395</v>
      </c>
      <c r="R211" s="71">
        <v>0</v>
      </c>
      <c r="S211" s="71">
        <v>2.5073246054389089</v>
      </c>
      <c r="T211" s="72"/>
      <c r="U211" s="71">
        <v>3074001</v>
      </c>
      <c r="V211" s="71">
        <v>810</v>
      </c>
      <c r="W211" s="71">
        <v>26</v>
      </c>
      <c r="X211" s="71">
        <v>3370</v>
      </c>
      <c r="Y211" s="71">
        <v>5481</v>
      </c>
      <c r="Z211" s="71">
        <v>9076</v>
      </c>
      <c r="AA211" s="71">
        <v>2960</v>
      </c>
      <c r="AB211" s="71">
        <v>13733</v>
      </c>
      <c r="AC211" s="71">
        <v>0</v>
      </c>
      <c r="AD211" s="71">
        <v>2.5073246054389089</v>
      </c>
      <c r="AE211" s="72"/>
      <c r="AF211" s="71">
        <v>27442877.643421039</v>
      </c>
      <c r="AG211" s="71">
        <v>1436352.5912191339</v>
      </c>
      <c r="AH211" s="71">
        <v>260112.5331472804</v>
      </c>
      <c r="AI211" s="71">
        <v>20747529.11350831</v>
      </c>
      <c r="AJ211" s="71">
        <v>31005743.217367649</v>
      </c>
      <c r="AK211" s="71">
        <v>0</v>
      </c>
      <c r="AL211" s="71">
        <v>0</v>
      </c>
      <c r="AM211" s="71">
        <v>1886459.3929151681</v>
      </c>
      <c r="AN211" s="71">
        <v>0</v>
      </c>
      <c r="AO211" s="71">
        <v>0</v>
      </c>
      <c r="AP211" s="71">
        <v>82779074.491578594</v>
      </c>
      <c r="AQ211" s="72"/>
      <c r="AR211" s="71">
        <v>356</v>
      </c>
      <c r="AS211" s="71">
        <v>117</v>
      </c>
      <c r="AT211" s="71">
        <v>0</v>
      </c>
      <c r="AU211" s="71">
        <v>0</v>
      </c>
      <c r="AV211" s="71">
        <v>0</v>
      </c>
      <c r="AW211" s="71">
        <v>0</v>
      </c>
      <c r="AX211" s="71"/>
      <c r="AY211" s="72"/>
      <c r="AZ211" s="71">
        <v>1698.6</v>
      </c>
      <c r="BA211" s="71">
        <v>6478.7</v>
      </c>
      <c r="BB211" s="71">
        <v>0</v>
      </c>
      <c r="BC211" s="71">
        <v>0</v>
      </c>
      <c r="BD211" s="71">
        <v>0</v>
      </c>
      <c r="BE211" s="71">
        <v>0</v>
      </c>
      <c r="BF211" s="71"/>
      <c r="BG211" s="72"/>
      <c r="BH211" s="71">
        <v>0</v>
      </c>
      <c r="BI211" s="71">
        <v>0</v>
      </c>
      <c r="BJ211" s="71">
        <v>29.477</v>
      </c>
      <c r="BK211" s="71">
        <v>0</v>
      </c>
      <c r="BL211" s="71">
        <v>0</v>
      </c>
      <c r="BM211" s="71">
        <v>0</v>
      </c>
      <c r="BN211" s="72"/>
      <c r="BO211" s="71">
        <v>0</v>
      </c>
      <c r="BP211" s="71">
        <v>0</v>
      </c>
      <c r="BQ211" s="71">
        <v>2</v>
      </c>
      <c r="BR211" s="71">
        <v>0</v>
      </c>
      <c r="BS211" s="71">
        <v>0</v>
      </c>
      <c r="BT211" s="71">
        <v>0</v>
      </c>
      <c r="BU211"/>
      <c r="BV211" s="70">
        <v>29.477</v>
      </c>
      <c r="BW211" s="70">
        <v>0</v>
      </c>
      <c r="BX211" s="70">
        <v>0</v>
      </c>
      <c r="BY211" s="70">
        <v>0</v>
      </c>
      <c r="BZ211" s="70">
        <v>0</v>
      </c>
      <c r="CA211" s="70">
        <v>0</v>
      </c>
      <c r="CB211" s="70">
        <v>0</v>
      </c>
      <c r="CC211" s="70">
        <v>0</v>
      </c>
      <c r="CD211" s="70">
        <v>0</v>
      </c>
    </row>
    <row r="212" spans="1:82">
      <c r="A212" s="70" t="s">
        <v>1883</v>
      </c>
      <c r="B212" s="70">
        <v>406</v>
      </c>
      <c r="C212" s="70">
        <v>15</v>
      </c>
      <c r="D212" s="70">
        <v>24</v>
      </c>
      <c r="E212" s="70">
        <v>2018</v>
      </c>
      <c r="F212" s="70" t="s">
        <v>183</v>
      </c>
      <c r="G212" s="70" t="s">
        <v>1868</v>
      </c>
      <c r="H212" s="70" t="s">
        <v>1869</v>
      </c>
      <c r="I212" s="148"/>
      <c r="J212" s="71">
        <v>25.875433962807136</v>
      </c>
      <c r="K212" s="71">
        <v>1.8984324121925169</v>
      </c>
      <c r="L212" s="71">
        <v>1.2502521576452523</v>
      </c>
      <c r="M212" s="71">
        <v>15.232696966675231</v>
      </c>
      <c r="N212" s="71">
        <v>21.425411350815171</v>
      </c>
      <c r="O212" s="71">
        <v>14.676567318990887</v>
      </c>
      <c r="P212" s="71">
        <v>13.837767562524604</v>
      </c>
      <c r="Q212" s="71">
        <v>0.84733836145988295</v>
      </c>
      <c r="R212" s="71">
        <v>0</v>
      </c>
      <c r="S212" s="71">
        <v>2.6731144851921855</v>
      </c>
      <c r="T212" s="72"/>
      <c r="U212" s="71">
        <v>3172398</v>
      </c>
      <c r="V212" s="71">
        <v>810</v>
      </c>
      <c r="W212" s="71">
        <v>26</v>
      </c>
      <c r="X212" s="71">
        <v>3370</v>
      </c>
      <c r="Y212" s="71">
        <v>5454</v>
      </c>
      <c r="Z212" s="71">
        <v>8943</v>
      </c>
      <c r="AA212" s="71">
        <v>2895</v>
      </c>
      <c r="AB212" s="71">
        <v>13369</v>
      </c>
      <c r="AC212" s="71">
        <v>0</v>
      </c>
      <c r="AD212" s="71">
        <v>2.673114485192186</v>
      </c>
      <c r="AE212" s="72"/>
      <c r="AF212" s="71">
        <v>29634278.133376971</v>
      </c>
      <c r="AG212" s="71">
        <v>1276602.659953024</v>
      </c>
      <c r="AH212" s="71">
        <v>246621.03992259581</v>
      </c>
      <c r="AI212" s="71">
        <v>20695023.123139512</v>
      </c>
      <c r="AJ212" s="71">
        <v>27118740.603961799</v>
      </c>
      <c r="AK212" s="71">
        <v>0</v>
      </c>
      <c r="AL212" s="71">
        <v>0</v>
      </c>
      <c r="AM212" s="71">
        <v>1840257.6991040341</v>
      </c>
      <c r="AN212" s="71">
        <v>0</v>
      </c>
      <c r="AO212" s="71">
        <v>0</v>
      </c>
      <c r="AP212" s="71">
        <v>80811523.259457946</v>
      </c>
      <c r="AQ212" s="72"/>
      <c r="AR212" s="71">
        <v>378</v>
      </c>
      <c r="AS212" s="71">
        <v>131</v>
      </c>
      <c r="AT212" s="71">
        <v>0</v>
      </c>
      <c r="AU212" s="71">
        <v>0</v>
      </c>
      <c r="AV212" s="71">
        <v>0</v>
      </c>
      <c r="AW212" s="71">
        <v>0</v>
      </c>
      <c r="AX212" s="71"/>
      <c r="AY212" s="72"/>
      <c r="AZ212" s="71">
        <v>1828.8000000000002</v>
      </c>
      <c r="BA212" s="71">
        <v>6901</v>
      </c>
      <c r="BB212" s="71">
        <v>0</v>
      </c>
      <c r="BC212" s="71">
        <v>0</v>
      </c>
      <c r="BD212" s="71">
        <v>0</v>
      </c>
      <c r="BE212" s="71">
        <v>0</v>
      </c>
      <c r="BF212" s="71"/>
      <c r="BG212" s="72"/>
      <c r="BH212" s="71">
        <v>0</v>
      </c>
      <c r="BI212" s="71">
        <v>0</v>
      </c>
      <c r="BJ212" s="71">
        <v>29.337</v>
      </c>
      <c r="BK212" s="71">
        <v>0</v>
      </c>
      <c r="BL212" s="71">
        <v>0</v>
      </c>
      <c r="BM212" s="71">
        <v>0</v>
      </c>
      <c r="BN212" s="72"/>
      <c r="BO212" s="71">
        <v>0</v>
      </c>
      <c r="BP212" s="71">
        <v>0</v>
      </c>
      <c r="BQ212" s="71">
        <v>2</v>
      </c>
      <c r="BR212" s="71">
        <v>0</v>
      </c>
      <c r="BS212" s="71">
        <v>0</v>
      </c>
      <c r="BT212" s="71">
        <v>0</v>
      </c>
      <c r="BU212"/>
      <c r="BV212" s="70">
        <v>29.337</v>
      </c>
      <c r="BW212" s="70">
        <v>0</v>
      </c>
      <c r="BX212" s="70">
        <v>0</v>
      </c>
      <c r="BY212" s="70">
        <v>0</v>
      </c>
      <c r="BZ212" s="70">
        <v>0</v>
      </c>
      <c r="CA212" s="70">
        <v>0</v>
      </c>
      <c r="CB212" s="70">
        <v>0</v>
      </c>
      <c r="CC212" s="70">
        <v>0</v>
      </c>
      <c r="CD212" s="70">
        <v>0</v>
      </c>
    </row>
    <row r="213" spans="1:82">
      <c r="A213" s="70" t="s">
        <v>1884</v>
      </c>
      <c r="B213" s="70">
        <v>407</v>
      </c>
      <c r="C213" s="70">
        <v>16</v>
      </c>
      <c r="D213" s="70">
        <v>24</v>
      </c>
      <c r="E213" s="70">
        <v>2019</v>
      </c>
      <c r="F213" s="70" t="s">
        <v>158</v>
      </c>
      <c r="G213" s="70" t="s">
        <v>1868</v>
      </c>
      <c r="H213" s="70" t="s">
        <v>1869</v>
      </c>
      <c r="I213" s="148"/>
      <c r="J213" s="71">
        <v>25.465976930317765</v>
      </c>
      <c r="K213" s="71">
        <v>1.7573230635768109</v>
      </c>
      <c r="L213" s="71">
        <v>1.2625703814712044</v>
      </c>
      <c r="M213" s="71">
        <v>15.25022033480024</v>
      </c>
      <c r="N213" s="71">
        <v>20.83821426697099</v>
      </c>
      <c r="O213" s="71">
        <v>14.008085073902484</v>
      </c>
      <c r="P213" s="71">
        <v>13.460532071600678</v>
      </c>
      <c r="Q213" s="71">
        <v>0.80204772341303499</v>
      </c>
      <c r="R213" s="71">
        <v>0</v>
      </c>
      <c r="S213" s="71">
        <v>2.5953341213552421</v>
      </c>
      <c r="T213" s="72"/>
      <c r="U213" s="71">
        <v>3127701</v>
      </c>
      <c r="V213" s="71">
        <v>810</v>
      </c>
      <c r="W213" s="71">
        <v>26</v>
      </c>
      <c r="X213" s="71">
        <v>3370</v>
      </c>
      <c r="Y213" s="71">
        <v>5448</v>
      </c>
      <c r="Z213" s="71">
        <v>8770</v>
      </c>
      <c r="AA213" s="71">
        <v>2795</v>
      </c>
      <c r="AB213" s="71">
        <v>12997</v>
      </c>
      <c r="AC213" s="71">
        <v>0</v>
      </c>
      <c r="AD213" s="71">
        <v>2.5953341213552421</v>
      </c>
      <c r="AE213" s="72"/>
      <c r="AF213" s="71">
        <v>30859653.438110732</v>
      </c>
      <c r="AG213" s="71">
        <v>1236128.325326348</v>
      </c>
      <c r="AH213" s="71">
        <v>258892.75299219301</v>
      </c>
      <c r="AI213" s="71">
        <v>22109296.86363833</v>
      </c>
      <c r="AJ213" s="71">
        <v>28174407.042216081</v>
      </c>
      <c r="AK213" s="71">
        <v>0</v>
      </c>
      <c r="AL213" s="71">
        <v>0</v>
      </c>
      <c r="AM213" s="71">
        <v>1770093.5586363839</v>
      </c>
      <c r="AN213" s="71">
        <v>0</v>
      </c>
      <c r="AO213" s="71">
        <v>0</v>
      </c>
      <c r="AP213" s="71">
        <v>84408471.980920061</v>
      </c>
      <c r="AQ213" s="72"/>
      <c r="AR213" s="71">
        <v>401</v>
      </c>
      <c r="AS213" s="71">
        <v>144</v>
      </c>
      <c r="AT213" s="71">
        <v>0</v>
      </c>
      <c r="AU213" s="71">
        <v>0</v>
      </c>
      <c r="AV213" s="71">
        <v>0</v>
      </c>
      <c r="AW213" s="71">
        <v>0</v>
      </c>
      <c r="AX213" s="71"/>
      <c r="AY213" s="72"/>
      <c r="AZ213" s="71">
        <v>1958.7</v>
      </c>
      <c r="BA213" s="71">
        <v>7463.8000000000011</v>
      </c>
      <c r="BB213" s="71">
        <v>0</v>
      </c>
      <c r="BC213" s="71">
        <v>0</v>
      </c>
      <c r="BD213" s="71">
        <v>0</v>
      </c>
      <c r="BE213" s="71">
        <v>0</v>
      </c>
      <c r="BF213" s="71"/>
      <c r="BG213" s="72"/>
      <c r="BH213" s="71">
        <v>0</v>
      </c>
      <c r="BI213" s="71">
        <v>0</v>
      </c>
      <c r="BJ213" s="71">
        <v>29.27</v>
      </c>
      <c r="BK213" s="71">
        <v>0</v>
      </c>
      <c r="BL213" s="71">
        <v>0</v>
      </c>
      <c r="BM213" s="71">
        <v>0</v>
      </c>
      <c r="BN213" s="72"/>
      <c r="BO213" s="71">
        <v>0</v>
      </c>
      <c r="BP213" s="71">
        <v>0</v>
      </c>
      <c r="BQ213" s="71">
        <v>2</v>
      </c>
      <c r="BR213" s="71">
        <v>0</v>
      </c>
      <c r="BS213" s="71">
        <v>0</v>
      </c>
      <c r="BT213" s="71">
        <v>0</v>
      </c>
      <c r="BU213"/>
      <c r="BV213" s="70">
        <v>29.27</v>
      </c>
      <c r="BW213" s="70">
        <v>0</v>
      </c>
      <c r="BX213" s="70">
        <v>0</v>
      </c>
      <c r="BY213" s="70">
        <v>0</v>
      </c>
      <c r="BZ213" s="70">
        <v>0</v>
      </c>
      <c r="CA213" s="70">
        <v>0</v>
      </c>
      <c r="CB213" s="70">
        <v>0</v>
      </c>
      <c r="CC213" s="70">
        <v>0</v>
      </c>
      <c r="CD213" s="70">
        <v>0</v>
      </c>
    </row>
    <row r="214" spans="1:82">
      <c r="A214" s="70" t="s">
        <v>1885</v>
      </c>
      <c r="B214" s="70">
        <v>408</v>
      </c>
      <c r="C214" s="70">
        <v>17</v>
      </c>
      <c r="D214" s="70">
        <v>24</v>
      </c>
      <c r="E214" s="70">
        <v>2020</v>
      </c>
      <c r="F214" s="70" t="s">
        <v>159</v>
      </c>
      <c r="G214" s="70" t="s">
        <v>1868</v>
      </c>
      <c r="H214" s="70" t="s">
        <v>1869</v>
      </c>
      <c r="I214" s="148"/>
      <c r="J214" s="71">
        <v>19.97025307395101</v>
      </c>
      <c r="K214" s="71">
        <v>1.0109232120586991</v>
      </c>
      <c r="L214" s="71">
        <v>5.6777925662346052</v>
      </c>
      <c r="M214" s="71">
        <v>11.435161071328203</v>
      </c>
      <c r="N214" s="71">
        <v>18.462041579823488</v>
      </c>
      <c r="O214" s="71">
        <v>12.075742403961913</v>
      </c>
      <c r="P214" s="71">
        <v>12.641377173608156</v>
      </c>
      <c r="Q214" s="71">
        <v>0.74479185797515601</v>
      </c>
      <c r="R214" s="71">
        <v>0</v>
      </c>
      <c r="S214" s="71">
        <v>2.375580087859686</v>
      </c>
      <c r="T214" s="72"/>
      <c r="U214" s="71">
        <v>2589329</v>
      </c>
      <c r="V214" s="71">
        <v>462</v>
      </c>
      <c r="W214" s="71">
        <v>143</v>
      </c>
      <c r="X214" s="71">
        <v>3025</v>
      </c>
      <c r="Y214" s="71">
        <v>5412</v>
      </c>
      <c r="Z214" s="71">
        <v>8629</v>
      </c>
      <c r="AA214" s="71">
        <v>2790</v>
      </c>
      <c r="AB214" s="71">
        <v>12632</v>
      </c>
      <c r="AC214" s="71">
        <v>0</v>
      </c>
      <c r="AD214" s="71">
        <v>2.375580087859686</v>
      </c>
      <c r="AE214" s="72"/>
      <c r="AF214" s="71">
        <v>24260787.291627072</v>
      </c>
      <c r="AG214" s="71">
        <v>691736.59095972858</v>
      </c>
      <c r="AH214" s="71">
        <v>1173127.8486229079</v>
      </c>
      <c r="AI214" s="71">
        <v>16979822.311019912</v>
      </c>
      <c r="AJ214" s="71">
        <v>27328175.604532029</v>
      </c>
      <c r="AK214" s="71"/>
      <c r="AL214" s="71"/>
      <c r="AM214" s="71">
        <v>1648616.3444471706</v>
      </c>
      <c r="AN214" s="71"/>
      <c r="AO214" s="71"/>
      <c r="AP214" s="71">
        <v>72082265.991208822</v>
      </c>
      <c r="AQ214" s="72"/>
      <c r="AR214" s="71">
        <v>411</v>
      </c>
      <c r="AS214" s="71">
        <v>159</v>
      </c>
      <c r="AT214" s="71">
        <v>0</v>
      </c>
      <c r="AU214" s="71">
        <v>0</v>
      </c>
      <c r="AV214" s="71">
        <v>0</v>
      </c>
      <c r="AW214" s="71">
        <v>0</v>
      </c>
      <c r="AX214" s="71"/>
      <c r="AY214" s="72"/>
      <c r="AZ214" s="71">
        <v>2021</v>
      </c>
      <c r="BA214" s="71">
        <v>8205.2000000000007</v>
      </c>
      <c r="BB214" s="71">
        <v>0</v>
      </c>
      <c r="BC214" s="71">
        <v>0</v>
      </c>
      <c r="BD214" s="71">
        <v>0</v>
      </c>
      <c r="BE214" s="71">
        <v>0</v>
      </c>
      <c r="BF214" s="71"/>
      <c r="BG214" s="72"/>
      <c r="BH214" s="71">
        <v>0</v>
      </c>
      <c r="BI214" s="71">
        <v>0</v>
      </c>
      <c r="BJ214" s="71">
        <v>26.41</v>
      </c>
      <c r="BK214" s="71">
        <v>0</v>
      </c>
      <c r="BL214" s="71">
        <v>0</v>
      </c>
      <c r="BM214" s="71">
        <v>0</v>
      </c>
      <c r="BN214" s="72"/>
      <c r="BO214" s="71">
        <v>0</v>
      </c>
      <c r="BP214" s="71">
        <v>0</v>
      </c>
      <c r="BQ214" s="71">
        <v>2</v>
      </c>
      <c r="BR214" s="71">
        <v>0</v>
      </c>
      <c r="BS214" s="71">
        <v>0</v>
      </c>
      <c r="BT214" s="71">
        <v>0</v>
      </c>
      <c r="BU214"/>
      <c r="BV214" s="70">
        <v>26.41</v>
      </c>
      <c r="BW214" s="70">
        <v>0</v>
      </c>
      <c r="BX214" s="70">
        <v>0</v>
      </c>
      <c r="BY214" s="70">
        <v>0</v>
      </c>
      <c r="BZ214" s="70">
        <v>0</v>
      </c>
      <c r="CA214" s="70">
        <v>0</v>
      </c>
      <c r="CB214" s="70">
        <v>0</v>
      </c>
      <c r="CC214" s="70">
        <v>0</v>
      </c>
      <c r="CD214" s="70">
        <v>0</v>
      </c>
    </row>
    <row r="215" spans="1:82">
      <c r="A215" s="70" t="s">
        <v>1886</v>
      </c>
      <c r="B215" s="70">
        <v>408</v>
      </c>
      <c r="C215" s="70">
        <v>18</v>
      </c>
      <c r="D215" s="70">
        <v>24</v>
      </c>
      <c r="E215" s="70">
        <v>2021</v>
      </c>
      <c r="F215" s="70" t="s">
        <v>160</v>
      </c>
      <c r="G215" s="70" t="s">
        <v>1868</v>
      </c>
      <c r="H215" s="70" t="s">
        <v>1869</v>
      </c>
      <c r="I215" s="148"/>
      <c r="J215" s="71">
        <v>22.19518039228841</v>
      </c>
      <c r="K215" s="71">
        <v>1.1071241156679652</v>
      </c>
      <c r="L215" s="71">
        <v>4.6756837051065263</v>
      </c>
      <c r="M215" s="71">
        <v>12.54329768075428</v>
      </c>
      <c r="N215" s="71">
        <v>20.481672753564784</v>
      </c>
      <c r="O215" s="71">
        <v>11.620609954967389</v>
      </c>
      <c r="P215" s="71">
        <v>12.7363577403622</v>
      </c>
      <c r="Q215" s="71">
        <v>0.72090561503614303</v>
      </c>
      <c r="R215" s="71">
        <v>0</v>
      </c>
      <c r="S215" s="71">
        <v>2.219729151051796</v>
      </c>
      <c r="T215" s="72"/>
      <c r="U215" s="71">
        <v>2984851</v>
      </c>
      <c r="V215" s="71">
        <v>462</v>
      </c>
      <c r="W215" s="71">
        <v>143</v>
      </c>
      <c r="X215" s="71">
        <v>3025</v>
      </c>
      <c r="Y215" s="71">
        <v>5388</v>
      </c>
      <c r="Z215" s="71">
        <v>8550</v>
      </c>
      <c r="AA215" s="71">
        <v>2741</v>
      </c>
      <c r="AB215" s="71">
        <v>12347</v>
      </c>
      <c r="AC215" s="71">
        <v>0</v>
      </c>
      <c r="AD215" s="71">
        <v>2.219729151051796</v>
      </c>
      <c r="AE215" s="72"/>
      <c r="AF215" s="71">
        <v>27298172.148848776</v>
      </c>
      <c r="AG215" s="71">
        <v>740716.06726872164</v>
      </c>
      <c r="AH215" s="71">
        <v>936751.26257855096</v>
      </c>
      <c r="AI215" s="71">
        <v>18808015.136073109</v>
      </c>
      <c r="AJ215" s="71">
        <v>28104340.04952145</v>
      </c>
      <c r="AK215" s="71">
        <v>0</v>
      </c>
      <c r="AL215" s="71">
        <v>0</v>
      </c>
      <c r="AM215" s="71">
        <v>1620715.2227629428</v>
      </c>
      <c r="AN215" s="71">
        <v>0</v>
      </c>
      <c r="AO215" s="71">
        <v>0</v>
      </c>
      <c r="AP215" s="71">
        <v>77508709.887053549</v>
      </c>
      <c r="AQ215" s="72"/>
      <c r="AR215" s="71">
        <v>426</v>
      </c>
      <c r="AS215" s="71">
        <v>164</v>
      </c>
      <c r="AT215" s="71">
        <v>0</v>
      </c>
      <c r="AU215" s="71">
        <v>0</v>
      </c>
      <c r="AV215" s="71">
        <v>0</v>
      </c>
      <c r="AW215" s="71">
        <v>0</v>
      </c>
      <c r="AX215" s="71"/>
      <c r="AY215" s="72"/>
      <c r="AZ215" s="71">
        <v>2106.6</v>
      </c>
      <c r="BA215" s="71">
        <v>8451.7999999999993</v>
      </c>
      <c r="BB215" s="71">
        <v>0</v>
      </c>
      <c r="BC215" s="71">
        <v>0</v>
      </c>
      <c r="BD215" s="71">
        <v>0</v>
      </c>
      <c r="BE215" s="71">
        <v>0</v>
      </c>
      <c r="BF215" s="71"/>
      <c r="BG215" s="72"/>
      <c r="BH215" s="71">
        <v>0</v>
      </c>
      <c r="BI215" s="71">
        <v>0</v>
      </c>
      <c r="BJ215" s="71">
        <v>24.771999999999998</v>
      </c>
      <c r="BK215" s="71">
        <v>0</v>
      </c>
      <c r="BL215" s="71">
        <v>0</v>
      </c>
      <c r="BM215" s="71">
        <v>0</v>
      </c>
      <c r="BN215" s="72"/>
      <c r="BO215" s="71">
        <v>0</v>
      </c>
      <c r="BP215" s="71">
        <v>0</v>
      </c>
      <c r="BQ215" s="71">
        <v>2</v>
      </c>
      <c r="BR215" s="71">
        <v>0</v>
      </c>
      <c r="BS215" s="71">
        <v>0</v>
      </c>
      <c r="BT215" s="71">
        <v>0</v>
      </c>
      <c r="BU215"/>
      <c r="BV215" s="70">
        <v>24.771999999999998</v>
      </c>
      <c r="BW215" s="70">
        <v>0</v>
      </c>
      <c r="BX215" s="70">
        <v>0</v>
      </c>
      <c r="BY215" s="70">
        <v>0</v>
      </c>
      <c r="BZ215" s="70">
        <v>0</v>
      </c>
      <c r="CA215" s="70">
        <v>0</v>
      </c>
      <c r="CB215" s="70">
        <v>0</v>
      </c>
      <c r="CC215" s="70">
        <v>0</v>
      </c>
      <c r="CD215" s="70">
        <v>0</v>
      </c>
    </row>
    <row r="216" spans="1:82">
      <c r="A216" s="70" t="s">
        <v>1887</v>
      </c>
      <c r="B216" s="70">
        <v>408</v>
      </c>
      <c r="C216" s="70">
        <v>19</v>
      </c>
      <c r="D216" s="70">
        <v>24</v>
      </c>
      <c r="E216" s="70">
        <v>2022</v>
      </c>
      <c r="F216" s="70" t="s">
        <v>161</v>
      </c>
      <c r="G216" s="1064" t="s">
        <v>1868</v>
      </c>
      <c r="H216" s="70" t="s">
        <v>1869</v>
      </c>
      <c r="I216" s="148"/>
      <c r="J216" s="71">
        <v>19.859198921801362</v>
      </c>
      <c r="K216" s="71">
        <v>0.99196984998567805</v>
      </c>
      <c r="L216" s="71">
        <v>4.2831181666497153</v>
      </c>
      <c r="M216" s="71">
        <v>12.483054901360957</v>
      </c>
      <c r="N216" s="71">
        <v>19.622359527285777</v>
      </c>
      <c r="O216" s="71">
        <v>12.043435955573793</v>
      </c>
      <c r="P216" s="71">
        <v>12.508500017842566</v>
      </c>
      <c r="Q216" s="71">
        <v>0.70396557669971371</v>
      </c>
      <c r="R216" s="71">
        <v>0</v>
      </c>
      <c r="S216" s="71">
        <v>1.9040423152360459</v>
      </c>
      <c r="T216" s="72"/>
      <c r="U216" s="71">
        <v>3225754</v>
      </c>
      <c r="V216" s="71">
        <v>462</v>
      </c>
      <c r="W216" s="71">
        <v>143</v>
      </c>
      <c r="X216" s="71">
        <v>3025</v>
      </c>
      <c r="Y216" s="71">
        <v>5349</v>
      </c>
      <c r="Z216" s="71">
        <v>8419</v>
      </c>
      <c r="AA216" s="71">
        <v>2733</v>
      </c>
      <c r="AB216" s="71">
        <v>11958</v>
      </c>
      <c r="AC216" s="71">
        <v>0</v>
      </c>
      <c r="AD216" s="71">
        <v>1.9040423152360459</v>
      </c>
      <c r="AE216" s="72"/>
      <c r="AF216" s="71">
        <v>22703431.27019136</v>
      </c>
      <c r="AG216" s="71">
        <v>720341.98231531249</v>
      </c>
      <c r="AH216" s="71">
        <v>980481.10770194116</v>
      </c>
      <c r="AI216" s="71">
        <v>17943983.552466672</v>
      </c>
      <c r="AJ216" s="71">
        <v>28131146.555584285</v>
      </c>
      <c r="AK216" s="71">
        <v>0</v>
      </c>
      <c r="AL216" s="71">
        <v>0</v>
      </c>
      <c r="AM216" s="71">
        <v>1544104.1865202878</v>
      </c>
      <c r="AN216" s="71">
        <v>0</v>
      </c>
      <c r="AO216" s="71">
        <v>0</v>
      </c>
      <c r="AP216" s="71">
        <v>72023488.654779866</v>
      </c>
      <c r="AQ216" s="72"/>
      <c r="AR216" s="71">
        <v>441</v>
      </c>
      <c r="AS216" s="71">
        <v>165</v>
      </c>
      <c r="AT216" s="71">
        <v>0</v>
      </c>
      <c r="AU216" s="71">
        <v>0</v>
      </c>
      <c r="AV216" s="71">
        <v>0</v>
      </c>
      <c r="AW216" s="71">
        <v>0</v>
      </c>
      <c r="AX216" s="71"/>
      <c r="AY216" s="72"/>
      <c r="AZ216" s="71">
        <v>2191.9000000000005</v>
      </c>
      <c r="BA216" s="71">
        <v>8499</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1888</v>
      </c>
      <c r="B217" s="70">
        <v>408</v>
      </c>
      <c r="C217" s="70">
        <v>20</v>
      </c>
      <c r="D217" s="70">
        <v>24</v>
      </c>
      <c r="E217" s="70">
        <v>2023</v>
      </c>
      <c r="F217" s="70" t="s">
        <v>1539</v>
      </c>
      <c r="G217" s="1064" t="s">
        <v>1868</v>
      </c>
      <c r="H217" s="70" t="s">
        <v>1869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455</v>
      </c>
      <c r="AS217" s="71">
        <v>167</v>
      </c>
      <c r="AT217" s="71">
        <v>0</v>
      </c>
      <c r="AU217" s="71">
        <v>0</v>
      </c>
      <c r="AV217" s="71">
        <v>0</v>
      </c>
      <c r="AW217" s="71">
        <v>0</v>
      </c>
      <c r="AX217" s="71"/>
      <c r="AY217" s="72"/>
      <c r="AZ217" s="71">
        <v>2281.3000000000006</v>
      </c>
      <c r="BA217" s="71">
        <v>8563.2999999999993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1889</v>
      </c>
      <c r="B218" s="70">
        <v>408</v>
      </c>
      <c r="C218" s="70">
        <v>21</v>
      </c>
      <c r="D218" s="70">
        <v>24</v>
      </c>
      <c r="E218" s="70">
        <v>2024</v>
      </c>
      <c r="F218" s="70" t="s">
        <v>1554</v>
      </c>
      <c r="G218" s="70" t="s">
        <v>1868</v>
      </c>
      <c r="H218" s="70" t="s">
        <v>1869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1890</v>
      </c>
      <c r="B219" s="70">
        <v>375</v>
      </c>
      <c r="C219" s="70">
        <v>1</v>
      </c>
      <c r="D219" s="70">
        <v>23</v>
      </c>
      <c r="E219" s="70">
        <v>1990</v>
      </c>
      <c r="F219" s="70" t="s">
        <v>787</v>
      </c>
      <c r="G219" s="70" t="s">
        <v>1891</v>
      </c>
      <c r="H219" s="70" t="s">
        <v>1892</v>
      </c>
      <c r="I219" s="148"/>
      <c r="J219" s="71">
        <v>59.074619667312277</v>
      </c>
      <c r="K219" s="71">
        <v>4.0351639007995903</v>
      </c>
      <c r="L219" s="71">
        <v>47.173699266239403</v>
      </c>
      <c r="M219" s="71">
        <v>12.94327057613185</v>
      </c>
      <c r="N219" s="71">
        <v>18.524486624791059</v>
      </c>
      <c r="O219" s="71">
        <v>13.841084721437589</v>
      </c>
      <c r="P219" s="71">
        <v>23.837461124903889</v>
      </c>
      <c r="Q219" s="71">
        <v>1.4355215062289299</v>
      </c>
      <c r="R219" s="71">
        <v>4.7782124694550188</v>
      </c>
      <c r="S219" s="71">
        <v>1.4656347846997819</v>
      </c>
      <c r="T219" s="72"/>
      <c r="U219" s="71">
        <v>869263</v>
      </c>
      <c r="V219" s="71">
        <v>1056</v>
      </c>
      <c r="W219" s="71">
        <v>628</v>
      </c>
      <c r="X219" s="71">
        <v>5205</v>
      </c>
      <c r="Y219" s="71">
        <v>8240</v>
      </c>
      <c r="Z219" s="71">
        <v>5693</v>
      </c>
      <c r="AA219" s="71">
        <v>5788</v>
      </c>
      <c r="AB219" s="71">
        <v>23308</v>
      </c>
      <c r="AC219" s="71">
        <v>827595</v>
      </c>
      <c r="AD219" s="71">
        <v>1.4656347846997819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1893</v>
      </c>
      <c r="B220" s="70">
        <v>376</v>
      </c>
      <c r="C220" s="70">
        <v>2</v>
      </c>
      <c r="D220" s="70">
        <v>23</v>
      </c>
      <c r="E220" s="70">
        <v>2005</v>
      </c>
      <c r="F220" s="70" t="s">
        <v>789</v>
      </c>
      <c r="G220" s="70" t="s">
        <v>1891</v>
      </c>
      <c r="H220" s="70" t="s">
        <v>1892</v>
      </c>
      <c r="I220" s="148"/>
      <c r="J220" s="71">
        <v>63.055761547225657</v>
      </c>
      <c r="K220" s="71">
        <v>2.2975580096234149</v>
      </c>
      <c r="L220" s="71">
        <v>10.0808127174493</v>
      </c>
      <c r="M220" s="71">
        <v>17.45412981541892</v>
      </c>
      <c r="N220" s="71">
        <v>21.341666545496761</v>
      </c>
      <c r="O220" s="71">
        <v>16.818426279750192</v>
      </c>
      <c r="P220" s="71">
        <v>22.39766726478442</v>
      </c>
      <c r="Q220" s="71">
        <v>1.0926249219780799</v>
      </c>
      <c r="R220" s="71">
        <v>2.6001913444402431</v>
      </c>
      <c r="S220" s="71">
        <v>2.424395448553994</v>
      </c>
      <c r="T220" s="72"/>
      <c r="U220" s="71">
        <v>1381231</v>
      </c>
      <c r="V220" s="71">
        <v>724</v>
      </c>
      <c r="W220" s="71">
        <v>88</v>
      </c>
      <c r="X220" s="71">
        <v>3733</v>
      </c>
      <c r="Y220" s="71">
        <v>8583</v>
      </c>
      <c r="Z220" s="71">
        <v>8005</v>
      </c>
      <c r="AA220" s="71">
        <v>4454</v>
      </c>
      <c r="AB220" s="71">
        <v>18546</v>
      </c>
      <c r="AC220" s="71">
        <v>459790</v>
      </c>
      <c r="AD220" s="71">
        <v>2.424395448553994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1894</v>
      </c>
      <c r="B221" s="70">
        <v>377</v>
      </c>
      <c r="C221" s="70">
        <v>3</v>
      </c>
      <c r="D221" s="70">
        <v>23</v>
      </c>
      <c r="E221" s="70">
        <v>2006</v>
      </c>
      <c r="F221" s="70" t="s">
        <v>790</v>
      </c>
      <c r="G221" s="70" t="s">
        <v>1891</v>
      </c>
      <c r="H221" s="70" t="s">
        <v>1892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1895</v>
      </c>
      <c r="B222" s="70">
        <v>378</v>
      </c>
      <c r="C222" s="70">
        <v>4</v>
      </c>
      <c r="D222" s="70">
        <v>23</v>
      </c>
      <c r="E222" s="70">
        <v>2007</v>
      </c>
      <c r="F222" s="70" t="s">
        <v>791</v>
      </c>
      <c r="G222" s="70" t="s">
        <v>1891</v>
      </c>
      <c r="H222" s="70" t="s">
        <v>1892</v>
      </c>
      <c r="I222" s="148"/>
      <c r="J222" s="71">
        <v>76.557464083767826</v>
      </c>
      <c r="K222" s="71">
        <v>1.947566421331334</v>
      </c>
      <c r="L222" s="71">
        <v>26.23728797724279</v>
      </c>
      <c r="M222" s="71">
        <v>16.44474091819383</v>
      </c>
      <c r="N222" s="71">
        <v>24.186485533290199</v>
      </c>
      <c r="O222" s="71">
        <v>15.79049655280245</v>
      </c>
      <c r="P222" s="71">
        <v>20.91622977694837</v>
      </c>
      <c r="Q222" s="71">
        <v>1.09167362992176</v>
      </c>
      <c r="R222" s="71">
        <v>1.797875974361002</v>
      </c>
      <c r="S222" s="71">
        <v>2.0002462644045171</v>
      </c>
      <c r="T222" s="72"/>
      <c r="U222" s="71">
        <v>1906564</v>
      </c>
      <c r="V222" s="71">
        <v>624</v>
      </c>
      <c r="W222" s="71">
        <v>239</v>
      </c>
      <c r="X222" s="71">
        <v>4173</v>
      </c>
      <c r="Y222" s="71">
        <v>8446</v>
      </c>
      <c r="Z222" s="71">
        <v>7813</v>
      </c>
      <c r="AA222" s="71">
        <v>4096</v>
      </c>
      <c r="AB222" s="71">
        <v>17550</v>
      </c>
      <c r="AC222" s="71">
        <v>327039</v>
      </c>
      <c r="AD222" s="71">
        <v>2.0002462644045171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1896</v>
      </c>
      <c r="B223" s="70">
        <v>379</v>
      </c>
      <c r="C223" s="70">
        <v>5</v>
      </c>
      <c r="D223" s="70">
        <v>23</v>
      </c>
      <c r="E223" s="70">
        <v>2008</v>
      </c>
      <c r="F223" s="70" t="s">
        <v>792</v>
      </c>
      <c r="G223" s="70" t="s">
        <v>1891</v>
      </c>
      <c r="H223" s="70" t="s">
        <v>1892</v>
      </c>
      <c r="I223" s="148"/>
      <c r="J223" s="71">
        <v>68.256982946965294</v>
      </c>
      <c r="K223" s="71">
        <v>1.3868848333447941</v>
      </c>
      <c r="L223" s="71">
        <v>20.94848380149039</v>
      </c>
      <c r="M223" s="71">
        <v>17.373728795232889</v>
      </c>
      <c r="N223" s="71">
        <v>21.231018576500158</v>
      </c>
      <c r="O223" s="71">
        <v>15.2179723621083</v>
      </c>
      <c r="P223" s="71">
        <v>20.13749173124598</v>
      </c>
      <c r="Q223" s="71">
        <v>1.0407784748014399</v>
      </c>
      <c r="R223" s="71">
        <v>1.531048521875211</v>
      </c>
      <c r="S223" s="71">
        <v>2.0697230502186921</v>
      </c>
      <c r="T223" s="72"/>
      <c r="U223" s="71">
        <v>1818576</v>
      </c>
      <c r="V223" s="71">
        <v>624</v>
      </c>
      <c r="W223" s="71">
        <v>239</v>
      </c>
      <c r="X223" s="71">
        <v>4173</v>
      </c>
      <c r="Y223" s="71">
        <v>8331</v>
      </c>
      <c r="Z223" s="71">
        <v>7794</v>
      </c>
      <c r="AA223" s="71">
        <v>3948</v>
      </c>
      <c r="AB223" s="71">
        <v>17007</v>
      </c>
      <c r="AC223" s="71">
        <v>289194</v>
      </c>
      <c r="AD223" s="71">
        <v>2.0697230502186921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1897</v>
      </c>
      <c r="B224" s="70">
        <v>380</v>
      </c>
      <c r="C224" s="70">
        <v>6</v>
      </c>
      <c r="D224" s="70">
        <v>23</v>
      </c>
      <c r="E224" s="70">
        <v>2009</v>
      </c>
      <c r="F224" s="70" t="s">
        <v>176</v>
      </c>
      <c r="G224" s="70" t="s">
        <v>1891</v>
      </c>
      <c r="H224" s="70" t="s">
        <v>1892</v>
      </c>
      <c r="I224" s="148"/>
      <c r="J224" s="71">
        <v>44.411751904528522</v>
      </c>
      <c r="K224" s="71">
        <v>1.2147065017720451</v>
      </c>
      <c r="L224" s="71">
        <v>14.91857122156722</v>
      </c>
      <c r="M224" s="71">
        <v>18.39055006697961</v>
      </c>
      <c r="N224" s="71">
        <v>20.689258954644171</v>
      </c>
      <c r="O224" s="71">
        <v>15.28709520601914</v>
      </c>
      <c r="P224" s="71">
        <v>19.118622068002288</v>
      </c>
      <c r="Q224" s="71">
        <v>0.96989315097866202</v>
      </c>
      <c r="R224" s="71">
        <v>1.748573212536124</v>
      </c>
      <c r="S224" s="71">
        <v>1.851476710040701</v>
      </c>
      <c r="T224" s="72"/>
      <c r="U224" s="71">
        <v>1092556</v>
      </c>
      <c r="V224" s="71">
        <v>391</v>
      </c>
      <c r="W224" s="71">
        <v>262</v>
      </c>
      <c r="X224" s="71">
        <v>4249</v>
      </c>
      <c r="Y224" s="71">
        <v>8320</v>
      </c>
      <c r="Z224" s="71">
        <v>7728</v>
      </c>
      <c r="AA224" s="71">
        <v>3848</v>
      </c>
      <c r="AB224" s="71">
        <v>16637</v>
      </c>
      <c r="AC224" s="71">
        <v>322216</v>
      </c>
      <c r="AD224" s="71">
        <v>1.851476710040701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7.9349999999999996</v>
      </c>
      <c r="BK224" s="71">
        <v>0</v>
      </c>
      <c r="BL224" s="71">
        <v>0</v>
      </c>
      <c r="BM224" s="71">
        <v>0</v>
      </c>
      <c r="BN224" s="72"/>
      <c r="BO224" s="71">
        <v>0</v>
      </c>
      <c r="BP224" s="71">
        <v>0</v>
      </c>
      <c r="BQ224" s="71">
        <v>2</v>
      </c>
      <c r="BR224" s="71">
        <v>0</v>
      </c>
      <c r="BS224" s="71">
        <v>0</v>
      </c>
      <c r="BT224" s="71">
        <v>0</v>
      </c>
      <c r="BU224"/>
      <c r="BV224" s="70">
        <v>7.9349999999999996</v>
      </c>
      <c r="BW224" s="70">
        <v>0</v>
      </c>
      <c r="BX224" s="70">
        <v>0</v>
      </c>
      <c r="BY224" s="70">
        <v>0</v>
      </c>
      <c r="BZ224" s="70">
        <v>0</v>
      </c>
      <c r="CA224" s="70">
        <v>0</v>
      </c>
      <c r="CB224" s="70">
        <v>0</v>
      </c>
      <c r="CC224" s="70">
        <v>0</v>
      </c>
      <c r="CD224" s="70">
        <v>0</v>
      </c>
    </row>
    <row r="225" spans="1:82">
      <c r="A225" s="70" t="s">
        <v>1898</v>
      </c>
      <c r="B225" s="70">
        <v>381</v>
      </c>
      <c r="C225" s="70">
        <v>7</v>
      </c>
      <c r="D225" s="70">
        <v>23</v>
      </c>
      <c r="E225" s="70">
        <v>2010</v>
      </c>
      <c r="F225" s="70" t="s">
        <v>177</v>
      </c>
      <c r="G225" s="70" t="s">
        <v>1891</v>
      </c>
      <c r="H225" s="70" t="s">
        <v>1892</v>
      </c>
      <c r="I225" s="148"/>
      <c r="J225" s="71">
        <v>47.979896834290862</v>
      </c>
      <c r="K225" s="71">
        <v>0.99510905280019213</v>
      </c>
      <c r="L225" s="71">
        <v>13.268186089367211</v>
      </c>
      <c r="M225" s="71">
        <v>17.11377624683989</v>
      </c>
      <c r="N225" s="71">
        <v>19.734341593403091</v>
      </c>
      <c r="O225" s="71">
        <v>15.269550547983521</v>
      </c>
      <c r="P225" s="71">
        <v>19.012115277008409</v>
      </c>
      <c r="Q225" s="71">
        <v>0.99167514907693299</v>
      </c>
      <c r="R225" s="71">
        <v>0.61023807562912846</v>
      </c>
      <c r="S225" s="71">
        <v>2.3528968821573231</v>
      </c>
      <c r="T225" s="72"/>
      <c r="U225" s="71">
        <v>1283148</v>
      </c>
      <c r="V225" s="71">
        <v>391</v>
      </c>
      <c r="W225" s="71">
        <v>262</v>
      </c>
      <c r="X225" s="71">
        <v>4249</v>
      </c>
      <c r="Y225" s="71">
        <v>8237</v>
      </c>
      <c r="Z225" s="71">
        <v>7755</v>
      </c>
      <c r="AA225" s="71">
        <v>3731</v>
      </c>
      <c r="AB225" s="71">
        <v>16300</v>
      </c>
      <c r="AC225" s="71">
        <v>106565</v>
      </c>
      <c r="AD225" s="71">
        <v>2.3528968821573231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12.721</v>
      </c>
      <c r="BK225" s="71">
        <v>0</v>
      </c>
      <c r="BL225" s="71">
        <v>0</v>
      </c>
      <c r="BM225" s="71">
        <v>0</v>
      </c>
      <c r="BN225" s="72"/>
      <c r="BO225" s="71">
        <v>0</v>
      </c>
      <c r="BP225" s="71">
        <v>0</v>
      </c>
      <c r="BQ225" s="71">
        <v>2</v>
      </c>
      <c r="BR225" s="71">
        <v>0</v>
      </c>
      <c r="BS225" s="71">
        <v>0</v>
      </c>
      <c r="BT225" s="71">
        <v>0</v>
      </c>
      <c r="BU225"/>
      <c r="BV225" s="70">
        <v>12.721</v>
      </c>
      <c r="BW225" s="70">
        <v>0</v>
      </c>
      <c r="BX225" s="70">
        <v>0</v>
      </c>
      <c r="BY225" s="70">
        <v>0</v>
      </c>
      <c r="BZ225" s="70">
        <v>0</v>
      </c>
      <c r="CA225" s="70">
        <v>0</v>
      </c>
      <c r="CB225" s="70">
        <v>0</v>
      </c>
      <c r="CC225" s="70">
        <v>0</v>
      </c>
      <c r="CD225" s="70">
        <v>0</v>
      </c>
    </row>
    <row r="226" spans="1:82">
      <c r="A226" s="70" t="s">
        <v>1899</v>
      </c>
      <c r="B226" s="70">
        <v>382</v>
      </c>
      <c r="C226" s="70">
        <v>8</v>
      </c>
      <c r="D226" s="70">
        <v>23</v>
      </c>
      <c r="E226" s="70">
        <v>2011</v>
      </c>
      <c r="F226" s="70" t="s">
        <v>178</v>
      </c>
      <c r="G226" s="70" t="s">
        <v>1891</v>
      </c>
      <c r="H226" s="70" t="s">
        <v>1892</v>
      </c>
      <c r="I226" s="148"/>
      <c r="J226" s="71">
        <v>50.260168044603269</v>
      </c>
      <c r="K226" s="71">
        <v>1.4491714350935481</v>
      </c>
      <c r="L226" s="71">
        <v>12.775540480162061</v>
      </c>
      <c r="M226" s="71">
        <v>23.998998122799819</v>
      </c>
      <c r="N226" s="71">
        <v>26.551308253178171</v>
      </c>
      <c r="O226" s="71">
        <v>15.016176915493768</v>
      </c>
      <c r="P226" s="71">
        <v>17.997540793808628</v>
      </c>
      <c r="Q226" s="71">
        <v>1.1170079743886201</v>
      </c>
      <c r="R226" s="71">
        <v>0.59840053024603113</v>
      </c>
      <c r="S226" s="71">
        <v>1.834015788494161</v>
      </c>
      <c r="T226" s="72"/>
      <c r="U226" s="71">
        <v>1268178</v>
      </c>
      <c r="V226" s="71">
        <v>391</v>
      </c>
      <c r="W226" s="71">
        <v>262</v>
      </c>
      <c r="X226" s="71">
        <v>4249</v>
      </c>
      <c r="Y226" s="71">
        <v>8157</v>
      </c>
      <c r="Z226" s="71">
        <v>7792</v>
      </c>
      <c r="AA226" s="71">
        <v>3637</v>
      </c>
      <c r="AB226" s="71">
        <v>15917</v>
      </c>
      <c r="AC226" s="71">
        <v>104325</v>
      </c>
      <c r="AD226" s="71">
        <v>1.834015788494161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12.933999999999999</v>
      </c>
      <c r="BK226" s="71">
        <v>0</v>
      </c>
      <c r="BL226" s="71">
        <v>0</v>
      </c>
      <c r="BM226" s="71">
        <v>0</v>
      </c>
      <c r="BN226" s="72"/>
      <c r="BO226" s="71">
        <v>0</v>
      </c>
      <c r="BP226" s="71">
        <v>0</v>
      </c>
      <c r="BQ226" s="71">
        <v>2</v>
      </c>
      <c r="BR226" s="71">
        <v>0</v>
      </c>
      <c r="BS226" s="71">
        <v>0</v>
      </c>
      <c r="BT226" s="71">
        <v>0</v>
      </c>
      <c r="BU226"/>
      <c r="BV226" s="70">
        <v>12.933999999999999</v>
      </c>
      <c r="BW226" s="70">
        <v>0</v>
      </c>
      <c r="BX226" s="70">
        <v>0</v>
      </c>
      <c r="BY226" s="70">
        <v>0</v>
      </c>
      <c r="BZ226" s="70">
        <v>0</v>
      </c>
      <c r="CA226" s="70">
        <v>0</v>
      </c>
      <c r="CB226" s="70">
        <v>0</v>
      </c>
      <c r="CC226" s="70">
        <v>0</v>
      </c>
      <c r="CD226" s="70">
        <v>0</v>
      </c>
    </row>
    <row r="227" spans="1:82">
      <c r="A227" s="70" t="s">
        <v>1900</v>
      </c>
      <c r="B227" s="70">
        <v>383</v>
      </c>
      <c r="C227" s="70">
        <v>9</v>
      </c>
      <c r="D227" s="70">
        <v>23</v>
      </c>
      <c r="E227" s="70">
        <v>2012</v>
      </c>
      <c r="F227" s="70" t="s">
        <v>179</v>
      </c>
      <c r="G227" s="70" t="s">
        <v>1891</v>
      </c>
      <c r="H227" s="70" t="s">
        <v>1892</v>
      </c>
      <c r="I227" s="148"/>
      <c r="J227" s="71">
        <v>46.741438901429788</v>
      </c>
      <c r="K227" s="71">
        <v>1.7499178709622669</v>
      </c>
      <c r="L227" s="71">
        <v>12.49094287831101</v>
      </c>
      <c r="M227" s="71">
        <v>24.507301816888511</v>
      </c>
      <c r="N227" s="71">
        <v>32.501460737807157</v>
      </c>
      <c r="O227" s="71">
        <v>14.896100356395136</v>
      </c>
      <c r="P227" s="71">
        <v>17.492791214251124</v>
      </c>
      <c r="Q227" s="71">
        <v>1.1849381823376199</v>
      </c>
      <c r="R227" s="71">
        <v>0.56665654000427834</v>
      </c>
      <c r="S227" s="71">
        <v>2.6248155874651462</v>
      </c>
      <c r="T227" s="72"/>
      <c r="U227" s="71">
        <v>1143212</v>
      </c>
      <c r="V227" s="71">
        <v>391</v>
      </c>
      <c r="W227" s="71">
        <v>262</v>
      </c>
      <c r="X227" s="71">
        <v>4249</v>
      </c>
      <c r="Y227" s="71">
        <v>8081</v>
      </c>
      <c r="Z227" s="71">
        <v>7791</v>
      </c>
      <c r="AA227" s="71">
        <v>3515</v>
      </c>
      <c r="AB227" s="71">
        <v>15541</v>
      </c>
      <c r="AC227" s="71">
        <v>96232</v>
      </c>
      <c r="AD227" s="71">
        <v>2.6248155874651462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10.166</v>
      </c>
      <c r="BK227" s="71">
        <v>0</v>
      </c>
      <c r="BL227" s="71">
        <v>0</v>
      </c>
      <c r="BM227" s="71">
        <v>0</v>
      </c>
      <c r="BN227" s="72"/>
      <c r="BO227" s="71">
        <v>0</v>
      </c>
      <c r="BP227" s="71">
        <v>0</v>
      </c>
      <c r="BQ227" s="71">
        <v>2</v>
      </c>
      <c r="BR227" s="71">
        <v>0</v>
      </c>
      <c r="BS227" s="71">
        <v>0</v>
      </c>
      <c r="BT227" s="71">
        <v>0</v>
      </c>
      <c r="BU227"/>
      <c r="BV227" s="70">
        <v>10.166</v>
      </c>
      <c r="BW227" s="70">
        <v>0</v>
      </c>
      <c r="BX227" s="70">
        <v>0</v>
      </c>
      <c r="BY227" s="70">
        <v>0</v>
      </c>
      <c r="BZ227" s="70">
        <v>0</v>
      </c>
      <c r="CA227" s="70">
        <v>0</v>
      </c>
      <c r="CB227" s="70">
        <v>0</v>
      </c>
      <c r="CC227" s="70">
        <v>0</v>
      </c>
      <c r="CD227" s="70">
        <v>0</v>
      </c>
    </row>
    <row r="228" spans="1:82">
      <c r="A228" s="70" t="s">
        <v>1901</v>
      </c>
      <c r="B228" s="70">
        <v>384</v>
      </c>
      <c r="C228" s="70">
        <v>10</v>
      </c>
      <c r="D228" s="70">
        <v>23</v>
      </c>
      <c r="E228" s="70">
        <v>2013</v>
      </c>
      <c r="F228" s="70" t="s">
        <v>180</v>
      </c>
      <c r="G228" s="70" t="s">
        <v>1891</v>
      </c>
      <c r="H228" s="70" t="s">
        <v>1892</v>
      </c>
      <c r="I228" s="148"/>
      <c r="J228" s="71">
        <v>47.23609395749601</v>
      </c>
      <c r="K228" s="71">
        <v>1.7626939476678201</v>
      </c>
      <c r="L228" s="71">
        <v>12.86684556094238</v>
      </c>
      <c r="M228" s="71">
        <v>25.401207530217238</v>
      </c>
      <c r="N228" s="71">
        <v>33.148063960563917</v>
      </c>
      <c r="O228" s="71">
        <v>14.255782037097687</v>
      </c>
      <c r="P228" s="71">
        <v>16.989232691536809</v>
      </c>
      <c r="Q228" s="71">
        <v>1.1867787806489301</v>
      </c>
      <c r="R228" s="71">
        <v>0.8006548291783373</v>
      </c>
      <c r="S228" s="71">
        <v>2.3273161641983302</v>
      </c>
      <c r="T228" s="72"/>
      <c r="U228" s="71">
        <v>1225565</v>
      </c>
      <c r="V228" s="71">
        <v>391</v>
      </c>
      <c r="W228" s="71">
        <v>262</v>
      </c>
      <c r="X228" s="71">
        <v>4249</v>
      </c>
      <c r="Y228" s="71">
        <v>8063</v>
      </c>
      <c r="Z228" s="71">
        <v>7789</v>
      </c>
      <c r="AA228" s="71">
        <v>3401</v>
      </c>
      <c r="AB228" s="71">
        <v>15342</v>
      </c>
      <c r="AC228" s="71">
        <v>132726</v>
      </c>
      <c r="AD228" s="71">
        <v>2.3273161641983302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10.468999999999999</v>
      </c>
      <c r="BK228" s="71">
        <v>0</v>
      </c>
      <c r="BL228" s="71">
        <v>0</v>
      </c>
      <c r="BM228" s="71">
        <v>0</v>
      </c>
      <c r="BN228" s="72"/>
      <c r="BO228" s="71">
        <v>0</v>
      </c>
      <c r="BP228" s="71">
        <v>0</v>
      </c>
      <c r="BQ228" s="71">
        <v>2</v>
      </c>
      <c r="BR228" s="71">
        <v>0</v>
      </c>
      <c r="BS228" s="71">
        <v>0</v>
      </c>
      <c r="BT228" s="71">
        <v>0</v>
      </c>
      <c r="BU228"/>
      <c r="BV228" s="70">
        <v>10.468999999999999</v>
      </c>
      <c r="BW228" s="70">
        <v>0</v>
      </c>
      <c r="BX228" s="70">
        <v>0</v>
      </c>
      <c r="BY228" s="70">
        <v>0</v>
      </c>
      <c r="BZ228" s="70">
        <v>0</v>
      </c>
      <c r="CA228" s="70">
        <v>0</v>
      </c>
      <c r="CB228" s="70">
        <v>0</v>
      </c>
      <c r="CC228" s="70">
        <v>0</v>
      </c>
      <c r="CD228" s="70">
        <v>0</v>
      </c>
    </row>
    <row r="229" spans="1:82">
      <c r="A229" s="70" t="s">
        <v>1902</v>
      </c>
      <c r="B229" s="70">
        <v>385</v>
      </c>
      <c r="C229" s="70">
        <v>11</v>
      </c>
      <c r="D229" s="70">
        <v>23</v>
      </c>
      <c r="E229" s="70">
        <v>2014</v>
      </c>
      <c r="F229" s="70" t="s">
        <v>181</v>
      </c>
      <c r="G229" s="70" t="s">
        <v>1891</v>
      </c>
      <c r="H229" s="70" t="s">
        <v>1892</v>
      </c>
      <c r="I229" s="148"/>
      <c r="J229" s="71">
        <v>47.464528811927927</v>
      </c>
      <c r="K229" s="71">
        <v>1.340823070760744</v>
      </c>
      <c r="L229" s="71">
        <v>12.22750375588457</v>
      </c>
      <c r="M229" s="71">
        <v>21.856583918849449</v>
      </c>
      <c r="N229" s="71">
        <v>32.553200298197737</v>
      </c>
      <c r="O229" s="71">
        <v>13.438079466338753</v>
      </c>
      <c r="P229" s="71">
        <v>16.665791145512358</v>
      </c>
      <c r="Q229" s="71">
        <v>1.10710115100518</v>
      </c>
      <c r="R229" s="71">
        <v>0.79219181627571789</v>
      </c>
      <c r="S229" s="71">
        <v>2.4438469329227042</v>
      </c>
      <c r="T229" s="72"/>
      <c r="U229" s="71">
        <v>1327760</v>
      </c>
      <c r="V229" s="71">
        <v>338</v>
      </c>
      <c r="W229" s="71">
        <v>228</v>
      </c>
      <c r="X229" s="71">
        <v>3733</v>
      </c>
      <c r="Y229" s="71">
        <v>7939</v>
      </c>
      <c r="Z229" s="71">
        <v>7733</v>
      </c>
      <c r="AA229" s="71">
        <v>3319</v>
      </c>
      <c r="AB229" s="71">
        <v>14917</v>
      </c>
      <c r="AC229" s="71">
        <v>131736</v>
      </c>
      <c r="AD229" s="71">
        <v>2.4438469329227042</v>
      </c>
      <c r="AE229" s="72"/>
      <c r="AF229" s="71"/>
      <c r="AG229" s="71"/>
      <c r="AH229" s="71"/>
      <c r="AI229" s="71"/>
      <c r="AJ229" s="71"/>
      <c r="AK229" s="71"/>
      <c r="AL229" s="71"/>
      <c r="AM229" s="71"/>
      <c r="AN229" s="71"/>
      <c r="AO229" s="71"/>
      <c r="AP229" s="71"/>
      <c r="AQ229" s="72"/>
      <c r="AR229" s="71">
        <v>125</v>
      </c>
      <c r="AS229" s="71">
        <v>40</v>
      </c>
      <c r="AT229" s="71">
        <v>0</v>
      </c>
      <c r="AU229" s="71">
        <v>0</v>
      </c>
      <c r="AV229" s="71">
        <v>0</v>
      </c>
      <c r="AW229" s="71">
        <v>0</v>
      </c>
      <c r="AX229" s="71"/>
      <c r="AY229" s="72"/>
      <c r="AZ229" s="71">
        <v>547.48699999999997</v>
      </c>
      <c r="BA229" s="71">
        <v>2691.0790000000002</v>
      </c>
      <c r="BB229" s="71">
        <v>0</v>
      </c>
      <c r="BC229" s="71">
        <v>0</v>
      </c>
      <c r="BD229" s="71">
        <v>0</v>
      </c>
      <c r="BE229" s="71">
        <v>0</v>
      </c>
      <c r="BF229" s="71"/>
      <c r="BG229" s="72"/>
      <c r="BH229" s="71">
        <v>0</v>
      </c>
      <c r="BI229" s="71">
        <v>0</v>
      </c>
      <c r="BJ229" s="71">
        <v>11.087</v>
      </c>
      <c r="BK229" s="71">
        <v>0</v>
      </c>
      <c r="BL229" s="71">
        <v>0</v>
      </c>
      <c r="BM229" s="71">
        <v>0</v>
      </c>
      <c r="BN229" s="72"/>
      <c r="BO229" s="71">
        <v>0</v>
      </c>
      <c r="BP229" s="71">
        <v>0</v>
      </c>
      <c r="BQ229" s="71">
        <v>2</v>
      </c>
      <c r="BR229" s="71">
        <v>0</v>
      </c>
      <c r="BS229" s="71">
        <v>0</v>
      </c>
      <c r="BT229" s="71">
        <v>0</v>
      </c>
      <c r="BU229"/>
      <c r="BV229" s="70">
        <v>11.087</v>
      </c>
      <c r="BW229" s="70">
        <v>0</v>
      </c>
      <c r="BX229" s="70">
        <v>0</v>
      </c>
      <c r="BY229" s="70">
        <v>0</v>
      </c>
      <c r="BZ229" s="70">
        <v>0</v>
      </c>
      <c r="CA229" s="70">
        <v>0</v>
      </c>
      <c r="CB229" s="70">
        <v>0</v>
      </c>
      <c r="CC229" s="70">
        <v>0</v>
      </c>
      <c r="CD229" s="70">
        <v>0</v>
      </c>
    </row>
    <row r="230" spans="1:82">
      <c r="A230" s="70" t="s">
        <v>1903</v>
      </c>
      <c r="B230" s="70">
        <v>386</v>
      </c>
      <c r="C230" s="70">
        <v>12</v>
      </c>
      <c r="D230" s="70">
        <v>23</v>
      </c>
      <c r="E230" s="70">
        <v>2015</v>
      </c>
      <c r="F230" s="70" t="s">
        <v>182</v>
      </c>
      <c r="G230" s="70" t="s">
        <v>1891</v>
      </c>
      <c r="H230" s="70" t="s">
        <v>1892</v>
      </c>
      <c r="I230" s="148"/>
      <c r="J230" s="71">
        <v>43.779857129800533</v>
      </c>
      <c r="K230" s="71">
        <v>1.488494910470048</v>
      </c>
      <c r="L230" s="71">
        <v>14.570755840038871</v>
      </c>
      <c r="M230" s="71">
        <v>20.899131934468251</v>
      </c>
      <c r="N230" s="71">
        <v>27.215837745432719</v>
      </c>
      <c r="O230" s="71">
        <v>13.254907104822067</v>
      </c>
      <c r="P230" s="71">
        <v>16.246782621031386</v>
      </c>
      <c r="Q230" s="71">
        <v>1.0579884826792301</v>
      </c>
      <c r="R230" s="71">
        <v>0.27855247206891021</v>
      </c>
      <c r="S230" s="71">
        <v>2.376642805538979</v>
      </c>
      <c r="T230" s="72"/>
      <c r="U230" s="71">
        <v>1264353</v>
      </c>
      <c r="V230" s="71">
        <v>338</v>
      </c>
      <c r="W230" s="71">
        <v>228</v>
      </c>
      <c r="X230" s="71">
        <v>3733</v>
      </c>
      <c r="Y230" s="71">
        <v>7852</v>
      </c>
      <c r="Z230" s="71">
        <v>7701</v>
      </c>
      <c r="AA230" s="71">
        <v>3233</v>
      </c>
      <c r="AB230" s="71">
        <v>14562</v>
      </c>
      <c r="AC230" s="71">
        <v>47614</v>
      </c>
      <c r="AD230" s="71">
        <v>2.376642805538979</v>
      </c>
      <c r="AE230" s="72"/>
      <c r="AF230" s="71">
        <v>14357234.3306241</v>
      </c>
      <c r="AG230" s="71">
        <v>1181725.275180571</v>
      </c>
      <c r="AH230" s="71">
        <v>1785936.4100657851</v>
      </c>
      <c r="AI230" s="71">
        <v>23184428.196294509</v>
      </c>
      <c r="AJ230" s="71">
        <v>38654283.737064287</v>
      </c>
      <c r="AK230" s="71">
        <v>0</v>
      </c>
      <c r="AL230" s="71">
        <v>0</v>
      </c>
      <c r="AM230" s="71">
        <v>1995661.0147074619</v>
      </c>
      <c r="AN230" s="71">
        <v>0</v>
      </c>
      <c r="AO230" s="71">
        <v>0</v>
      </c>
      <c r="AP230" s="71">
        <v>81159268.963936716</v>
      </c>
      <c r="AQ230" s="72"/>
      <c r="AR230" s="71">
        <v>138</v>
      </c>
      <c r="AS230" s="71">
        <v>62</v>
      </c>
      <c r="AT230" s="71">
        <v>0</v>
      </c>
      <c r="AU230" s="71">
        <v>0</v>
      </c>
      <c r="AV230" s="71">
        <v>0</v>
      </c>
      <c r="AW230" s="71">
        <v>0</v>
      </c>
      <c r="AX230" s="71"/>
      <c r="AY230" s="72"/>
      <c r="AZ230" s="71">
        <v>632.05999999999995</v>
      </c>
      <c r="BA230" s="71">
        <v>3482.0790000000002</v>
      </c>
      <c r="BB230" s="71">
        <v>0</v>
      </c>
      <c r="BC230" s="71">
        <v>0</v>
      </c>
      <c r="BD230" s="71">
        <v>0</v>
      </c>
      <c r="BE230" s="71">
        <v>0</v>
      </c>
      <c r="BF230" s="71"/>
      <c r="BG230" s="72"/>
      <c r="BH230" s="71">
        <v>0</v>
      </c>
      <c r="BI230" s="71">
        <v>0</v>
      </c>
      <c r="BJ230" s="71">
        <v>9.9359999999999999</v>
      </c>
      <c r="BK230" s="71">
        <v>0</v>
      </c>
      <c r="BL230" s="71">
        <v>0</v>
      </c>
      <c r="BM230" s="71">
        <v>0</v>
      </c>
      <c r="BN230" s="72"/>
      <c r="BO230" s="71">
        <v>0</v>
      </c>
      <c r="BP230" s="71">
        <v>0</v>
      </c>
      <c r="BQ230" s="71">
        <v>2</v>
      </c>
      <c r="BR230" s="71">
        <v>0</v>
      </c>
      <c r="BS230" s="71">
        <v>0</v>
      </c>
      <c r="BT230" s="71">
        <v>0</v>
      </c>
      <c r="BU230"/>
      <c r="BV230" s="70">
        <v>9.9359999999999999</v>
      </c>
      <c r="BW230" s="70">
        <v>0</v>
      </c>
      <c r="BX230" s="70">
        <v>0</v>
      </c>
      <c r="BY230" s="70">
        <v>0</v>
      </c>
      <c r="BZ230" s="70">
        <v>0</v>
      </c>
      <c r="CA230" s="70">
        <v>0</v>
      </c>
      <c r="CB230" s="70">
        <v>0</v>
      </c>
      <c r="CC230" s="70">
        <v>0</v>
      </c>
      <c r="CD230" s="70">
        <v>0</v>
      </c>
    </row>
    <row r="231" spans="1:82">
      <c r="A231" s="70" t="s">
        <v>1904</v>
      </c>
      <c r="B231" s="70">
        <v>387</v>
      </c>
      <c r="C231" s="70">
        <v>13</v>
      </c>
      <c r="D231" s="70">
        <v>23</v>
      </c>
      <c r="E231" s="70">
        <v>2016</v>
      </c>
      <c r="F231" s="70" t="s">
        <v>155</v>
      </c>
      <c r="G231" s="70" t="s">
        <v>1891</v>
      </c>
      <c r="H231" s="70" t="s">
        <v>1892</v>
      </c>
      <c r="I231" s="148"/>
      <c r="J231" s="71">
        <v>42.582623967519105</v>
      </c>
      <c r="K231" s="71">
        <v>1.2798843615225386</v>
      </c>
      <c r="L231" s="71">
        <v>13.983153316070778</v>
      </c>
      <c r="M231" s="71">
        <v>15.209299855662561</v>
      </c>
      <c r="N231" s="71">
        <v>19.802913508914028</v>
      </c>
      <c r="O231" s="71">
        <v>13.075243181598088</v>
      </c>
      <c r="P231" s="71">
        <v>15.329267701961566</v>
      </c>
      <c r="Q231" s="71">
        <v>1.0057294445747473</v>
      </c>
      <c r="R231" s="71">
        <v>0.20224778999266124</v>
      </c>
      <c r="S231" s="71">
        <v>2.1340154124125905</v>
      </c>
      <c r="T231" s="72"/>
      <c r="U231" s="71">
        <v>1300929</v>
      </c>
      <c r="V231" s="71">
        <v>338</v>
      </c>
      <c r="W231" s="71">
        <v>228</v>
      </c>
      <c r="X231" s="71">
        <v>3733</v>
      </c>
      <c r="Y231" s="71">
        <v>7732</v>
      </c>
      <c r="Z231" s="71">
        <v>7690</v>
      </c>
      <c r="AA231" s="71">
        <v>3155</v>
      </c>
      <c r="AB231" s="71">
        <v>14239</v>
      </c>
      <c r="AC231" s="71">
        <v>34541.931708661112</v>
      </c>
      <c r="AD231" s="71">
        <v>2.134015412412591</v>
      </c>
      <c r="AE231" s="72"/>
      <c r="AF231" s="71">
        <v>15505588.94120606</v>
      </c>
      <c r="AG231" s="71">
        <v>1162480.795686675</v>
      </c>
      <c r="AH231" s="71">
        <v>1540172.9707048109</v>
      </c>
      <c r="AI231" s="71">
        <v>21877087.18037916</v>
      </c>
      <c r="AJ231" s="71">
        <v>35246322.517425127</v>
      </c>
      <c r="AK231" s="71">
        <v>0</v>
      </c>
      <c r="AL231" s="71">
        <v>0</v>
      </c>
      <c r="AM231" s="71">
        <v>1952911.2622579799</v>
      </c>
      <c r="AN231" s="71">
        <v>0</v>
      </c>
      <c r="AO231" s="71">
        <v>0</v>
      </c>
      <c r="AP231" s="71">
        <v>77284563.667659804</v>
      </c>
      <c r="AQ231" s="72"/>
      <c r="AR231" s="71">
        <v>156</v>
      </c>
      <c r="AS231" s="71">
        <v>73</v>
      </c>
      <c r="AT231" s="71">
        <v>0</v>
      </c>
      <c r="AU231" s="71">
        <v>0</v>
      </c>
      <c r="AV231" s="71">
        <v>0</v>
      </c>
      <c r="AW231" s="71">
        <v>0</v>
      </c>
      <c r="AX231" s="71"/>
      <c r="AY231" s="72"/>
      <c r="AZ231" s="71">
        <v>728.96</v>
      </c>
      <c r="BA231" s="71">
        <v>3807.4789999999998</v>
      </c>
      <c r="BB231" s="71">
        <v>0</v>
      </c>
      <c r="BC231" s="71">
        <v>0</v>
      </c>
      <c r="BD231" s="71">
        <v>0</v>
      </c>
      <c r="BE231" s="71">
        <v>0</v>
      </c>
      <c r="BF231" s="71"/>
      <c r="BG231" s="72"/>
      <c r="BH231" s="71">
        <v>0</v>
      </c>
      <c r="BI231" s="71">
        <v>0</v>
      </c>
      <c r="BJ231" s="71">
        <v>10.968</v>
      </c>
      <c r="BK231" s="71">
        <v>0</v>
      </c>
      <c r="BL231" s="71">
        <v>0</v>
      </c>
      <c r="BM231" s="71">
        <v>0</v>
      </c>
      <c r="BN231" s="72"/>
      <c r="BO231" s="71">
        <v>0</v>
      </c>
      <c r="BP231" s="71">
        <v>0</v>
      </c>
      <c r="BQ231" s="71">
        <v>2</v>
      </c>
      <c r="BR231" s="71">
        <v>0</v>
      </c>
      <c r="BS231" s="71">
        <v>0</v>
      </c>
      <c r="BT231" s="71">
        <v>0</v>
      </c>
      <c r="BU231"/>
      <c r="BV231" s="70">
        <v>10.968</v>
      </c>
      <c r="BW231" s="70">
        <v>0</v>
      </c>
      <c r="BX231" s="70">
        <v>0</v>
      </c>
      <c r="BY231" s="70">
        <v>0</v>
      </c>
      <c r="BZ231" s="70">
        <v>0</v>
      </c>
      <c r="CA231" s="70">
        <v>0</v>
      </c>
      <c r="CB231" s="70">
        <v>0</v>
      </c>
      <c r="CC231" s="70">
        <v>0</v>
      </c>
      <c r="CD231" s="70">
        <v>0</v>
      </c>
    </row>
    <row r="232" spans="1:82">
      <c r="A232" s="70" t="s">
        <v>1905</v>
      </c>
      <c r="B232" s="70">
        <v>388</v>
      </c>
      <c r="C232" s="70">
        <v>14</v>
      </c>
      <c r="D232" s="70">
        <v>23</v>
      </c>
      <c r="E232" s="70">
        <v>2017</v>
      </c>
      <c r="F232" s="70" t="s">
        <v>156</v>
      </c>
      <c r="G232" s="70" t="s">
        <v>1891</v>
      </c>
      <c r="H232" s="70" t="s">
        <v>1892</v>
      </c>
      <c r="I232" s="148"/>
      <c r="J232" s="71">
        <v>45.448963015404551</v>
      </c>
      <c r="K232" s="71">
        <v>1.3361119086697164</v>
      </c>
      <c r="L232" s="71">
        <v>13.273396842445296</v>
      </c>
      <c r="M232" s="71">
        <v>14.492301900442554</v>
      </c>
      <c r="N232" s="71">
        <v>23.845211965179729</v>
      </c>
      <c r="O232" s="71">
        <v>12.746480625387168</v>
      </c>
      <c r="P232" s="71">
        <v>14.94731358868319</v>
      </c>
      <c r="Q232" s="71">
        <v>0.94373900183030301</v>
      </c>
      <c r="R232" s="71">
        <v>11.284386326497673</v>
      </c>
      <c r="S232" s="71">
        <v>2.2153671232752892</v>
      </c>
      <c r="T232" s="72"/>
      <c r="U232" s="71">
        <v>1430364</v>
      </c>
      <c r="V232" s="71">
        <v>338</v>
      </c>
      <c r="W232" s="71">
        <v>228</v>
      </c>
      <c r="X232" s="71">
        <v>3733</v>
      </c>
      <c r="Y232" s="71">
        <v>7622</v>
      </c>
      <c r="Z232" s="71">
        <v>7621</v>
      </c>
      <c r="AA232" s="71">
        <v>3096</v>
      </c>
      <c r="AB232" s="71">
        <v>13817</v>
      </c>
      <c r="AC232" s="71">
        <v>1965503</v>
      </c>
      <c r="AD232" s="71">
        <v>2.2153671232752892</v>
      </c>
      <c r="AE232" s="72"/>
      <c r="AF232" s="71">
        <v>17011409.40908812</v>
      </c>
      <c r="AG232" s="71">
        <v>1186486.872626923</v>
      </c>
      <c r="AH232" s="71">
        <v>1896372.6348868459</v>
      </c>
      <c r="AI232" s="71">
        <v>21396795.434355199</v>
      </c>
      <c r="AJ232" s="71">
        <v>37369299.202557333</v>
      </c>
      <c r="AK232" s="71">
        <v>0</v>
      </c>
      <c r="AL232" s="71">
        <v>0</v>
      </c>
      <c r="AM232" s="71">
        <v>1897998.2110179041</v>
      </c>
      <c r="AN232" s="71">
        <v>0</v>
      </c>
      <c r="AO232" s="71">
        <v>0</v>
      </c>
      <c r="AP232" s="71">
        <v>80758361.764532328</v>
      </c>
      <c r="AQ232" s="72"/>
      <c r="AR232" s="71">
        <v>166</v>
      </c>
      <c r="AS232" s="71">
        <v>84</v>
      </c>
      <c r="AT232" s="71">
        <v>0</v>
      </c>
      <c r="AU232" s="71">
        <v>0</v>
      </c>
      <c r="AV232" s="71">
        <v>0</v>
      </c>
      <c r="AW232" s="71">
        <v>0</v>
      </c>
      <c r="AX232" s="71"/>
      <c r="AY232" s="72"/>
      <c r="AZ232" s="71">
        <v>786.56</v>
      </c>
      <c r="BA232" s="71">
        <v>4250.2790000000005</v>
      </c>
      <c r="BB232" s="71">
        <v>0</v>
      </c>
      <c r="BC232" s="71">
        <v>0</v>
      </c>
      <c r="BD232" s="71">
        <v>0</v>
      </c>
      <c r="BE232" s="71">
        <v>0</v>
      </c>
      <c r="BF232" s="71"/>
      <c r="BG232" s="72"/>
      <c r="BH232" s="71">
        <v>0</v>
      </c>
      <c r="BI232" s="71">
        <v>0</v>
      </c>
      <c r="BJ232" s="71">
        <v>11.628</v>
      </c>
      <c r="BK232" s="71">
        <v>0</v>
      </c>
      <c r="BL232" s="71">
        <v>0</v>
      </c>
      <c r="BM232" s="71">
        <v>0</v>
      </c>
      <c r="BN232" s="72"/>
      <c r="BO232" s="71">
        <v>0</v>
      </c>
      <c r="BP232" s="71">
        <v>0</v>
      </c>
      <c r="BQ232" s="71">
        <v>2</v>
      </c>
      <c r="BR232" s="71">
        <v>0</v>
      </c>
      <c r="BS232" s="71">
        <v>0</v>
      </c>
      <c r="BT232" s="71">
        <v>0</v>
      </c>
      <c r="BU232"/>
      <c r="BV232" s="70">
        <v>11.628</v>
      </c>
      <c r="BW232" s="70">
        <v>0</v>
      </c>
      <c r="BX232" s="70">
        <v>0</v>
      </c>
      <c r="BY232" s="70">
        <v>0</v>
      </c>
      <c r="BZ232" s="70">
        <v>0</v>
      </c>
      <c r="CA232" s="70">
        <v>0</v>
      </c>
      <c r="CB232" s="70">
        <v>0</v>
      </c>
      <c r="CC232" s="70">
        <v>0</v>
      </c>
      <c r="CD232" s="70">
        <v>0</v>
      </c>
    </row>
    <row r="233" spans="1:82">
      <c r="A233" s="70" t="s">
        <v>1906</v>
      </c>
      <c r="B233" s="70">
        <v>389</v>
      </c>
      <c r="C233" s="70">
        <v>15</v>
      </c>
      <c r="D233" s="70">
        <v>23</v>
      </c>
      <c r="E233" s="70">
        <v>2018</v>
      </c>
      <c r="F233" s="70" t="s">
        <v>183</v>
      </c>
      <c r="G233" s="70" t="s">
        <v>1891</v>
      </c>
      <c r="H233" s="70" t="s">
        <v>1892</v>
      </c>
      <c r="I233" s="148"/>
      <c r="J233" s="71">
        <v>48.417533161262014</v>
      </c>
      <c r="K233" s="71">
        <v>1.3409642560590123</v>
      </c>
      <c r="L233" s="71">
        <v>11.842361202074478</v>
      </c>
      <c r="M233" s="71">
        <v>13.951643795591304</v>
      </c>
      <c r="N233" s="71">
        <v>17.878851784154083</v>
      </c>
      <c r="O233" s="71">
        <v>12.442998257026604</v>
      </c>
      <c r="P233" s="71">
        <v>14.578649763626958</v>
      </c>
      <c r="Q233" s="71">
        <v>0.85019049896199195</v>
      </c>
      <c r="R233" s="71">
        <v>0.20841936153737406</v>
      </c>
      <c r="S233" s="71">
        <v>1.9677507665423823</v>
      </c>
      <c r="T233" s="72"/>
      <c r="U233" s="71">
        <v>1545120</v>
      </c>
      <c r="V233" s="71">
        <v>338</v>
      </c>
      <c r="W233" s="71">
        <v>228</v>
      </c>
      <c r="X233" s="71">
        <v>3733</v>
      </c>
      <c r="Y233" s="71">
        <v>7480</v>
      </c>
      <c r="Z233" s="71">
        <v>7582</v>
      </c>
      <c r="AA233" s="71">
        <v>3050</v>
      </c>
      <c r="AB233" s="71">
        <v>13414</v>
      </c>
      <c r="AC233" s="71">
        <v>36160</v>
      </c>
      <c r="AD233" s="71">
        <v>1.9677507665423819</v>
      </c>
      <c r="AE233" s="72"/>
      <c r="AF233" s="71">
        <v>18227800.497386139</v>
      </c>
      <c r="AG233" s="71">
        <v>1201675.541443449</v>
      </c>
      <c r="AH233" s="71">
        <v>1716101.418480841</v>
      </c>
      <c r="AI233" s="71">
        <v>20189970.26221092</v>
      </c>
      <c r="AJ233" s="71">
        <v>30050734.295343481</v>
      </c>
      <c r="AK233" s="71">
        <v>0</v>
      </c>
      <c r="AL233" s="71">
        <v>0</v>
      </c>
      <c r="AM233" s="71">
        <v>1846451.999086058</v>
      </c>
      <c r="AN233" s="71">
        <v>0</v>
      </c>
      <c r="AO233" s="71">
        <v>0</v>
      </c>
      <c r="AP233" s="71">
        <v>73232734.013950884</v>
      </c>
      <c r="AQ233" s="72"/>
      <c r="AR233" s="71">
        <v>172</v>
      </c>
      <c r="AS233" s="71">
        <v>94</v>
      </c>
      <c r="AT233" s="71">
        <v>0</v>
      </c>
      <c r="AU233" s="71">
        <v>0</v>
      </c>
      <c r="AV233" s="71">
        <v>0</v>
      </c>
      <c r="AW233" s="71">
        <v>0</v>
      </c>
      <c r="AX233" s="71"/>
      <c r="AY233" s="72"/>
      <c r="AZ233" s="71">
        <v>822.56</v>
      </c>
      <c r="BA233" s="71">
        <v>6622.3789999999999</v>
      </c>
      <c r="BB233" s="71">
        <v>0</v>
      </c>
      <c r="BC233" s="71">
        <v>0</v>
      </c>
      <c r="BD233" s="71">
        <v>0</v>
      </c>
      <c r="BE233" s="71">
        <v>0</v>
      </c>
      <c r="BF233" s="71"/>
      <c r="BG233" s="72"/>
      <c r="BH233" s="71">
        <v>0</v>
      </c>
      <c r="BI233" s="71">
        <v>0</v>
      </c>
      <c r="BJ233" s="71">
        <v>12.237</v>
      </c>
      <c r="BK233" s="71">
        <v>0</v>
      </c>
      <c r="BL233" s="71">
        <v>0</v>
      </c>
      <c r="BM233" s="71">
        <v>0</v>
      </c>
      <c r="BN233" s="72"/>
      <c r="BO233" s="71">
        <v>0</v>
      </c>
      <c r="BP233" s="71">
        <v>0</v>
      </c>
      <c r="BQ233" s="71">
        <v>2</v>
      </c>
      <c r="BR233" s="71">
        <v>0</v>
      </c>
      <c r="BS233" s="71">
        <v>0</v>
      </c>
      <c r="BT233" s="71">
        <v>0</v>
      </c>
      <c r="BU233"/>
      <c r="BV233" s="70">
        <v>12.237</v>
      </c>
      <c r="BW233" s="70">
        <v>0</v>
      </c>
      <c r="BX233" s="70">
        <v>0</v>
      </c>
      <c r="BY233" s="70">
        <v>0</v>
      </c>
      <c r="BZ233" s="70">
        <v>0</v>
      </c>
      <c r="CA233" s="70">
        <v>0</v>
      </c>
      <c r="CB233" s="70">
        <v>0</v>
      </c>
      <c r="CC233" s="70">
        <v>0</v>
      </c>
      <c r="CD233" s="70">
        <v>0</v>
      </c>
    </row>
    <row r="234" spans="1:82">
      <c r="A234" s="70" t="s">
        <v>1907</v>
      </c>
      <c r="B234" s="70">
        <v>390</v>
      </c>
      <c r="C234" s="70">
        <v>16</v>
      </c>
      <c r="D234" s="70">
        <v>23</v>
      </c>
      <c r="E234" s="70">
        <v>2019</v>
      </c>
      <c r="F234" s="70" t="s">
        <v>158</v>
      </c>
      <c r="G234" s="70" t="s">
        <v>1891</v>
      </c>
      <c r="H234" s="70" t="s">
        <v>1892</v>
      </c>
      <c r="I234" s="148"/>
      <c r="J234" s="71">
        <v>45.348835776127515</v>
      </c>
      <c r="K234" s="71">
        <v>1.0187686205989377</v>
      </c>
      <c r="L234" s="71">
        <v>11.756416026033104</v>
      </c>
      <c r="M234" s="71">
        <v>11.621976453707667</v>
      </c>
      <c r="N234" s="71">
        <v>12.604996301658192</v>
      </c>
      <c r="O234" s="71">
        <v>11.976353692602146</v>
      </c>
      <c r="P234" s="71">
        <v>14.216633515336387</v>
      </c>
      <c r="Q234" s="71">
        <v>0.80445442197524997</v>
      </c>
      <c r="R234" s="71">
        <v>0.1390964916598032</v>
      </c>
      <c r="S234" s="71">
        <v>1.100791116089209</v>
      </c>
      <c r="T234" s="72"/>
      <c r="U234" s="71">
        <v>1547800</v>
      </c>
      <c r="V234" s="71">
        <v>338</v>
      </c>
      <c r="W234" s="71">
        <v>228</v>
      </c>
      <c r="X234" s="71">
        <v>3733</v>
      </c>
      <c r="Y234" s="71">
        <v>7359</v>
      </c>
      <c r="Z234" s="71">
        <v>7498</v>
      </c>
      <c r="AA234" s="71">
        <v>2952</v>
      </c>
      <c r="AB234" s="71">
        <v>13036</v>
      </c>
      <c r="AC234" s="71">
        <v>24528</v>
      </c>
      <c r="AD234" s="71">
        <v>1.100791116089209</v>
      </c>
      <c r="AE234" s="72"/>
      <c r="AF234" s="71">
        <v>16892045.281270679</v>
      </c>
      <c r="AG234" s="71">
        <v>827570.43831331574</v>
      </c>
      <c r="AH234" s="71">
        <v>1903048.4854293221</v>
      </c>
      <c r="AI234" s="71">
        <v>20997154.278670881</v>
      </c>
      <c r="AJ234" s="71">
        <v>25260875.388566051</v>
      </c>
      <c r="AK234" s="71">
        <v>0</v>
      </c>
      <c r="AL234" s="71">
        <v>0</v>
      </c>
      <c r="AM234" s="71">
        <v>1775405.0650445411</v>
      </c>
      <c r="AN234" s="71">
        <v>0</v>
      </c>
      <c r="AO234" s="71">
        <v>0</v>
      </c>
      <c r="AP234" s="71">
        <v>67656098.937294781</v>
      </c>
      <c r="AQ234" s="72"/>
      <c r="AR234" s="71">
        <v>182</v>
      </c>
      <c r="AS234" s="71">
        <v>100</v>
      </c>
      <c r="AT234" s="71">
        <v>0</v>
      </c>
      <c r="AU234" s="71">
        <v>0</v>
      </c>
      <c r="AV234" s="71">
        <v>0</v>
      </c>
      <c r="AW234" s="71">
        <v>0</v>
      </c>
      <c r="AX234" s="71"/>
      <c r="AY234" s="72"/>
      <c r="AZ234" s="71">
        <v>875.62999999999988</v>
      </c>
      <c r="BA234" s="71">
        <v>29292.179</v>
      </c>
      <c r="BB234" s="71">
        <v>0</v>
      </c>
      <c r="BC234" s="71">
        <v>0</v>
      </c>
      <c r="BD234" s="71">
        <v>0</v>
      </c>
      <c r="BE234" s="71">
        <v>0</v>
      </c>
      <c r="BF234" s="71"/>
      <c r="BG234" s="72"/>
      <c r="BH234" s="71">
        <v>0</v>
      </c>
      <c r="BI234" s="71">
        <v>0</v>
      </c>
      <c r="BJ234" s="71">
        <v>9.0239999999999991</v>
      </c>
      <c r="BK234" s="71">
        <v>0</v>
      </c>
      <c r="BL234" s="71">
        <v>0</v>
      </c>
      <c r="BM234" s="71">
        <v>0</v>
      </c>
      <c r="BN234" s="72"/>
      <c r="BO234" s="71">
        <v>0</v>
      </c>
      <c r="BP234" s="71">
        <v>0</v>
      </c>
      <c r="BQ234" s="71">
        <v>2</v>
      </c>
      <c r="BR234" s="71">
        <v>0</v>
      </c>
      <c r="BS234" s="71">
        <v>0</v>
      </c>
      <c r="BT234" s="71">
        <v>0</v>
      </c>
      <c r="BU234"/>
      <c r="BV234" s="70">
        <v>9.0239999999999991</v>
      </c>
      <c r="BW234" s="70">
        <v>0</v>
      </c>
      <c r="BX234" s="70">
        <v>0</v>
      </c>
      <c r="BY234" s="70">
        <v>0</v>
      </c>
      <c r="BZ234" s="70">
        <v>0</v>
      </c>
      <c r="CA234" s="70">
        <v>0</v>
      </c>
      <c r="CB234" s="70">
        <v>0</v>
      </c>
      <c r="CC234" s="70">
        <v>0</v>
      </c>
      <c r="CD234" s="70">
        <v>0</v>
      </c>
    </row>
    <row r="235" spans="1:82">
      <c r="A235" s="70" t="s">
        <v>1908</v>
      </c>
      <c r="B235" s="70">
        <v>391</v>
      </c>
      <c r="C235" s="70">
        <v>17</v>
      </c>
      <c r="D235" s="70">
        <v>23</v>
      </c>
      <c r="E235" s="70">
        <v>2020</v>
      </c>
      <c r="F235" s="70" t="s">
        <v>159</v>
      </c>
      <c r="G235" s="1064" t="s">
        <v>1891</v>
      </c>
      <c r="H235" s="70" t="s">
        <v>1892</v>
      </c>
      <c r="I235" s="148"/>
      <c r="J235" s="71">
        <v>38.558703314735041</v>
      </c>
      <c r="K235" s="71">
        <v>1.6052063670687879</v>
      </c>
      <c r="L235" s="71">
        <v>13.695579391973947</v>
      </c>
      <c r="M235" s="71">
        <v>12.793238127024345</v>
      </c>
      <c r="N235" s="71">
        <v>22.170333661969259</v>
      </c>
      <c r="O235" s="71">
        <v>10.278865216954486</v>
      </c>
      <c r="P235" s="71">
        <v>13.253056714266615</v>
      </c>
      <c r="Q235" s="71">
        <v>0.74779885486850095</v>
      </c>
      <c r="R235" s="71">
        <v>0.16217655469479453</v>
      </c>
      <c r="S235" s="71">
        <v>2.2078968408702968</v>
      </c>
      <c r="T235" s="72"/>
      <c r="U235" s="71">
        <v>1236444</v>
      </c>
      <c r="V235" s="71">
        <v>393</v>
      </c>
      <c r="W235" s="71">
        <v>232</v>
      </c>
      <c r="X235" s="71">
        <v>3009</v>
      </c>
      <c r="Y235" s="71">
        <v>7241</v>
      </c>
      <c r="Z235" s="71">
        <v>7345</v>
      </c>
      <c r="AA235" s="71">
        <v>2925</v>
      </c>
      <c r="AB235" s="71">
        <v>12683</v>
      </c>
      <c r="AC235" s="71">
        <v>28749</v>
      </c>
      <c r="AD235" s="71">
        <v>2.2078968408702968</v>
      </c>
      <c r="AE235" s="72"/>
      <c r="AF235" s="71">
        <v>12923391.63722292</v>
      </c>
      <c r="AG235" s="71">
        <v>1349243.4732384644</v>
      </c>
      <c r="AH235" s="71">
        <v>2353523.9682150767</v>
      </c>
      <c r="AI235" s="71">
        <v>17929602.485783055</v>
      </c>
      <c r="AJ235" s="71">
        <v>34378644.211799704</v>
      </c>
      <c r="AK235" s="71"/>
      <c r="AL235" s="71"/>
      <c r="AM235" s="71">
        <v>1655272.4110689887</v>
      </c>
      <c r="AN235" s="71"/>
      <c r="AO235" s="71"/>
      <c r="AP235" s="71">
        <v>70589678.187328205</v>
      </c>
      <c r="AQ235" s="72"/>
      <c r="AR235" s="71">
        <v>191</v>
      </c>
      <c r="AS235" s="71">
        <v>114</v>
      </c>
      <c r="AT235" s="71">
        <v>0</v>
      </c>
      <c r="AU235" s="71">
        <v>0</v>
      </c>
      <c r="AV235" s="71">
        <v>0</v>
      </c>
      <c r="AW235" s="71">
        <v>0</v>
      </c>
      <c r="AX235" s="71"/>
      <c r="AY235" s="72"/>
      <c r="AZ235" s="71">
        <v>929.82999999999993</v>
      </c>
      <c r="BA235" s="71">
        <v>29966.179</v>
      </c>
      <c r="BB235" s="71">
        <v>0</v>
      </c>
      <c r="BC235" s="71">
        <v>0</v>
      </c>
      <c r="BD235" s="71">
        <v>0</v>
      </c>
      <c r="BE235" s="71">
        <v>0</v>
      </c>
      <c r="BF235" s="71"/>
      <c r="BG235" s="72"/>
      <c r="BH235" s="71">
        <v>0</v>
      </c>
      <c r="BI235" s="71">
        <v>0</v>
      </c>
      <c r="BJ235" s="71">
        <v>6.9909999999999997</v>
      </c>
      <c r="BK235" s="71">
        <v>0</v>
      </c>
      <c r="BL235" s="71">
        <v>0</v>
      </c>
      <c r="BM235" s="71">
        <v>0</v>
      </c>
      <c r="BN235" s="72"/>
      <c r="BO235" s="71">
        <v>0</v>
      </c>
      <c r="BP235" s="71">
        <v>0</v>
      </c>
      <c r="BQ235" s="71">
        <v>2</v>
      </c>
      <c r="BR235" s="71">
        <v>0</v>
      </c>
      <c r="BS235" s="71">
        <v>0</v>
      </c>
      <c r="BT235" s="71">
        <v>0</v>
      </c>
      <c r="BU235"/>
      <c r="BV235" s="70">
        <v>6.9909999999999997</v>
      </c>
      <c r="BW235" s="70">
        <v>0</v>
      </c>
      <c r="BX235" s="70">
        <v>0</v>
      </c>
      <c r="BY235" s="70">
        <v>0</v>
      </c>
      <c r="BZ235" s="70">
        <v>0</v>
      </c>
      <c r="CA235" s="70">
        <v>0</v>
      </c>
      <c r="CB235" s="70">
        <v>0</v>
      </c>
      <c r="CC235" s="70">
        <v>0</v>
      </c>
      <c r="CD235" s="70">
        <v>0</v>
      </c>
    </row>
    <row r="236" spans="1:82">
      <c r="A236" s="70" t="s">
        <v>1909</v>
      </c>
      <c r="B236" s="70">
        <v>391</v>
      </c>
      <c r="C236" s="70">
        <v>18</v>
      </c>
      <c r="D236" s="70">
        <v>23</v>
      </c>
      <c r="E236" s="70">
        <v>2021</v>
      </c>
      <c r="F236" s="70" t="s">
        <v>160</v>
      </c>
      <c r="G236" s="1064" t="s">
        <v>1891</v>
      </c>
      <c r="H236" s="70" t="s">
        <v>1892</v>
      </c>
      <c r="I236" s="148"/>
      <c r="J236" s="71">
        <v>45.709781394676085</v>
      </c>
      <c r="K236" s="71">
        <v>1.6394701424566682</v>
      </c>
      <c r="L236" s="71">
        <v>13.325575141896078</v>
      </c>
      <c r="M236" s="71">
        <v>12.374918504569672</v>
      </c>
      <c r="N236" s="71">
        <v>17.438544521487</v>
      </c>
      <c r="O236" s="71">
        <v>9.7681080405088441</v>
      </c>
      <c r="P236" s="71">
        <v>13.359003467180345</v>
      </c>
      <c r="Q236" s="71">
        <v>0.71927077602901501</v>
      </c>
      <c r="R236" s="71">
        <v>0.12838683225706882</v>
      </c>
      <c r="S236" s="71">
        <v>2.1283739490568911</v>
      </c>
      <c r="T236" s="72"/>
      <c r="U236" s="71">
        <v>1623822</v>
      </c>
      <c r="V236" s="71">
        <v>393</v>
      </c>
      <c r="W236" s="71">
        <v>232</v>
      </c>
      <c r="X236" s="71">
        <v>3009</v>
      </c>
      <c r="Y236" s="71">
        <v>7132</v>
      </c>
      <c r="Z236" s="71">
        <v>7187</v>
      </c>
      <c r="AA236" s="71">
        <v>2875</v>
      </c>
      <c r="AB236" s="71">
        <v>12319</v>
      </c>
      <c r="AC236" s="71">
        <v>22078.999999999993</v>
      </c>
      <c r="AD236" s="71">
        <v>2.1283739490568911</v>
      </c>
      <c r="AE236" s="72"/>
      <c r="AF236" s="71">
        <v>15011637.299822908</v>
      </c>
      <c r="AG236" s="71">
        <v>1441972.6493330689</v>
      </c>
      <c r="AH236" s="71">
        <v>2265608.9718375169</v>
      </c>
      <c r="AI236" s="71">
        <v>19153333.348310128</v>
      </c>
      <c r="AJ236" s="71">
        <v>27693787.877410669</v>
      </c>
      <c r="AK236" s="71">
        <v>0</v>
      </c>
      <c r="AL236" s="71">
        <v>0</v>
      </c>
      <c r="AM236" s="71">
        <v>1617039.8339043241</v>
      </c>
      <c r="AN236" s="71">
        <v>0</v>
      </c>
      <c r="AO236" s="71">
        <v>0</v>
      </c>
      <c r="AP236" s="71">
        <v>67183379.980618611</v>
      </c>
      <c r="AQ236" s="72"/>
      <c r="AR236" s="71">
        <v>195</v>
      </c>
      <c r="AS236" s="71">
        <v>118</v>
      </c>
      <c r="AT236" s="71">
        <v>0</v>
      </c>
      <c r="AU236" s="71">
        <v>0</v>
      </c>
      <c r="AV236" s="71">
        <v>0</v>
      </c>
      <c r="AW236" s="71">
        <v>0</v>
      </c>
      <c r="AX236" s="71"/>
      <c r="AY236" s="72"/>
      <c r="AZ236" s="71">
        <v>953.02999999999986</v>
      </c>
      <c r="BA236" s="71">
        <v>30153.179</v>
      </c>
      <c r="BB236" s="71">
        <v>0</v>
      </c>
      <c r="BC236" s="71">
        <v>0</v>
      </c>
      <c r="BD236" s="71">
        <v>0</v>
      </c>
      <c r="BE236" s="71">
        <v>0</v>
      </c>
      <c r="BF236" s="71"/>
      <c r="BG236" s="72"/>
      <c r="BH236" s="71">
        <v>0</v>
      </c>
      <c r="BI236" s="71">
        <v>0</v>
      </c>
      <c r="BJ236" s="71">
        <v>10.805999999999999</v>
      </c>
      <c r="BK236" s="71">
        <v>0</v>
      </c>
      <c r="BL236" s="71">
        <v>0</v>
      </c>
      <c r="BM236" s="71">
        <v>0</v>
      </c>
      <c r="BN236" s="72"/>
      <c r="BO236" s="71">
        <v>0</v>
      </c>
      <c r="BP236" s="71">
        <v>0</v>
      </c>
      <c r="BQ236" s="71">
        <v>2</v>
      </c>
      <c r="BR236" s="71">
        <v>0</v>
      </c>
      <c r="BS236" s="71">
        <v>0</v>
      </c>
      <c r="BT236" s="71">
        <v>0</v>
      </c>
      <c r="BU236"/>
      <c r="BV236" s="70">
        <v>10.805999999999999</v>
      </c>
      <c r="BW236" s="70">
        <v>0</v>
      </c>
      <c r="BX236" s="70">
        <v>0</v>
      </c>
      <c r="BY236" s="70">
        <v>0</v>
      </c>
      <c r="BZ236" s="70">
        <v>0</v>
      </c>
      <c r="CA236" s="70">
        <v>0</v>
      </c>
      <c r="CB236" s="70">
        <v>0</v>
      </c>
      <c r="CC236" s="70">
        <v>0</v>
      </c>
      <c r="CD236" s="70">
        <v>0</v>
      </c>
    </row>
    <row r="237" spans="1:82">
      <c r="A237" s="70" t="s">
        <v>1910</v>
      </c>
      <c r="B237" s="70">
        <v>391</v>
      </c>
      <c r="C237" s="70">
        <v>19</v>
      </c>
      <c r="D237" s="70">
        <v>23</v>
      </c>
      <c r="E237" s="70">
        <v>2022</v>
      </c>
      <c r="F237" s="70" t="s">
        <v>161</v>
      </c>
      <c r="G237" s="70" t="s">
        <v>1891</v>
      </c>
      <c r="H237" s="70" t="s">
        <v>1892</v>
      </c>
      <c r="I237" s="148"/>
      <c r="J237" s="71">
        <v>36.574778804142589</v>
      </c>
      <c r="K237" s="71">
        <v>1.1977005787914137</v>
      </c>
      <c r="L237" s="71">
        <v>10.504217768187162</v>
      </c>
      <c r="M237" s="71">
        <v>9.4468959449564558</v>
      </c>
      <c r="N237" s="71">
        <v>15.793955009760426</v>
      </c>
      <c r="O237" s="71">
        <v>10.090794302247005</v>
      </c>
      <c r="P237" s="71">
        <v>12.943299689154326</v>
      </c>
      <c r="Q237" s="71">
        <v>0.70732115772261739</v>
      </c>
      <c r="R237" s="71">
        <v>0.10336391065636688</v>
      </c>
      <c r="S237" s="71">
        <v>2.282895264005028</v>
      </c>
      <c r="T237" s="72"/>
      <c r="U237" s="71">
        <v>1510135</v>
      </c>
      <c r="V237" s="71">
        <v>393</v>
      </c>
      <c r="W237" s="71">
        <v>232</v>
      </c>
      <c r="X237" s="71">
        <v>3009</v>
      </c>
      <c r="Y237" s="71">
        <v>7027</v>
      </c>
      <c r="Z237" s="71">
        <v>7054</v>
      </c>
      <c r="AA237" s="71">
        <v>2828</v>
      </c>
      <c r="AB237" s="71">
        <v>12015</v>
      </c>
      <c r="AC237" s="71">
        <v>17999</v>
      </c>
      <c r="AD237" s="71">
        <v>2.282895264005028</v>
      </c>
      <c r="AE237" s="72"/>
      <c r="AF237" s="71">
        <v>14043469.963845763</v>
      </c>
      <c r="AG237" s="71">
        <v>837532.23472133081</v>
      </c>
      <c r="AH237" s="71">
        <v>2010749.3141891556</v>
      </c>
      <c r="AI237" s="71">
        <v>16732079.908183919</v>
      </c>
      <c r="AJ237" s="71">
        <v>33128955.033153247</v>
      </c>
      <c r="AK237" s="71">
        <v>0</v>
      </c>
      <c r="AL237" s="71">
        <v>0</v>
      </c>
      <c r="AM237" s="71">
        <v>1551464.4423014934</v>
      </c>
      <c r="AN237" s="71">
        <v>0</v>
      </c>
      <c r="AO237" s="71">
        <v>0</v>
      </c>
      <c r="AP237" s="71">
        <v>68304250.896394908</v>
      </c>
      <c r="AQ237" s="72"/>
      <c r="AR237" s="71">
        <v>203</v>
      </c>
      <c r="AS237" s="71">
        <v>120</v>
      </c>
      <c r="AT237" s="71">
        <v>0</v>
      </c>
      <c r="AU237" s="71">
        <v>0</v>
      </c>
      <c r="AV237" s="71">
        <v>0</v>
      </c>
      <c r="AW237" s="71">
        <v>0</v>
      </c>
      <c r="AX237" s="71"/>
      <c r="AY237" s="72"/>
      <c r="AZ237" s="71">
        <v>1006.5299999999997</v>
      </c>
      <c r="BA237" s="71">
        <v>30208.179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1911</v>
      </c>
      <c r="B238" s="70">
        <v>391</v>
      </c>
      <c r="C238" s="70">
        <v>20</v>
      </c>
      <c r="D238" s="70">
        <v>23</v>
      </c>
      <c r="E238" s="70">
        <v>2023</v>
      </c>
      <c r="F238" s="70" t="s">
        <v>1539</v>
      </c>
      <c r="G238" s="70" t="s">
        <v>1891</v>
      </c>
      <c r="H238" s="70" t="s">
        <v>1892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208</v>
      </c>
      <c r="AS238" s="71">
        <v>120</v>
      </c>
      <c r="AT238" s="71">
        <v>0</v>
      </c>
      <c r="AU238" s="71">
        <v>0</v>
      </c>
      <c r="AV238" s="71">
        <v>0</v>
      </c>
      <c r="AW238" s="71">
        <v>0</v>
      </c>
      <c r="AX238" s="71"/>
      <c r="AY238" s="72"/>
      <c r="AZ238" s="71">
        <v>1035.0299999999997</v>
      </c>
      <c r="BA238" s="71">
        <v>30207.978999999999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1912</v>
      </c>
      <c r="B239" s="70">
        <v>391</v>
      </c>
      <c r="C239" s="70">
        <v>21</v>
      </c>
      <c r="D239" s="70">
        <v>23</v>
      </c>
      <c r="E239" s="70">
        <v>2024</v>
      </c>
      <c r="F239" s="70" t="s">
        <v>1554</v>
      </c>
      <c r="G239" s="70" t="s">
        <v>1891</v>
      </c>
      <c r="H239" s="70" t="s">
        <v>1892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1913</v>
      </c>
      <c r="B240" s="70">
        <v>239</v>
      </c>
      <c r="C240" s="70">
        <v>1</v>
      </c>
      <c r="D240" s="70">
        <v>15</v>
      </c>
      <c r="E240" s="70">
        <v>1990</v>
      </c>
      <c r="F240" s="70" t="s">
        <v>787</v>
      </c>
      <c r="G240" s="70" t="s">
        <v>1914</v>
      </c>
      <c r="H240" s="70" t="s">
        <v>1915</v>
      </c>
      <c r="I240" s="148"/>
      <c r="J240" s="71">
        <v>8.6985944743232615</v>
      </c>
      <c r="K240" s="71">
        <v>3.283815970072951</v>
      </c>
      <c r="L240" s="71">
        <v>23.66121185797612</v>
      </c>
      <c r="M240" s="71">
        <v>9.312447434405188</v>
      </c>
      <c r="N240" s="71">
        <v>11.340640723136859</v>
      </c>
      <c r="O240" s="71">
        <v>5.8058159695754394</v>
      </c>
      <c r="P240" s="71">
        <v>16.712580726478919</v>
      </c>
      <c r="Q240" s="71">
        <v>0.85362656926089997</v>
      </c>
      <c r="R240" s="71">
        <v>7.4896912201332722</v>
      </c>
      <c r="S240" s="71">
        <v>0.68189449367680033</v>
      </c>
      <c r="T240" s="72"/>
      <c r="U240" s="71">
        <v>909070</v>
      </c>
      <c r="V240" s="71">
        <v>817</v>
      </c>
      <c r="W240" s="71">
        <v>261</v>
      </c>
      <c r="X240" s="71">
        <v>3478</v>
      </c>
      <c r="Y240" s="71">
        <v>5374</v>
      </c>
      <c r="Z240" s="71">
        <v>2388</v>
      </c>
      <c r="AA240" s="71">
        <v>4058</v>
      </c>
      <c r="AB240" s="71">
        <v>13860</v>
      </c>
      <c r="AC240" s="71">
        <v>1297228</v>
      </c>
      <c r="AD240" s="71">
        <v>0.68189449367680033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1916</v>
      </c>
      <c r="B241" s="70">
        <v>240</v>
      </c>
      <c r="C241" s="70">
        <v>2</v>
      </c>
      <c r="D241" s="70">
        <v>15</v>
      </c>
      <c r="E241" s="70">
        <v>2005</v>
      </c>
      <c r="F241" s="70" t="s">
        <v>789</v>
      </c>
      <c r="G241" s="70" t="s">
        <v>1914</v>
      </c>
      <c r="H241" s="70" t="s">
        <v>1915</v>
      </c>
      <c r="I241" s="148"/>
      <c r="J241" s="71">
        <v>9.004012370426949</v>
      </c>
      <c r="K241" s="71">
        <v>2.2068938978088291</v>
      </c>
      <c r="L241" s="71">
        <v>6.6755556826211881</v>
      </c>
      <c r="M241" s="71">
        <v>15.69235287227635</v>
      </c>
      <c r="N241" s="71">
        <v>16.21526512681233</v>
      </c>
      <c r="O241" s="71">
        <v>12.362226137420381</v>
      </c>
      <c r="P241" s="71">
        <v>22.201549387971081</v>
      </c>
      <c r="Q241" s="71">
        <v>0.81095557268566398</v>
      </c>
      <c r="R241" s="71">
        <v>20.42226101780205</v>
      </c>
      <c r="S241" s="71">
        <v>0.87238721000000008</v>
      </c>
      <c r="T241" s="72"/>
      <c r="U241" s="71">
        <v>972269</v>
      </c>
      <c r="V241" s="71">
        <v>820</v>
      </c>
      <c r="W241" s="71">
        <v>71</v>
      </c>
      <c r="X241" s="71">
        <v>3364</v>
      </c>
      <c r="Y241" s="71">
        <v>6495</v>
      </c>
      <c r="Z241" s="71">
        <v>5884</v>
      </c>
      <c r="AA241" s="71">
        <v>4415</v>
      </c>
      <c r="AB241" s="71">
        <v>13765</v>
      </c>
      <c r="AC241" s="71">
        <v>3611254</v>
      </c>
      <c r="AD241" s="71">
        <v>0.87238721000000008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1917</v>
      </c>
      <c r="B242" s="70">
        <v>241</v>
      </c>
      <c r="C242" s="70">
        <v>3</v>
      </c>
      <c r="D242" s="70">
        <v>15</v>
      </c>
      <c r="E242" s="70">
        <v>2006</v>
      </c>
      <c r="F242" s="70" t="s">
        <v>790</v>
      </c>
      <c r="G242" s="70" t="s">
        <v>1914</v>
      </c>
      <c r="H242" s="70" t="s">
        <v>1915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1918</v>
      </c>
      <c r="B243" s="70">
        <v>242</v>
      </c>
      <c r="C243" s="70">
        <v>4</v>
      </c>
      <c r="D243" s="70">
        <v>15</v>
      </c>
      <c r="E243" s="70">
        <v>2007</v>
      </c>
      <c r="F243" s="70" t="s">
        <v>791</v>
      </c>
      <c r="G243" s="70" t="s">
        <v>1914</v>
      </c>
      <c r="H243" s="70" t="s">
        <v>1915</v>
      </c>
      <c r="I243" s="148"/>
      <c r="J243" s="71">
        <v>7.3673307603286773</v>
      </c>
      <c r="K243" s="71">
        <v>2.0079932542826979</v>
      </c>
      <c r="L243" s="71">
        <v>8.1857018851969148</v>
      </c>
      <c r="M243" s="71">
        <v>18.626260774748051</v>
      </c>
      <c r="N243" s="71">
        <v>16.25981957521892</v>
      </c>
      <c r="O243" s="71">
        <v>12.36480966466727</v>
      </c>
      <c r="P243" s="71">
        <v>22.305198160573841</v>
      </c>
      <c r="Q243" s="71">
        <v>0.84024657509876</v>
      </c>
      <c r="R243" s="71">
        <v>18.9715746967676</v>
      </c>
      <c r="S243" s="71">
        <v>1.8889662</v>
      </c>
      <c r="T243" s="72"/>
      <c r="U243" s="71">
        <v>993841</v>
      </c>
      <c r="V243" s="71">
        <v>770</v>
      </c>
      <c r="W243" s="71">
        <v>117</v>
      </c>
      <c r="X243" s="71">
        <v>4675</v>
      </c>
      <c r="Y243" s="71">
        <v>6555</v>
      </c>
      <c r="Z243" s="71">
        <v>6118</v>
      </c>
      <c r="AA243" s="71">
        <v>4368</v>
      </c>
      <c r="AB243" s="71">
        <v>13508</v>
      </c>
      <c r="AC243" s="71">
        <v>3450986</v>
      </c>
      <c r="AD243" s="71">
        <v>1.8889662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1919</v>
      </c>
      <c r="B244" s="70">
        <v>243</v>
      </c>
      <c r="C244" s="70">
        <v>5</v>
      </c>
      <c r="D244" s="70">
        <v>15</v>
      </c>
      <c r="E244" s="70">
        <v>2008</v>
      </c>
      <c r="F244" s="70" t="s">
        <v>792</v>
      </c>
      <c r="G244" s="70" t="s">
        <v>1914</v>
      </c>
      <c r="H244" s="70" t="s">
        <v>1915</v>
      </c>
      <c r="I244" s="148"/>
      <c r="J244" s="71">
        <v>6.7904492410799584</v>
      </c>
      <c r="K244" s="71">
        <v>1.5663271050157139</v>
      </c>
      <c r="L244" s="71">
        <v>7.0756115761896146</v>
      </c>
      <c r="M244" s="71">
        <v>19.82813556130818</v>
      </c>
      <c r="N244" s="71">
        <v>15.30650442090799</v>
      </c>
      <c r="O244" s="71">
        <v>12.054883418483019</v>
      </c>
      <c r="P244" s="71">
        <v>21.759508542425358</v>
      </c>
      <c r="Q244" s="71">
        <v>0.82799628177007201</v>
      </c>
      <c r="R244" s="71">
        <v>17.45482351451983</v>
      </c>
      <c r="S244" s="71">
        <v>2.1803852400000001</v>
      </c>
      <c r="T244" s="72"/>
      <c r="U244" s="71">
        <v>990721</v>
      </c>
      <c r="V244" s="71">
        <v>770</v>
      </c>
      <c r="W244" s="71">
        <v>117</v>
      </c>
      <c r="X244" s="71">
        <v>4675</v>
      </c>
      <c r="Y244" s="71">
        <v>6854</v>
      </c>
      <c r="Z244" s="71">
        <v>6174</v>
      </c>
      <c r="AA244" s="71">
        <v>4266</v>
      </c>
      <c r="AB244" s="71">
        <v>13530</v>
      </c>
      <c r="AC244" s="71">
        <v>3296976</v>
      </c>
      <c r="AD244" s="71">
        <v>2.1803852400000001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1920</v>
      </c>
      <c r="B245" s="70">
        <v>244</v>
      </c>
      <c r="C245" s="70">
        <v>6</v>
      </c>
      <c r="D245" s="70">
        <v>15</v>
      </c>
      <c r="E245" s="70">
        <v>2009</v>
      </c>
      <c r="F245" s="70" t="s">
        <v>176</v>
      </c>
      <c r="G245" s="70" t="s">
        <v>1914</v>
      </c>
      <c r="H245" s="70" t="s">
        <v>1915</v>
      </c>
      <c r="I245" s="148"/>
      <c r="J245" s="71">
        <v>5.6586309548751776</v>
      </c>
      <c r="K245" s="71">
        <v>1.3219400125817979</v>
      </c>
      <c r="L245" s="71">
        <v>6.9128867483666898</v>
      </c>
      <c r="M245" s="71">
        <v>19.038770319477269</v>
      </c>
      <c r="N245" s="71">
        <v>14.15142955319299</v>
      </c>
      <c r="O245" s="71">
        <v>12.537475338476879</v>
      </c>
      <c r="P245" s="71">
        <v>21.076194078083599</v>
      </c>
      <c r="Q245" s="71">
        <v>0.79733297024314198</v>
      </c>
      <c r="R245" s="71">
        <v>23.61119764081888</v>
      </c>
      <c r="S245" s="71">
        <v>1.8889662</v>
      </c>
      <c r="T245" s="72"/>
      <c r="U245" s="71">
        <v>784795</v>
      </c>
      <c r="V245" s="71">
        <v>613</v>
      </c>
      <c r="W245" s="71">
        <v>169</v>
      </c>
      <c r="X245" s="71">
        <v>5003</v>
      </c>
      <c r="Y245" s="71">
        <v>6747</v>
      </c>
      <c r="Z245" s="71">
        <v>6338</v>
      </c>
      <c r="AA245" s="71">
        <v>4242</v>
      </c>
      <c r="AB245" s="71">
        <v>13677</v>
      </c>
      <c r="AC245" s="71">
        <v>4350922</v>
      </c>
      <c r="AD245" s="71">
        <v>1.8889662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53.2</v>
      </c>
      <c r="BK245" s="71">
        <v>0</v>
      </c>
      <c r="BL245" s="71">
        <v>0</v>
      </c>
      <c r="BM245" s="71">
        <v>0</v>
      </c>
      <c r="BN245" s="72"/>
      <c r="BO245" s="71">
        <v>0</v>
      </c>
      <c r="BP245" s="71">
        <v>0</v>
      </c>
      <c r="BQ245" s="71">
        <v>1</v>
      </c>
      <c r="BR245" s="71">
        <v>0</v>
      </c>
      <c r="BS245" s="71">
        <v>0</v>
      </c>
      <c r="BT245" s="71">
        <v>0</v>
      </c>
      <c r="BU245"/>
      <c r="BV245" s="70">
        <v>0</v>
      </c>
      <c r="BW245" s="70">
        <v>0</v>
      </c>
      <c r="BX245" s="70">
        <v>53.2</v>
      </c>
      <c r="BY245" s="70">
        <v>0</v>
      </c>
      <c r="BZ245" s="70">
        <v>0</v>
      </c>
      <c r="CA245" s="70">
        <v>0</v>
      </c>
      <c r="CB245" s="70">
        <v>0</v>
      </c>
      <c r="CC245" s="70">
        <v>0</v>
      </c>
      <c r="CD245" s="70">
        <v>0</v>
      </c>
    </row>
    <row r="246" spans="1:82">
      <c r="A246" s="70" t="s">
        <v>1921</v>
      </c>
      <c r="B246" s="70">
        <v>245</v>
      </c>
      <c r="C246" s="70">
        <v>7</v>
      </c>
      <c r="D246" s="70">
        <v>15</v>
      </c>
      <c r="E246" s="70">
        <v>2010</v>
      </c>
      <c r="F246" s="70" t="s">
        <v>177</v>
      </c>
      <c r="G246" s="70" t="s">
        <v>1914</v>
      </c>
      <c r="H246" s="70" t="s">
        <v>1915</v>
      </c>
      <c r="I246" s="148"/>
      <c r="J246" s="71">
        <v>7.0703740358161902</v>
      </c>
      <c r="K246" s="71">
        <v>1.4046695404222731</v>
      </c>
      <c r="L246" s="71">
        <v>6.364220345404215</v>
      </c>
      <c r="M246" s="71">
        <v>20.519803509157089</v>
      </c>
      <c r="N246" s="71">
        <v>16.732521585411789</v>
      </c>
      <c r="O246" s="71">
        <v>12.845718604132109</v>
      </c>
      <c r="P246" s="71">
        <v>21.452963097348</v>
      </c>
      <c r="Q246" s="71">
        <v>0.828018329996138</v>
      </c>
      <c r="R246" s="71">
        <v>26.677674275082911</v>
      </c>
      <c r="S246" s="71">
        <v>2.8395738756000002</v>
      </c>
      <c r="T246" s="72"/>
      <c r="U246" s="71">
        <v>1032045</v>
      </c>
      <c r="V246" s="71">
        <v>613</v>
      </c>
      <c r="W246" s="71">
        <v>169</v>
      </c>
      <c r="X246" s="71">
        <v>5003</v>
      </c>
      <c r="Y246" s="71">
        <v>6769</v>
      </c>
      <c r="Z246" s="71">
        <v>6524</v>
      </c>
      <c r="AA246" s="71">
        <v>4210</v>
      </c>
      <c r="AB246" s="71">
        <v>13610</v>
      </c>
      <c r="AC246" s="71">
        <v>4658684</v>
      </c>
      <c r="AD246" s="71">
        <v>2.8395738756000002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64.099999999999994</v>
      </c>
      <c r="BK246" s="71">
        <v>0</v>
      </c>
      <c r="BL246" s="71">
        <v>0</v>
      </c>
      <c r="BM246" s="71">
        <v>0</v>
      </c>
      <c r="BN246" s="72"/>
      <c r="BO246" s="71">
        <v>0</v>
      </c>
      <c r="BP246" s="71">
        <v>0</v>
      </c>
      <c r="BQ246" s="71">
        <v>1</v>
      </c>
      <c r="BR246" s="71">
        <v>0</v>
      </c>
      <c r="BS246" s="71">
        <v>0</v>
      </c>
      <c r="BT246" s="71">
        <v>0</v>
      </c>
      <c r="BU246"/>
      <c r="BV246" s="70">
        <v>0</v>
      </c>
      <c r="BW246" s="70">
        <v>0</v>
      </c>
      <c r="BX246" s="70">
        <v>64.099999999999994</v>
      </c>
      <c r="BY246" s="70">
        <v>0</v>
      </c>
      <c r="BZ246" s="70">
        <v>0</v>
      </c>
      <c r="CA246" s="70">
        <v>0</v>
      </c>
      <c r="CB246" s="70">
        <v>0</v>
      </c>
      <c r="CC246" s="70">
        <v>0</v>
      </c>
      <c r="CD246" s="70">
        <v>0</v>
      </c>
    </row>
    <row r="247" spans="1:82">
      <c r="A247" s="70" t="s">
        <v>1922</v>
      </c>
      <c r="B247" s="70">
        <v>246</v>
      </c>
      <c r="C247" s="70">
        <v>8</v>
      </c>
      <c r="D247" s="70">
        <v>15</v>
      </c>
      <c r="E247" s="70">
        <v>2011</v>
      </c>
      <c r="F247" s="70" t="s">
        <v>178</v>
      </c>
      <c r="G247" s="70" t="s">
        <v>1914</v>
      </c>
      <c r="H247" s="70" t="s">
        <v>1915</v>
      </c>
      <c r="I247" s="148"/>
      <c r="J247" s="71">
        <v>8.7828709197464736</v>
      </c>
      <c r="K247" s="71">
        <v>1.8582535918827241</v>
      </c>
      <c r="L247" s="71">
        <v>8.5631255346971908</v>
      </c>
      <c r="M247" s="71">
        <v>24.424480153730158</v>
      </c>
      <c r="N247" s="71">
        <v>20.71272572516374</v>
      </c>
      <c r="O247" s="71">
        <v>12.643883052175898</v>
      </c>
      <c r="P247" s="71">
        <v>20.550944986716313</v>
      </c>
      <c r="Q247" s="71">
        <v>0.95110944756480498</v>
      </c>
      <c r="R247" s="71">
        <v>20.86350909450821</v>
      </c>
      <c r="S247" s="71">
        <v>3.0458904111999989</v>
      </c>
      <c r="T247" s="72"/>
      <c r="U247" s="71">
        <v>1080429</v>
      </c>
      <c r="V247" s="71">
        <v>613</v>
      </c>
      <c r="W247" s="71">
        <v>169</v>
      </c>
      <c r="X247" s="71">
        <v>5003</v>
      </c>
      <c r="Y247" s="71">
        <v>6805</v>
      </c>
      <c r="Z247" s="71">
        <v>6561</v>
      </c>
      <c r="AA247" s="71">
        <v>4153</v>
      </c>
      <c r="AB247" s="71">
        <v>13553</v>
      </c>
      <c r="AC247" s="71">
        <v>3637339</v>
      </c>
      <c r="AD247" s="71">
        <v>3.0458904111999989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66.8</v>
      </c>
      <c r="BK247" s="71">
        <v>0</v>
      </c>
      <c r="BL247" s="71">
        <v>0</v>
      </c>
      <c r="BM247" s="71">
        <v>0</v>
      </c>
      <c r="BN247" s="72"/>
      <c r="BO247" s="71">
        <v>0</v>
      </c>
      <c r="BP247" s="71">
        <v>0</v>
      </c>
      <c r="BQ247" s="71">
        <v>1</v>
      </c>
      <c r="BR247" s="71">
        <v>0</v>
      </c>
      <c r="BS247" s="71">
        <v>0</v>
      </c>
      <c r="BT247" s="71">
        <v>0</v>
      </c>
      <c r="BU247"/>
      <c r="BV247" s="70">
        <v>0</v>
      </c>
      <c r="BW247" s="70">
        <v>0</v>
      </c>
      <c r="BX247" s="70">
        <v>66.8</v>
      </c>
      <c r="BY247" s="70">
        <v>0</v>
      </c>
      <c r="BZ247" s="70">
        <v>0</v>
      </c>
      <c r="CA247" s="70">
        <v>0</v>
      </c>
      <c r="CB247" s="70">
        <v>0</v>
      </c>
      <c r="CC247" s="70">
        <v>0</v>
      </c>
      <c r="CD247" s="70">
        <v>0</v>
      </c>
    </row>
    <row r="248" spans="1:82">
      <c r="A248" s="70" t="s">
        <v>1923</v>
      </c>
      <c r="B248" s="70">
        <v>247</v>
      </c>
      <c r="C248" s="70">
        <v>9</v>
      </c>
      <c r="D248" s="70">
        <v>15</v>
      </c>
      <c r="E248" s="70">
        <v>2012</v>
      </c>
      <c r="F248" s="70" t="s">
        <v>179</v>
      </c>
      <c r="G248" s="70" t="s">
        <v>1914</v>
      </c>
      <c r="H248" s="70" t="s">
        <v>1915</v>
      </c>
      <c r="I248" s="148"/>
      <c r="J248" s="71">
        <v>7.8975689997358476</v>
      </c>
      <c r="K248" s="71">
        <v>1.903105446745559</v>
      </c>
      <c r="L248" s="71">
        <v>8.6778962486579765</v>
      </c>
      <c r="M248" s="71">
        <v>27.320399567513039</v>
      </c>
      <c r="N248" s="71">
        <v>21.339968395924199</v>
      </c>
      <c r="O248" s="71">
        <v>12.850300410131137</v>
      </c>
      <c r="P248" s="71">
        <v>20.4688051960782</v>
      </c>
      <c r="Q248" s="71">
        <v>1.0303114122597099</v>
      </c>
      <c r="R248" s="71">
        <v>20.77459964285574</v>
      </c>
      <c r="S248" s="71">
        <v>3.047963856</v>
      </c>
      <c r="T248" s="72"/>
      <c r="U248" s="71">
        <v>943108</v>
      </c>
      <c r="V248" s="71">
        <v>613</v>
      </c>
      <c r="W248" s="71">
        <v>169</v>
      </c>
      <c r="X248" s="71">
        <v>5003</v>
      </c>
      <c r="Y248" s="71">
        <v>6802</v>
      </c>
      <c r="Z248" s="71">
        <v>6721</v>
      </c>
      <c r="AA248" s="71">
        <v>4113</v>
      </c>
      <c r="AB248" s="71">
        <v>13513</v>
      </c>
      <c r="AC248" s="71">
        <v>3528030</v>
      </c>
      <c r="AD248" s="71">
        <v>3.047963856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70</v>
      </c>
      <c r="BK248" s="71">
        <v>0</v>
      </c>
      <c r="BL248" s="71">
        <v>0</v>
      </c>
      <c r="BM248" s="71">
        <v>0</v>
      </c>
      <c r="BN248" s="72"/>
      <c r="BO248" s="71">
        <v>0</v>
      </c>
      <c r="BP248" s="71">
        <v>0</v>
      </c>
      <c r="BQ248" s="71">
        <v>1</v>
      </c>
      <c r="BR248" s="71">
        <v>0</v>
      </c>
      <c r="BS248" s="71">
        <v>0</v>
      </c>
      <c r="BT248" s="71">
        <v>0</v>
      </c>
      <c r="BU248"/>
      <c r="BV248" s="70">
        <v>0</v>
      </c>
      <c r="BW248" s="70">
        <v>0</v>
      </c>
      <c r="BX248" s="70">
        <v>70</v>
      </c>
      <c r="BY248" s="70">
        <v>0</v>
      </c>
      <c r="BZ248" s="70">
        <v>0</v>
      </c>
      <c r="CA248" s="70">
        <v>0</v>
      </c>
      <c r="CB248" s="70">
        <v>0</v>
      </c>
      <c r="CC248" s="70">
        <v>0</v>
      </c>
      <c r="CD248" s="70">
        <v>0</v>
      </c>
    </row>
    <row r="249" spans="1:82">
      <c r="A249" s="70" t="s">
        <v>1924</v>
      </c>
      <c r="B249" s="70">
        <v>248</v>
      </c>
      <c r="C249" s="70">
        <v>10</v>
      </c>
      <c r="D249" s="70">
        <v>15</v>
      </c>
      <c r="E249" s="70">
        <v>2013</v>
      </c>
      <c r="F249" s="70" t="s">
        <v>180</v>
      </c>
      <c r="G249" s="70" t="s">
        <v>1914</v>
      </c>
      <c r="H249" s="70" t="s">
        <v>1915</v>
      </c>
      <c r="I249" s="148"/>
      <c r="J249" s="71">
        <v>9.7975481266249211</v>
      </c>
      <c r="K249" s="71">
        <v>1.675791387615684</v>
      </c>
      <c r="L249" s="71">
        <v>7.9427335480748802</v>
      </c>
      <c r="M249" s="71">
        <v>27.364721252449989</v>
      </c>
      <c r="N249" s="71">
        <v>23.0188056133271</v>
      </c>
      <c r="O249" s="71">
        <v>12.396252630281506</v>
      </c>
      <c r="P249" s="71">
        <v>20.201251692024364</v>
      </c>
      <c r="Q249" s="71">
        <v>1.0445231309544101</v>
      </c>
      <c r="R249" s="71">
        <v>20.42937219281049</v>
      </c>
      <c r="S249" s="71">
        <v>1.7219186672</v>
      </c>
      <c r="T249" s="72"/>
      <c r="U249" s="71">
        <v>1051435</v>
      </c>
      <c r="V249" s="71">
        <v>613</v>
      </c>
      <c r="W249" s="71">
        <v>169</v>
      </c>
      <c r="X249" s="71">
        <v>5003</v>
      </c>
      <c r="Y249" s="71">
        <v>6837</v>
      </c>
      <c r="Z249" s="71">
        <v>6773</v>
      </c>
      <c r="AA249" s="71">
        <v>4044</v>
      </c>
      <c r="AB249" s="71">
        <v>13503</v>
      </c>
      <c r="AC249" s="71">
        <v>3386614</v>
      </c>
      <c r="AD249" s="71">
        <v>1.7219186672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61.4</v>
      </c>
      <c r="BK249" s="71">
        <v>0</v>
      </c>
      <c r="BL249" s="71">
        <v>0</v>
      </c>
      <c r="BM249" s="71">
        <v>0</v>
      </c>
      <c r="BN249" s="72"/>
      <c r="BO249" s="71">
        <v>0</v>
      </c>
      <c r="BP249" s="71">
        <v>0</v>
      </c>
      <c r="BQ249" s="71">
        <v>1</v>
      </c>
      <c r="BR249" s="71">
        <v>0</v>
      </c>
      <c r="BS249" s="71">
        <v>0</v>
      </c>
      <c r="BT249" s="71">
        <v>0</v>
      </c>
      <c r="BU249"/>
      <c r="BV249" s="70">
        <v>0</v>
      </c>
      <c r="BW249" s="70">
        <v>0</v>
      </c>
      <c r="BX249" s="70">
        <v>61.4</v>
      </c>
      <c r="BY249" s="70">
        <v>0</v>
      </c>
      <c r="BZ249" s="70">
        <v>0</v>
      </c>
      <c r="CA249" s="70">
        <v>0</v>
      </c>
      <c r="CB249" s="70">
        <v>0</v>
      </c>
      <c r="CC249" s="70">
        <v>0</v>
      </c>
      <c r="CD249" s="70">
        <v>0</v>
      </c>
    </row>
    <row r="250" spans="1:82">
      <c r="A250" s="70" t="s">
        <v>1925</v>
      </c>
      <c r="B250" s="70">
        <v>249</v>
      </c>
      <c r="C250" s="70">
        <v>11</v>
      </c>
      <c r="D250" s="70">
        <v>15</v>
      </c>
      <c r="E250" s="70">
        <v>2014</v>
      </c>
      <c r="F250" s="70" t="s">
        <v>181</v>
      </c>
      <c r="G250" s="70" t="s">
        <v>1914</v>
      </c>
      <c r="H250" s="70" t="s">
        <v>1915</v>
      </c>
      <c r="I250" s="148"/>
      <c r="J250" s="71">
        <v>9.3733861089403856</v>
      </c>
      <c r="K250" s="71">
        <v>1.5436779699287639</v>
      </c>
      <c r="L250" s="71">
        <v>8.0820057850959284</v>
      </c>
      <c r="M250" s="71">
        <v>24.5116281840731</v>
      </c>
      <c r="N250" s="71">
        <v>21.984652688499981</v>
      </c>
      <c r="O250" s="71">
        <v>11.813276116923683</v>
      </c>
      <c r="P250" s="71">
        <v>19.784036490906505</v>
      </c>
      <c r="Q250" s="71">
        <v>0.988204855241268</v>
      </c>
      <c r="R250" s="71">
        <v>19.036537241470281</v>
      </c>
      <c r="S250" s="71">
        <v>1.7943752325375</v>
      </c>
      <c r="T250" s="72"/>
      <c r="U250" s="71">
        <v>1167919</v>
      </c>
      <c r="V250" s="71">
        <v>493</v>
      </c>
      <c r="W250" s="71">
        <v>173</v>
      </c>
      <c r="X250" s="71">
        <v>4828</v>
      </c>
      <c r="Y250" s="71">
        <v>6813</v>
      </c>
      <c r="Z250" s="71">
        <v>6798</v>
      </c>
      <c r="AA250" s="71">
        <v>3940</v>
      </c>
      <c r="AB250" s="71">
        <v>13315</v>
      </c>
      <c r="AC250" s="71">
        <v>3165644</v>
      </c>
      <c r="AD250" s="71">
        <v>1.7943752325375</v>
      </c>
      <c r="AE250" s="72"/>
      <c r="AF250" s="71"/>
      <c r="AG250" s="71"/>
      <c r="AH250" s="71"/>
      <c r="AI250" s="71"/>
      <c r="AJ250" s="71"/>
      <c r="AK250" s="71"/>
      <c r="AL250" s="71"/>
      <c r="AM250" s="71"/>
      <c r="AN250" s="71"/>
      <c r="AO250" s="71"/>
      <c r="AP250" s="71"/>
      <c r="AQ250" s="72"/>
      <c r="AR250" s="71">
        <v>1</v>
      </c>
      <c r="AS250" s="71">
        <v>1</v>
      </c>
      <c r="AT250" s="71">
        <v>0</v>
      </c>
      <c r="AU250" s="71">
        <v>0</v>
      </c>
      <c r="AV250" s="71">
        <v>0</v>
      </c>
      <c r="AW250" s="71">
        <v>0</v>
      </c>
      <c r="AX250" s="71"/>
      <c r="AY250" s="72"/>
      <c r="AZ250" s="71">
        <v>5.5</v>
      </c>
      <c r="BA250" s="71">
        <v>10.4</v>
      </c>
      <c r="BB250" s="71">
        <v>0</v>
      </c>
      <c r="BC250" s="71">
        <v>0</v>
      </c>
      <c r="BD250" s="71">
        <v>0</v>
      </c>
      <c r="BE250" s="71">
        <v>0</v>
      </c>
      <c r="BF250" s="71"/>
      <c r="BG250" s="72"/>
      <c r="BH250" s="71">
        <v>0</v>
      </c>
      <c r="BI250" s="71">
        <v>0</v>
      </c>
      <c r="BJ250" s="71">
        <v>68.8</v>
      </c>
      <c r="BK250" s="71">
        <v>0</v>
      </c>
      <c r="BL250" s="71">
        <v>0</v>
      </c>
      <c r="BM250" s="71">
        <v>0</v>
      </c>
      <c r="BN250" s="72"/>
      <c r="BO250" s="71">
        <v>0</v>
      </c>
      <c r="BP250" s="71">
        <v>0</v>
      </c>
      <c r="BQ250" s="71">
        <v>1</v>
      </c>
      <c r="BR250" s="71">
        <v>0</v>
      </c>
      <c r="BS250" s="71">
        <v>0</v>
      </c>
      <c r="BT250" s="71">
        <v>0</v>
      </c>
      <c r="BU250"/>
      <c r="BV250" s="70">
        <v>0</v>
      </c>
      <c r="BW250" s="70">
        <v>0</v>
      </c>
      <c r="BX250" s="70">
        <v>68.8</v>
      </c>
      <c r="BY250" s="70">
        <v>0</v>
      </c>
      <c r="BZ250" s="70">
        <v>0</v>
      </c>
      <c r="CA250" s="70">
        <v>0</v>
      </c>
      <c r="CB250" s="70">
        <v>0</v>
      </c>
      <c r="CC250" s="70">
        <v>0</v>
      </c>
      <c r="CD250" s="70">
        <v>0</v>
      </c>
    </row>
    <row r="251" spans="1:82">
      <c r="A251" s="70" t="s">
        <v>1926</v>
      </c>
      <c r="B251" s="70">
        <v>250</v>
      </c>
      <c r="C251" s="70">
        <v>12</v>
      </c>
      <c r="D251" s="70">
        <v>15</v>
      </c>
      <c r="E251" s="70">
        <v>2015</v>
      </c>
      <c r="F251" s="70" t="s">
        <v>182</v>
      </c>
      <c r="G251" s="70" t="s">
        <v>1914</v>
      </c>
      <c r="H251" s="70" t="s">
        <v>1915</v>
      </c>
      <c r="I251" s="148"/>
      <c r="J251" s="71">
        <v>9.2599555017453827</v>
      </c>
      <c r="K251" s="71">
        <v>1.290758433801124</v>
      </c>
      <c r="L251" s="71">
        <v>8.6788155235566133</v>
      </c>
      <c r="M251" s="71">
        <v>24.534354295041322</v>
      </c>
      <c r="N251" s="71">
        <v>19.081950316417601</v>
      </c>
      <c r="O251" s="71">
        <v>11.922703741735157</v>
      </c>
      <c r="P251" s="71">
        <v>19.493123967516471</v>
      </c>
      <c r="Q251" s="71">
        <v>0.95627279281857902</v>
      </c>
      <c r="R251" s="71">
        <v>18.76752399508565</v>
      </c>
      <c r="S251" s="71">
        <v>1.1616590932349999</v>
      </c>
      <c r="T251" s="72"/>
      <c r="U251" s="71">
        <v>1325873</v>
      </c>
      <c r="V251" s="71">
        <v>493</v>
      </c>
      <c r="W251" s="71">
        <v>173</v>
      </c>
      <c r="X251" s="71">
        <v>4828</v>
      </c>
      <c r="Y251" s="71">
        <v>6777</v>
      </c>
      <c r="Z251" s="71">
        <v>6927</v>
      </c>
      <c r="AA251" s="71">
        <v>3879</v>
      </c>
      <c r="AB251" s="71">
        <v>13162</v>
      </c>
      <c r="AC251" s="71">
        <v>3208002</v>
      </c>
      <c r="AD251" s="71">
        <v>1.1616590932349999</v>
      </c>
      <c r="AE251" s="72"/>
      <c r="AF251" s="71">
        <v>12532861.473142151</v>
      </c>
      <c r="AG251" s="71">
        <v>1107926.0609701939</v>
      </c>
      <c r="AH251" s="71">
        <v>1451430.877670391</v>
      </c>
      <c r="AI251" s="71">
        <v>29655996.08133563</v>
      </c>
      <c r="AJ251" s="71">
        <v>30646908.392435219</v>
      </c>
      <c r="AK251" s="71">
        <v>0</v>
      </c>
      <c r="AL251" s="71">
        <v>0</v>
      </c>
      <c r="AM251" s="71">
        <v>1803796.8874865819</v>
      </c>
      <c r="AN251" s="71">
        <v>0</v>
      </c>
      <c r="AO251" s="71">
        <v>0</v>
      </c>
      <c r="AP251" s="71">
        <v>77198919.773040161</v>
      </c>
      <c r="AQ251" s="72"/>
      <c r="AR251" s="71">
        <v>1</v>
      </c>
      <c r="AS251" s="71">
        <v>1</v>
      </c>
      <c r="AT251" s="71">
        <v>0</v>
      </c>
      <c r="AU251" s="71">
        <v>0</v>
      </c>
      <c r="AV251" s="71">
        <v>0</v>
      </c>
      <c r="AW251" s="71">
        <v>0</v>
      </c>
      <c r="AX251" s="71"/>
      <c r="AY251" s="72"/>
      <c r="AZ251" s="71">
        <v>5.5</v>
      </c>
      <c r="BA251" s="71">
        <v>10.4</v>
      </c>
      <c r="BB251" s="71">
        <v>0</v>
      </c>
      <c r="BC251" s="71">
        <v>0</v>
      </c>
      <c r="BD251" s="71">
        <v>0</v>
      </c>
      <c r="BE251" s="71">
        <v>0</v>
      </c>
      <c r="BF251" s="71"/>
      <c r="BG251" s="72"/>
      <c r="BH251" s="71">
        <v>0</v>
      </c>
      <c r="BI251" s="71">
        <v>0</v>
      </c>
      <c r="BJ251" s="71">
        <v>68.599999999999994</v>
      </c>
      <c r="BK251" s="71">
        <v>0</v>
      </c>
      <c r="BL251" s="71">
        <v>0</v>
      </c>
      <c r="BM251" s="71">
        <v>0</v>
      </c>
      <c r="BN251" s="72"/>
      <c r="BO251" s="71">
        <v>0</v>
      </c>
      <c r="BP251" s="71">
        <v>0</v>
      </c>
      <c r="BQ251" s="71">
        <v>1</v>
      </c>
      <c r="BR251" s="71">
        <v>0</v>
      </c>
      <c r="BS251" s="71">
        <v>0</v>
      </c>
      <c r="BT251" s="71">
        <v>0</v>
      </c>
      <c r="BU251"/>
      <c r="BV251" s="70">
        <v>0</v>
      </c>
      <c r="BW251" s="70">
        <v>0</v>
      </c>
      <c r="BX251" s="70">
        <v>68.599999999999994</v>
      </c>
      <c r="BY251" s="70">
        <v>0</v>
      </c>
      <c r="BZ251" s="70">
        <v>0</v>
      </c>
      <c r="CA251" s="70">
        <v>0</v>
      </c>
      <c r="CB251" s="70">
        <v>0</v>
      </c>
      <c r="CC251" s="70">
        <v>0</v>
      </c>
      <c r="CD251" s="70">
        <v>0</v>
      </c>
    </row>
    <row r="252" spans="1:82">
      <c r="A252" s="70" t="s">
        <v>1927</v>
      </c>
      <c r="B252" s="70">
        <v>251</v>
      </c>
      <c r="C252" s="70">
        <v>13</v>
      </c>
      <c r="D252" s="70">
        <v>15</v>
      </c>
      <c r="E252" s="70">
        <v>2016</v>
      </c>
      <c r="F252" s="70" t="s">
        <v>155</v>
      </c>
      <c r="G252" s="70" t="s">
        <v>1914</v>
      </c>
      <c r="H252" s="70" t="s">
        <v>1915</v>
      </c>
      <c r="I252" s="148"/>
      <c r="J252" s="71">
        <v>8.9514539676220686</v>
      </c>
      <c r="K252" s="71">
        <v>1.2486504136154419</v>
      </c>
      <c r="L252" s="71">
        <v>7.6619655800303033</v>
      </c>
      <c r="M252" s="71">
        <v>19.066970974779657</v>
      </c>
      <c r="N252" s="71">
        <v>17.45075594533127</v>
      </c>
      <c r="O252" s="71">
        <v>11.837430823184119</v>
      </c>
      <c r="P252" s="71">
        <v>19.638954057473427</v>
      </c>
      <c r="Q252" s="71">
        <v>0.91574424109218333</v>
      </c>
      <c r="R252" s="71">
        <v>16.584365620412633</v>
      </c>
      <c r="S252" s="71">
        <v>0.8401786645999999</v>
      </c>
      <c r="T252" s="72"/>
      <c r="U252" s="71">
        <v>1373843</v>
      </c>
      <c r="V252" s="71">
        <v>493</v>
      </c>
      <c r="W252" s="71">
        <v>173</v>
      </c>
      <c r="X252" s="71">
        <v>4828</v>
      </c>
      <c r="Y252" s="71">
        <v>6742</v>
      </c>
      <c r="Z252" s="71">
        <v>6962</v>
      </c>
      <c r="AA252" s="71">
        <v>4042</v>
      </c>
      <c r="AB252" s="71">
        <v>12965</v>
      </c>
      <c r="AC252" s="71">
        <v>2832446.400094395</v>
      </c>
      <c r="AD252" s="71">
        <v>0.8401786645999999</v>
      </c>
      <c r="AE252" s="72"/>
      <c r="AF252" s="71">
        <v>12492852.43887011</v>
      </c>
      <c r="AG252" s="71">
        <v>1067676.5287081341</v>
      </c>
      <c r="AH252" s="71">
        <v>1223172.6498337721</v>
      </c>
      <c r="AI252" s="71">
        <v>29848514.5486832</v>
      </c>
      <c r="AJ252" s="71">
        <v>28766036.280253511</v>
      </c>
      <c r="AK252" s="71">
        <v>0</v>
      </c>
      <c r="AL252" s="71">
        <v>0</v>
      </c>
      <c r="AM252" s="71">
        <v>1778179.2622497871</v>
      </c>
      <c r="AN252" s="71">
        <v>0</v>
      </c>
      <c r="AO252" s="71">
        <v>0</v>
      </c>
      <c r="AP252" s="71">
        <v>75176431.708598509</v>
      </c>
      <c r="AQ252" s="72"/>
      <c r="AR252" s="71">
        <v>1</v>
      </c>
      <c r="AS252" s="71">
        <v>1</v>
      </c>
      <c r="AT252" s="71">
        <v>0</v>
      </c>
      <c r="AU252" s="71">
        <v>0</v>
      </c>
      <c r="AV252" s="71">
        <v>0</v>
      </c>
      <c r="AW252" s="71">
        <v>0</v>
      </c>
      <c r="AX252" s="71"/>
      <c r="AY252" s="72"/>
      <c r="AZ252" s="71">
        <v>5.5</v>
      </c>
      <c r="BA252" s="71">
        <v>10.4</v>
      </c>
      <c r="BB252" s="71">
        <v>0</v>
      </c>
      <c r="BC252" s="71">
        <v>0</v>
      </c>
      <c r="BD252" s="71">
        <v>0</v>
      </c>
      <c r="BE252" s="71">
        <v>0</v>
      </c>
      <c r="BF252" s="71"/>
      <c r="BG252" s="72"/>
      <c r="BH252" s="71">
        <v>0</v>
      </c>
      <c r="BI252" s="71">
        <v>0</v>
      </c>
      <c r="BJ252" s="71">
        <v>64.3</v>
      </c>
      <c r="BK252" s="71">
        <v>0</v>
      </c>
      <c r="BL252" s="71">
        <v>0</v>
      </c>
      <c r="BM252" s="71">
        <v>0</v>
      </c>
      <c r="BN252" s="72"/>
      <c r="BO252" s="71">
        <v>0</v>
      </c>
      <c r="BP252" s="71">
        <v>0</v>
      </c>
      <c r="BQ252" s="71">
        <v>1</v>
      </c>
      <c r="BR252" s="71">
        <v>0</v>
      </c>
      <c r="BS252" s="71">
        <v>0</v>
      </c>
      <c r="BT252" s="71">
        <v>0</v>
      </c>
      <c r="BU252"/>
      <c r="BV252" s="70">
        <v>0</v>
      </c>
      <c r="BW252" s="70">
        <v>0</v>
      </c>
      <c r="BX252" s="70">
        <v>64.3</v>
      </c>
      <c r="BY252" s="70">
        <v>0</v>
      </c>
      <c r="BZ252" s="70">
        <v>0</v>
      </c>
      <c r="CA252" s="70">
        <v>0</v>
      </c>
      <c r="CB252" s="70">
        <v>0</v>
      </c>
      <c r="CC252" s="70">
        <v>0</v>
      </c>
      <c r="CD252" s="70">
        <v>0</v>
      </c>
    </row>
    <row r="253" spans="1:82">
      <c r="A253" s="70" t="s">
        <v>1928</v>
      </c>
      <c r="B253" s="70">
        <v>252</v>
      </c>
      <c r="C253" s="70">
        <v>14</v>
      </c>
      <c r="D253" s="70">
        <v>15</v>
      </c>
      <c r="E253" s="70">
        <v>2017</v>
      </c>
      <c r="F253" s="70" t="s">
        <v>156</v>
      </c>
      <c r="G253" s="70" t="s">
        <v>1914</v>
      </c>
      <c r="H253" s="70" t="s">
        <v>1915</v>
      </c>
      <c r="I253" s="148"/>
      <c r="J253" s="71">
        <v>6.1644940743852228</v>
      </c>
      <c r="K253" s="71">
        <v>1.2954753298466275</v>
      </c>
      <c r="L253" s="71">
        <v>6.9911449088637152</v>
      </c>
      <c r="M253" s="71">
        <v>17.26972998911306</v>
      </c>
      <c r="N253" s="71">
        <v>17.925043881649465</v>
      </c>
      <c r="O253" s="71">
        <v>11.82825232682562</v>
      </c>
      <c r="P253" s="71">
        <v>19.35039821170615</v>
      </c>
      <c r="Q253" s="71">
        <v>0.87372869012182297</v>
      </c>
      <c r="R253" s="71">
        <v>17.569644998092976</v>
      </c>
      <c r="S253" s="71">
        <v>1.1676035121750001</v>
      </c>
      <c r="T253" s="72"/>
      <c r="U253" s="71">
        <v>1090837</v>
      </c>
      <c r="V253" s="71">
        <v>493</v>
      </c>
      <c r="W253" s="71">
        <v>173</v>
      </c>
      <c r="X253" s="71">
        <v>4828</v>
      </c>
      <c r="Y253" s="71">
        <v>6715</v>
      </c>
      <c r="Z253" s="71">
        <v>7072</v>
      </c>
      <c r="AA253" s="71">
        <v>4008</v>
      </c>
      <c r="AB253" s="71">
        <v>12792</v>
      </c>
      <c r="AC253" s="71">
        <v>3060262.9999999991</v>
      </c>
      <c r="AD253" s="71">
        <v>1.1676035121749999</v>
      </c>
      <c r="AE253" s="72"/>
      <c r="AF253" s="71">
        <v>9227874.0424291976</v>
      </c>
      <c r="AG253" s="71">
        <v>1110254.2555693409</v>
      </c>
      <c r="AH253" s="71">
        <v>1438595.5795184979</v>
      </c>
      <c r="AI253" s="71">
        <v>28525211.616428901</v>
      </c>
      <c r="AJ253" s="71">
        <v>32946491.22269455</v>
      </c>
      <c r="AK253" s="71">
        <v>0</v>
      </c>
      <c r="AL253" s="71">
        <v>0</v>
      </c>
      <c r="AM253" s="71">
        <v>1757197.1567880891</v>
      </c>
      <c r="AN253" s="71">
        <v>0</v>
      </c>
      <c r="AO253" s="71">
        <v>0</v>
      </c>
      <c r="AP253" s="71">
        <v>75005623.873428583</v>
      </c>
      <c r="AQ253" s="72"/>
      <c r="AR253" s="71">
        <v>1</v>
      </c>
      <c r="AS253" s="71">
        <v>2</v>
      </c>
      <c r="AT253" s="71">
        <v>0</v>
      </c>
      <c r="AU253" s="71">
        <v>0</v>
      </c>
      <c r="AV253" s="71">
        <v>0</v>
      </c>
      <c r="AW253" s="71">
        <v>0</v>
      </c>
      <c r="AX253" s="71"/>
      <c r="AY253" s="72"/>
      <c r="AZ253" s="71">
        <v>5.5</v>
      </c>
      <c r="BA253" s="71">
        <v>22.2</v>
      </c>
      <c r="BB253" s="71">
        <v>0</v>
      </c>
      <c r="BC253" s="71">
        <v>0</v>
      </c>
      <c r="BD253" s="71">
        <v>0</v>
      </c>
      <c r="BE253" s="71">
        <v>0</v>
      </c>
      <c r="BF253" s="71"/>
      <c r="BG253" s="72"/>
      <c r="BH253" s="71">
        <v>0</v>
      </c>
      <c r="BI253" s="71">
        <v>0</v>
      </c>
      <c r="BJ253" s="71">
        <v>60.8</v>
      </c>
      <c r="BK253" s="71">
        <v>0</v>
      </c>
      <c r="BL253" s="71">
        <v>0</v>
      </c>
      <c r="BM253" s="71">
        <v>0</v>
      </c>
      <c r="BN253" s="72"/>
      <c r="BO253" s="71">
        <v>0</v>
      </c>
      <c r="BP253" s="71">
        <v>0</v>
      </c>
      <c r="BQ253" s="71">
        <v>1</v>
      </c>
      <c r="BR253" s="71">
        <v>0</v>
      </c>
      <c r="BS253" s="71">
        <v>0</v>
      </c>
      <c r="BT253" s="71">
        <v>0</v>
      </c>
      <c r="BU253"/>
      <c r="BV253" s="70">
        <v>0</v>
      </c>
      <c r="BW253" s="70">
        <v>0</v>
      </c>
      <c r="BX253" s="70">
        <v>60.8</v>
      </c>
      <c r="BY253" s="70">
        <v>0</v>
      </c>
      <c r="BZ253" s="70">
        <v>0</v>
      </c>
      <c r="CA253" s="70">
        <v>0</v>
      </c>
      <c r="CB253" s="70">
        <v>0</v>
      </c>
      <c r="CC253" s="70">
        <v>0</v>
      </c>
      <c r="CD253" s="70">
        <v>0</v>
      </c>
    </row>
    <row r="254" spans="1:82">
      <c r="A254" s="70" t="s">
        <v>1929</v>
      </c>
      <c r="B254" s="70">
        <v>253</v>
      </c>
      <c r="C254" s="70">
        <v>15</v>
      </c>
      <c r="D254" s="70">
        <v>15</v>
      </c>
      <c r="E254" s="70">
        <v>2018</v>
      </c>
      <c r="F254" s="70" t="s">
        <v>183</v>
      </c>
      <c r="G254" s="1064" t="s">
        <v>1914</v>
      </c>
      <c r="H254" s="70" t="s">
        <v>1915</v>
      </c>
      <c r="I254" s="148"/>
      <c r="J254" s="71">
        <v>5.3584179506975707</v>
      </c>
      <c r="K254" s="71">
        <v>1.1249684468910917</v>
      </c>
      <c r="L254" s="71">
        <v>6.2160694873140887</v>
      </c>
      <c r="M254" s="71">
        <v>15.438312157186042</v>
      </c>
      <c r="N254" s="71">
        <v>12.599799336980368</v>
      </c>
      <c r="O254" s="71">
        <v>11.602743033128212</v>
      </c>
      <c r="P254" s="71">
        <v>18.775388941484159</v>
      </c>
      <c r="Q254" s="71">
        <v>0.79771116892318705</v>
      </c>
      <c r="R254" s="71">
        <v>20.404255494508924</v>
      </c>
      <c r="S254" s="71">
        <v>1.3389786513999997</v>
      </c>
      <c r="T254" s="72"/>
      <c r="U254" s="71">
        <v>1104371</v>
      </c>
      <c r="V254" s="71">
        <v>493</v>
      </c>
      <c r="W254" s="71">
        <v>173</v>
      </c>
      <c r="X254" s="71">
        <v>4828</v>
      </c>
      <c r="Y254" s="71">
        <v>6681</v>
      </c>
      <c r="Z254" s="71">
        <v>7070</v>
      </c>
      <c r="AA254" s="71">
        <v>3928</v>
      </c>
      <c r="AB254" s="71">
        <v>12586</v>
      </c>
      <c r="AC254" s="71">
        <v>3540064</v>
      </c>
      <c r="AD254" s="71">
        <v>1.3389786513999999</v>
      </c>
      <c r="AE254" s="72"/>
      <c r="AF254" s="71">
        <v>9523723.50991893</v>
      </c>
      <c r="AG254" s="71">
        <v>1017836.816747983</v>
      </c>
      <c r="AH254" s="71">
        <v>1276815.0805502471</v>
      </c>
      <c r="AI254" s="71">
        <v>27301451.502527349</v>
      </c>
      <c r="AJ254" s="71">
        <v>30108371.96089077</v>
      </c>
      <c r="AK254" s="71">
        <v>0</v>
      </c>
      <c r="AL254" s="71">
        <v>0</v>
      </c>
      <c r="AM254" s="71">
        <v>1732476.8794168129</v>
      </c>
      <c r="AN254" s="71">
        <v>0</v>
      </c>
      <c r="AO254" s="71">
        <v>0</v>
      </c>
      <c r="AP254" s="71">
        <v>70960675.75005208</v>
      </c>
      <c r="AQ254" s="72"/>
      <c r="AR254" s="71">
        <v>1</v>
      </c>
      <c r="AS254" s="71">
        <v>2</v>
      </c>
      <c r="AT254" s="71">
        <v>0</v>
      </c>
      <c r="AU254" s="71">
        <v>0</v>
      </c>
      <c r="AV254" s="71">
        <v>0</v>
      </c>
      <c r="AW254" s="71">
        <v>0</v>
      </c>
      <c r="AX254" s="71"/>
      <c r="AY254" s="72"/>
      <c r="AZ254" s="71">
        <v>5.5</v>
      </c>
      <c r="BA254" s="71">
        <v>22</v>
      </c>
      <c r="BB254" s="71">
        <v>0</v>
      </c>
      <c r="BC254" s="71">
        <v>0</v>
      </c>
      <c r="BD254" s="71">
        <v>0</v>
      </c>
      <c r="BE254" s="71">
        <v>0</v>
      </c>
      <c r="BF254" s="71"/>
      <c r="BG254" s="72"/>
      <c r="BH254" s="71">
        <v>0</v>
      </c>
      <c r="BI254" s="71">
        <v>0</v>
      </c>
      <c r="BJ254" s="71">
        <v>61.6</v>
      </c>
      <c r="BK254" s="71">
        <v>0</v>
      </c>
      <c r="BL254" s="71">
        <v>0</v>
      </c>
      <c r="BM254" s="71">
        <v>0</v>
      </c>
      <c r="BN254" s="72"/>
      <c r="BO254" s="71">
        <v>0</v>
      </c>
      <c r="BP254" s="71">
        <v>0</v>
      </c>
      <c r="BQ254" s="71">
        <v>1</v>
      </c>
      <c r="BR254" s="71">
        <v>0</v>
      </c>
      <c r="BS254" s="71">
        <v>0</v>
      </c>
      <c r="BT254" s="71">
        <v>0</v>
      </c>
      <c r="BU254"/>
      <c r="BV254" s="70">
        <v>0</v>
      </c>
      <c r="BW254" s="70">
        <v>0</v>
      </c>
      <c r="BX254" s="70">
        <v>61.6</v>
      </c>
      <c r="BY254" s="70">
        <v>0</v>
      </c>
      <c r="BZ254" s="70">
        <v>0</v>
      </c>
      <c r="CA254" s="70">
        <v>0</v>
      </c>
      <c r="CB254" s="70">
        <v>0</v>
      </c>
      <c r="CC254" s="70">
        <v>0</v>
      </c>
      <c r="CD254" s="70">
        <v>0</v>
      </c>
    </row>
    <row r="255" spans="1:82">
      <c r="A255" s="70" t="s">
        <v>1930</v>
      </c>
      <c r="B255" s="70">
        <v>254</v>
      </c>
      <c r="C255" s="70">
        <v>16</v>
      </c>
      <c r="D255" s="70">
        <v>15</v>
      </c>
      <c r="E255" s="70">
        <v>2019</v>
      </c>
      <c r="F255" s="70" t="s">
        <v>158</v>
      </c>
      <c r="G255" s="1064" t="s">
        <v>1914</v>
      </c>
      <c r="H255" s="70" t="s">
        <v>1915</v>
      </c>
      <c r="I255" s="148"/>
      <c r="J255" s="71">
        <v>5.1819074628600559</v>
      </c>
      <c r="K255" s="71">
        <v>1.0749795231001216</v>
      </c>
      <c r="L255" s="71">
        <v>6.3490363711887001</v>
      </c>
      <c r="M255" s="71">
        <v>16.669701814842817</v>
      </c>
      <c r="N255" s="71">
        <v>13.712203625957418</v>
      </c>
      <c r="O255" s="71">
        <v>11.225635336304064</v>
      </c>
      <c r="P255" s="71">
        <v>17.785239692458426</v>
      </c>
      <c r="Q255" s="71">
        <v>0.76113384785537996</v>
      </c>
      <c r="R255" s="71">
        <v>21.973792087849819</v>
      </c>
      <c r="S255" s="71">
        <v>1.253545634</v>
      </c>
      <c r="T255" s="72"/>
      <c r="U255" s="71">
        <v>1003367</v>
      </c>
      <c r="V255" s="71">
        <v>493</v>
      </c>
      <c r="W255" s="71">
        <v>173</v>
      </c>
      <c r="X255" s="71">
        <v>4828</v>
      </c>
      <c r="Y255" s="71">
        <v>6605</v>
      </c>
      <c r="Z255" s="71">
        <v>7028</v>
      </c>
      <c r="AA255" s="71">
        <v>3693</v>
      </c>
      <c r="AB255" s="71">
        <v>12334</v>
      </c>
      <c r="AC255" s="71">
        <v>3874815</v>
      </c>
      <c r="AD255" s="71">
        <v>1.253545634</v>
      </c>
      <c r="AE255" s="72"/>
      <c r="AF255" s="71">
        <v>8989741.6725975387</v>
      </c>
      <c r="AG255" s="71">
        <v>992438.13530286402</v>
      </c>
      <c r="AH255" s="71">
        <v>1476883.6797914039</v>
      </c>
      <c r="AI255" s="71">
        <v>27582677.252036162</v>
      </c>
      <c r="AJ255" s="71">
        <v>31538886.752747759</v>
      </c>
      <c r="AK255" s="71">
        <v>0</v>
      </c>
      <c r="AL255" s="71">
        <v>0</v>
      </c>
      <c r="AM255" s="71">
        <v>1679797.9496977117</v>
      </c>
      <c r="AN255" s="71">
        <v>0</v>
      </c>
      <c r="AO255" s="71">
        <v>0</v>
      </c>
      <c r="AP255" s="71">
        <v>72260425.442173436</v>
      </c>
      <c r="AQ255" s="72"/>
      <c r="AR255" s="71">
        <v>1</v>
      </c>
      <c r="AS255" s="71">
        <v>2</v>
      </c>
      <c r="AT255" s="71">
        <v>0</v>
      </c>
      <c r="AU255" s="71">
        <v>0</v>
      </c>
      <c r="AV255" s="71">
        <v>0</v>
      </c>
      <c r="AW255" s="71">
        <v>0</v>
      </c>
      <c r="AX255" s="71"/>
      <c r="AY255" s="72"/>
      <c r="AZ255" s="71">
        <v>5.5</v>
      </c>
      <c r="BA255" s="71">
        <v>22.2</v>
      </c>
      <c r="BB255" s="71">
        <v>0</v>
      </c>
      <c r="BC255" s="71">
        <v>0</v>
      </c>
      <c r="BD255" s="71">
        <v>0</v>
      </c>
      <c r="BE255" s="71">
        <v>0</v>
      </c>
      <c r="BF255" s="71"/>
      <c r="BG255" s="72"/>
      <c r="BH255" s="71">
        <v>0</v>
      </c>
      <c r="BI255" s="71">
        <v>0</v>
      </c>
      <c r="BJ255" s="71">
        <v>63.8</v>
      </c>
      <c r="BK255" s="71">
        <v>0</v>
      </c>
      <c r="BL255" s="71">
        <v>0</v>
      </c>
      <c r="BM255" s="71">
        <v>0</v>
      </c>
      <c r="BN255" s="72"/>
      <c r="BO255" s="71">
        <v>0</v>
      </c>
      <c r="BP255" s="71">
        <v>0</v>
      </c>
      <c r="BQ255" s="71">
        <v>1</v>
      </c>
      <c r="BR255" s="71">
        <v>0</v>
      </c>
      <c r="BS255" s="71">
        <v>0</v>
      </c>
      <c r="BT255" s="71">
        <v>0</v>
      </c>
      <c r="BU255"/>
      <c r="BV255" s="70">
        <v>0</v>
      </c>
      <c r="BW255" s="70">
        <v>0</v>
      </c>
      <c r="BX255" s="70">
        <v>63.8</v>
      </c>
      <c r="BY255" s="70">
        <v>0</v>
      </c>
      <c r="BZ255" s="70">
        <v>0</v>
      </c>
      <c r="CA255" s="70">
        <v>0</v>
      </c>
      <c r="CB255" s="70">
        <v>0</v>
      </c>
      <c r="CC255" s="70">
        <v>0</v>
      </c>
      <c r="CD255" s="70">
        <v>0</v>
      </c>
    </row>
    <row r="256" spans="1:82">
      <c r="A256" s="70" t="s">
        <v>1931</v>
      </c>
      <c r="B256" s="70">
        <v>255</v>
      </c>
      <c r="C256" s="70">
        <v>17</v>
      </c>
      <c r="D256" s="70">
        <v>15</v>
      </c>
      <c r="E256" s="70">
        <v>2020</v>
      </c>
      <c r="F256" s="70" t="s">
        <v>159</v>
      </c>
      <c r="G256" s="70" t="s">
        <v>1914</v>
      </c>
      <c r="H256" s="70" t="s">
        <v>1915</v>
      </c>
      <c r="I256" s="148"/>
      <c r="J256" s="71">
        <v>5.3325868953279967</v>
      </c>
      <c r="K256" s="71">
        <v>1.1333465943937164</v>
      </c>
      <c r="L256" s="71">
        <v>7.0212259657985427</v>
      </c>
      <c r="M256" s="71">
        <v>15.006339104623343</v>
      </c>
      <c r="N256" s="71">
        <v>13.253497759216383</v>
      </c>
      <c r="O256" s="71">
        <v>9.7204898294031121</v>
      </c>
      <c r="P256" s="71">
        <v>16.565188152943158</v>
      </c>
      <c r="Q256" s="71">
        <v>0.71619590712668002</v>
      </c>
      <c r="R256" s="71">
        <v>15.040714787532142</v>
      </c>
      <c r="S256" s="71">
        <v>1.4975290238000001</v>
      </c>
      <c r="T256" s="72"/>
      <c r="U256" s="71">
        <v>1058212</v>
      </c>
      <c r="V256" s="71">
        <v>461</v>
      </c>
      <c r="W256" s="71">
        <v>167</v>
      </c>
      <c r="X256" s="71">
        <v>4443</v>
      </c>
      <c r="Y256" s="71">
        <v>6543</v>
      </c>
      <c r="Z256" s="71">
        <v>6946</v>
      </c>
      <c r="AA256" s="71">
        <v>3656</v>
      </c>
      <c r="AB256" s="71">
        <v>12147</v>
      </c>
      <c r="AC256" s="71">
        <v>2666263.9999999995</v>
      </c>
      <c r="AD256" s="71">
        <v>1.4975290238000001</v>
      </c>
      <c r="AE256" s="72"/>
      <c r="AF256" s="71">
        <v>8945086.7004907615</v>
      </c>
      <c r="AG256" s="71">
        <v>972435.82436398626</v>
      </c>
      <c r="AH256" s="71">
        <v>1892217.0876055493</v>
      </c>
      <c r="AI256" s="71">
        <v>23918557.137486447</v>
      </c>
      <c r="AJ256" s="71">
        <v>28775515.524726979</v>
      </c>
      <c r="AK256" s="71"/>
      <c r="AL256" s="71"/>
      <c r="AM256" s="71">
        <v>1585318.4559847834</v>
      </c>
      <c r="AN256" s="71"/>
      <c r="AO256" s="71"/>
      <c r="AP256" s="71">
        <v>66089130.730658509</v>
      </c>
      <c r="AQ256" s="72"/>
      <c r="AR256" s="71">
        <v>1</v>
      </c>
      <c r="AS256" s="71">
        <v>2</v>
      </c>
      <c r="AT256" s="71">
        <v>0</v>
      </c>
      <c r="AU256" s="71">
        <v>0</v>
      </c>
      <c r="AV256" s="71">
        <v>0</v>
      </c>
      <c r="AW256" s="71">
        <v>0</v>
      </c>
      <c r="AX256" s="71"/>
      <c r="AY256" s="72"/>
      <c r="AZ256" s="71">
        <v>5.5</v>
      </c>
      <c r="BA256" s="71">
        <v>22.2</v>
      </c>
      <c r="BB256" s="71">
        <v>0</v>
      </c>
      <c r="BC256" s="71">
        <v>0</v>
      </c>
      <c r="BD256" s="71">
        <v>0</v>
      </c>
      <c r="BE256" s="71">
        <v>0</v>
      </c>
      <c r="BF256" s="71"/>
      <c r="BG256" s="72"/>
      <c r="BH256" s="71">
        <v>0</v>
      </c>
      <c r="BI256" s="71">
        <v>0</v>
      </c>
      <c r="BJ256" s="71">
        <v>54.9</v>
      </c>
      <c r="BK256" s="71">
        <v>0</v>
      </c>
      <c r="BL256" s="71">
        <v>0</v>
      </c>
      <c r="BM256" s="71">
        <v>0</v>
      </c>
      <c r="BN256" s="72"/>
      <c r="BO256" s="71">
        <v>0</v>
      </c>
      <c r="BP256" s="71">
        <v>0</v>
      </c>
      <c r="BQ256" s="71">
        <v>1</v>
      </c>
      <c r="BR256" s="71">
        <v>0</v>
      </c>
      <c r="BS256" s="71">
        <v>0</v>
      </c>
      <c r="BT256" s="71">
        <v>0</v>
      </c>
      <c r="BU256"/>
      <c r="BV256" s="70">
        <v>0</v>
      </c>
      <c r="BW256" s="70">
        <v>0</v>
      </c>
      <c r="BX256" s="70">
        <v>54.9</v>
      </c>
      <c r="BY256" s="70">
        <v>0</v>
      </c>
      <c r="BZ256" s="70">
        <v>0</v>
      </c>
      <c r="CA256" s="70">
        <v>0</v>
      </c>
      <c r="CB256" s="70">
        <v>0</v>
      </c>
      <c r="CC256" s="70">
        <v>0</v>
      </c>
      <c r="CD256" s="70">
        <v>0</v>
      </c>
    </row>
    <row r="257" spans="1:82">
      <c r="A257" s="70" t="s">
        <v>1932</v>
      </c>
      <c r="B257" s="70">
        <v>255</v>
      </c>
      <c r="C257" s="70">
        <v>18</v>
      </c>
      <c r="D257" s="70">
        <v>15</v>
      </c>
      <c r="E257" s="70">
        <v>2021</v>
      </c>
      <c r="F257" s="70" t="s">
        <v>160</v>
      </c>
      <c r="G257" s="70" t="s">
        <v>1914</v>
      </c>
      <c r="H257" s="70" t="s">
        <v>1915</v>
      </c>
      <c r="I257" s="148"/>
      <c r="J257" s="71">
        <v>5.1162661202421562</v>
      </c>
      <c r="K257" s="71">
        <v>1.1501402755658068</v>
      </c>
      <c r="L257" s="71">
        <v>6.1445462657990575</v>
      </c>
      <c r="M257" s="71">
        <v>14.148340380443708</v>
      </c>
      <c r="N257" s="71">
        <v>11.981948899581614</v>
      </c>
      <c r="O257" s="71">
        <v>9.4391972090349139</v>
      </c>
      <c r="P257" s="71">
        <v>16.950832921138748</v>
      </c>
      <c r="Q257" s="71">
        <v>0.69702528811059095</v>
      </c>
      <c r="R257" s="71">
        <v>14.020192138511677</v>
      </c>
      <c r="S257" s="71">
        <v>1.5349919931</v>
      </c>
      <c r="T257" s="72"/>
      <c r="U257" s="71">
        <v>1318060</v>
      </c>
      <c r="V257" s="71">
        <v>461</v>
      </c>
      <c r="W257" s="71">
        <v>167</v>
      </c>
      <c r="X257" s="71">
        <v>4443</v>
      </c>
      <c r="Y257" s="71">
        <v>6510</v>
      </c>
      <c r="Z257" s="71">
        <v>6945</v>
      </c>
      <c r="AA257" s="71">
        <v>3648</v>
      </c>
      <c r="AB257" s="71">
        <v>11938</v>
      </c>
      <c r="AC257" s="71">
        <v>2411086.9999999995</v>
      </c>
      <c r="AD257" s="71">
        <v>1.5349919931</v>
      </c>
      <c r="AE257" s="72"/>
      <c r="AF257" s="71">
        <v>9806302.0214302056</v>
      </c>
      <c r="AG257" s="71">
        <v>986522.62321523693</v>
      </c>
      <c r="AH257" s="71">
        <v>1746018.2327142793</v>
      </c>
      <c r="AI257" s="71">
        <v>26894905.613467135</v>
      </c>
      <c r="AJ257" s="71">
        <v>30979096.149928659</v>
      </c>
      <c r="AK257" s="71">
        <v>0</v>
      </c>
      <c r="AL257" s="71">
        <v>0</v>
      </c>
      <c r="AM257" s="71">
        <v>1567028.2926495513</v>
      </c>
      <c r="AN257" s="71">
        <v>0</v>
      </c>
      <c r="AO257" s="71">
        <v>0</v>
      </c>
      <c r="AP257" s="71">
        <v>71979872.933405071</v>
      </c>
      <c r="AQ257" s="72"/>
      <c r="AR257" s="71">
        <v>1</v>
      </c>
      <c r="AS257" s="71">
        <v>2</v>
      </c>
      <c r="AT257" s="71">
        <v>0</v>
      </c>
      <c r="AU257" s="71">
        <v>0</v>
      </c>
      <c r="AV257" s="71">
        <v>0</v>
      </c>
      <c r="AW257" s="71">
        <v>0</v>
      </c>
      <c r="AX257" s="71"/>
      <c r="AY257" s="72"/>
      <c r="AZ257" s="71">
        <v>5.5</v>
      </c>
      <c r="BA257" s="71">
        <v>22.2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1933</v>
      </c>
      <c r="B258" s="70">
        <v>255</v>
      </c>
      <c r="C258" s="70">
        <v>19</v>
      </c>
      <c r="D258" s="70">
        <v>15</v>
      </c>
      <c r="E258" s="70">
        <v>2022</v>
      </c>
      <c r="F258" s="70" t="s">
        <v>161</v>
      </c>
      <c r="G258" s="70" t="s">
        <v>1914</v>
      </c>
      <c r="H258" s="70" t="s">
        <v>1915</v>
      </c>
      <c r="I258" s="148"/>
      <c r="J258" s="71">
        <v>5.4172143922547109</v>
      </c>
      <c r="K258" s="71">
        <v>1.0631884198852637</v>
      </c>
      <c r="L258" s="71">
        <v>6.0826186842670991</v>
      </c>
      <c r="M258" s="71">
        <v>15.448997636940986</v>
      </c>
      <c r="N258" s="71">
        <v>16.152362636100396</v>
      </c>
      <c r="O258" s="71">
        <v>9.9863673127284294</v>
      </c>
      <c r="P258" s="71">
        <v>16.819882021797085</v>
      </c>
      <c r="Q258" s="71">
        <v>0.69019003355305597</v>
      </c>
      <c r="R258" s="71">
        <v>18.533897462122134</v>
      </c>
      <c r="S258" s="71">
        <v>0.7890802684799999</v>
      </c>
      <c r="T258" s="72"/>
      <c r="U258" s="71">
        <v>1228468</v>
      </c>
      <c r="V258" s="71">
        <v>461</v>
      </c>
      <c r="W258" s="71">
        <v>167</v>
      </c>
      <c r="X258" s="71">
        <v>4443</v>
      </c>
      <c r="Y258" s="71">
        <v>6481</v>
      </c>
      <c r="Z258" s="71">
        <v>6981</v>
      </c>
      <c r="AA258" s="71">
        <v>3675</v>
      </c>
      <c r="AB258" s="71">
        <v>11724</v>
      </c>
      <c r="AC258" s="71">
        <v>3227350.9999999995</v>
      </c>
      <c r="AD258" s="71">
        <v>0.7890802684799999</v>
      </c>
      <c r="AE258" s="72"/>
      <c r="AF258" s="71">
        <v>8359153.8431672724</v>
      </c>
      <c r="AG258" s="71">
        <v>791146.10862206027</v>
      </c>
      <c r="AH258" s="71">
        <v>1939073.3588045381</v>
      </c>
      <c r="AI258" s="71">
        <v>24486755.527502604</v>
      </c>
      <c r="AJ258" s="71">
        <v>31725742.352585115</v>
      </c>
      <c r="AK258" s="71">
        <v>0</v>
      </c>
      <c r="AL258" s="71">
        <v>0</v>
      </c>
      <c r="AM258" s="71">
        <v>1513888.3996290229</v>
      </c>
      <c r="AN258" s="71">
        <v>0</v>
      </c>
      <c r="AO258" s="71">
        <v>0</v>
      </c>
      <c r="AP258" s="71">
        <v>68815759.590310618</v>
      </c>
      <c r="AQ258" s="72"/>
      <c r="AR258" s="71">
        <v>1</v>
      </c>
      <c r="AS258" s="71">
        <v>2</v>
      </c>
      <c r="AT258" s="71">
        <v>0</v>
      </c>
      <c r="AU258" s="71">
        <v>0</v>
      </c>
      <c r="AV258" s="71">
        <v>0</v>
      </c>
      <c r="AW258" s="71">
        <v>0</v>
      </c>
      <c r="AX258" s="71"/>
      <c r="AY258" s="72"/>
      <c r="AZ258" s="71">
        <v>5.5</v>
      </c>
      <c r="BA258" s="71">
        <v>22.200000000000003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1934</v>
      </c>
      <c r="B259" s="70">
        <v>255</v>
      </c>
      <c r="C259" s="70">
        <v>20</v>
      </c>
      <c r="D259" s="70">
        <v>15</v>
      </c>
      <c r="E259" s="70">
        <v>2023</v>
      </c>
      <c r="F259" s="70" t="s">
        <v>1539</v>
      </c>
      <c r="G259" s="70" t="s">
        <v>1914</v>
      </c>
      <c r="H259" s="70" t="s">
        <v>1915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2</v>
      </c>
      <c r="AT259" s="71">
        <v>0</v>
      </c>
      <c r="AU259" s="71">
        <v>0</v>
      </c>
      <c r="AV259" s="71">
        <v>0</v>
      </c>
      <c r="AW259" s="71">
        <v>0</v>
      </c>
      <c r="AX259" s="71"/>
      <c r="AY259" s="72"/>
      <c r="AZ259" s="71">
        <v>5.5</v>
      </c>
      <c r="BA259" s="71">
        <v>22.200000000000003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1935</v>
      </c>
      <c r="B260" s="70">
        <v>255</v>
      </c>
      <c r="C260" s="70">
        <v>21</v>
      </c>
      <c r="D260" s="70">
        <v>15</v>
      </c>
      <c r="E260" s="70">
        <v>2024</v>
      </c>
      <c r="F260" s="70" t="s">
        <v>1554</v>
      </c>
      <c r="G260" s="70" t="s">
        <v>1914</v>
      </c>
      <c r="H260" s="70" t="s">
        <v>1915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1936</v>
      </c>
      <c r="B261" s="70">
        <v>273</v>
      </c>
      <c r="C261" s="70">
        <v>1</v>
      </c>
      <c r="D261" s="70">
        <v>17</v>
      </c>
      <c r="E261" s="70">
        <v>1990</v>
      </c>
      <c r="F261" s="70" t="s">
        <v>787</v>
      </c>
      <c r="G261" s="70" t="s">
        <v>1574</v>
      </c>
      <c r="H261" s="70" t="s">
        <v>1575</v>
      </c>
      <c r="I261" s="148"/>
      <c r="J261" s="71">
        <v>70.151563880049409</v>
      </c>
      <c r="K261" s="71">
        <v>9.4550967488325064</v>
      </c>
      <c r="L261" s="71">
        <v>28.384519190167591</v>
      </c>
      <c r="M261" s="71">
        <v>18.25389036944733</v>
      </c>
      <c r="N261" s="71">
        <v>43.73937370852687</v>
      </c>
      <c r="O261" s="71">
        <v>18.309715270884691</v>
      </c>
      <c r="P261" s="71">
        <v>16.057750678299971</v>
      </c>
      <c r="Q261" s="71">
        <v>1.5445344230825999</v>
      </c>
      <c r="R261" s="71">
        <v>0</v>
      </c>
      <c r="S261" s="71">
        <v>1.257733610241746</v>
      </c>
      <c r="T261" s="72"/>
      <c r="U261" s="71">
        <v>1969607</v>
      </c>
      <c r="V261" s="71">
        <v>1730</v>
      </c>
      <c r="W261" s="71">
        <v>332</v>
      </c>
      <c r="X261" s="71">
        <v>6121</v>
      </c>
      <c r="Y261" s="71">
        <v>9357</v>
      </c>
      <c r="Z261" s="71">
        <v>7531</v>
      </c>
      <c r="AA261" s="71">
        <v>3899</v>
      </c>
      <c r="AB261" s="71">
        <v>25078</v>
      </c>
      <c r="AC261" s="71">
        <v>0</v>
      </c>
      <c r="AD261" s="71">
        <v>1.257733610241746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1937</v>
      </c>
      <c r="B262" s="70">
        <v>274</v>
      </c>
      <c r="C262" s="70">
        <v>2</v>
      </c>
      <c r="D262" s="70">
        <v>17</v>
      </c>
      <c r="E262" s="70">
        <v>2005</v>
      </c>
      <c r="F262" s="70" t="s">
        <v>789</v>
      </c>
      <c r="G262" s="70" t="s">
        <v>1574</v>
      </c>
      <c r="H262" s="70" t="s">
        <v>1575</v>
      </c>
      <c r="I262" s="148"/>
      <c r="J262" s="71">
        <v>41.24793555661531</v>
      </c>
      <c r="K262" s="71">
        <v>2.2194041320715892</v>
      </c>
      <c r="L262" s="71">
        <v>21.95974256624887</v>
      </c>
      <c r="M262" s="71">
        <v>22.617396576224539</v>
      </c>
      <c r="N262" s="71">
        <v>45.674292907850912</v>
      </c>
      <c r="O262" s="71">
        <v>18.524430294635529</v>
      </c>
      <c r="P262" s="71">
        <v>12.561601443069479</v>
      </c>
      <c r="Q262" s="71">
        <v>1.1234371097379501</v>
      </c>
      <c r="R262" s="71">
        <v>0</v>
      </c>
      <c r="S262" s="71">
        <v>0</v>
      </c>
      <c r="T262" s="72"/>
      <c r="U262" s="71">
        <v>1273958</v>
      </c>
      <c r="V262" s="71">
        <v>677</v>
      </c>
      <c r="W262" s="71">
        <v>195</v>
      </c>
      <c r="X262" s="71">
        <v>3673</v>
      </c>
      <c r="Y262" s="71">
        <v>9312</v>
      </c>
      <c r="Z262" s="71">
        <v>8817</v>
      </c>
      <c r="AA262" s="71">
        <v>2498</v>
      </c>
      <c r="AB262" s="71">
        <v>19069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1938</v>
      </c>
      <c r="B263" s="70">
        <v>275</v>
      </c>
      <c r="C263" s="70">
        <v>3</v>
      </c>
      <c r="D263" s="70">
        <v>17</v>
      </c>
      <c r="E263" s="70">
        <v>2006</v>
      </c>
      <c r="F263" s="70" t="s">
        <v>790</v>
      </c>
      <c r="G263" s="70" t="s">
        <v>1574</v>
      </c>
      <c r="H263" s="70" t="s">
        <v>1575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1939</v>
      </c>
      <c r="B264" s="70">
        <v>276</v>
      </c>
      <c r="C264" s="70">
        <v>4</v>
      </c>
      <c r="D264" s="70">
        <v>17</v>
      </c>
      <c r="E264" s="70">
        <v>2007</v>
      </c>
      <c r="F264" s="70" t="s">
        <v>791</v>
      </c>
      <c r="G264" s="70" t="s">
        <v>1574</v>
      </c>
      <c r="H264" s="70" t="s">
        <v>1575</v>
      </c>
      <c r="I264" s="148"/>
      <c r="J264" s="71">
        <v>44.429064454015908</v>
      </c>
      <c r="K264" s="71">
        <v>1.6470507195380071</v>
      </c>
      <c r="L264" s="71">
        <v>13.86963000118884</v>
      </c>
      <c r="M264" s="71">
        <v>22.894585168005388</v>
      </c>
      <c r="N264" s="71">
        <v>44.272708003638961</v>
      </c>
      <c r="O264" s="71">
        <v>17.280013506522579</v>
      </c>
      <c r="P264" s="71">
        <v>12.39858542442154</v>
      </c>
      <c r="Q264" s="71">
        <v>1.12408171887842</v>
      </c>
      <c r="R264" s="71">
        <v>0</v>
      </c>
      <c r="S264" s="71">
        <v>0</v>
      </c>
      <c r="T264" s="72"/>
      <c r="U264" s="71">
        <v>1459060</v>
      </c>
      <c r="V264" s="71">
        <v>548</v>
      </c>
      <c r="W264" s="71">
        <v>169</v>
      </c>
      <c r="X264" s="71">
        <v>4657</v>
      </c>
      <c r="Y264" s="71">
        <v>9050</v>
      </c>
      <c r="Z264" s="71">
        <v>8550</v>
      </c>
      <c r="AA264" s="71">
        <v>2428</v>
      </c>
      <c r="AB264" s="71">
        <v>18071</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1940</v>
      </c>
      <c r="B265" s="70">
        <v>277</v>
      </c>
      <c r="C265" s="70">
        <v>5</v>
      </c>
      <c r="D265" s="70">
        <v>17</v>
      </c>
      <c r="E265" s="70">
        <v>2008</v>
      </c>
      <c r="F265" s="70" t="s">
        <v>792</v>
      </c>
      <c r="G265" s="70" t="s">
        <v>1574</v>
      </c>
      <c r="H265" s="70" t="s">
        <v>1575</v>
      </c>
      <c r="I265" s="148"/>
      <c r="J265" s="71">
        <v>46.837988357053057</v>
      </c>
      <c r="K265" s="71">
        <v>1.445546374767529</v>
      </c>
      <c r="L265" s="71">
        <v>11.975902039428011</v>
      </c>
      <c r="M265" s="71">
        <v>26.788881654599869</v>
      </c>
      <c r="N265" s="71">
        <v>44.17451642598661</v>
      </c>
      <c r="O265" s="71">
        <v>16.51249580014753</v>
      </c>
      <c r="P265" s="71">
        <v>11.68566199500621</v>
      </c>
      <c r="Q265" s="71">
        <v>1.0776803046541701</v>
      </c>
      <c r="R265" s="71">
        <v>0</v>
      </c>
      <c r="S265" s="71">
        <v>0</v>
      </c>
      <c r="T265" s="72"/>
      <c r="U265" s="71">
        <v>1616139</v>
      </c>
      <c r="V265" s="71">
        <v>548</v>
      </c>
      <c r="W265" s="71">
        <v>169</v>
      </c>
      <c r="X265" s="71">
        <v>4657</v>
      </c>
      <c r="Y265" s="71">
        <v>8910</v>
      </c>
      <c r="Z265" s="71">
        <v>8457</v>
      </c>
      <c r="AA265" s="71">
        <v>2291</v>
      </c>
      <c r="AB265" s="71">
        <v>17610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1941</v>
      </c>
      <c r="B266" s="70">
        <v>278</v>
      </c>
      <c r="C266" s="70">
        <v>6</v>
      </c>
      <c r="D266" s="70">
        <v>17</v>
      </c>
      <c r="E266" s="70">
        <v>2009</v>
      </c>
      <c r="F266" s="70" t="s">
        <v>176</v>
      </c>
      <c r="G266" s="70" t="s">
        <v>1574</v>
      </c>
      <c r="H266" s="70" t="s">
        <v>1575</v>
      </c>
      <c r="I266" s="148"/>
      <c r="J266" s="71">
        <v>36.982521367394078</v>
      </c>
      <c r="K266" s="71">
        <v>1.0488875277372851</v>
      </c>
      <c r="L266" s="71">
        <v>11.254788264867109</v>
      </c>
      <c r="M266" s="71">
        <v>20.515202868321211</v>
      </c>
      <c r="N266" s="71">
        <v>37.410476645684078</v>
      </c>
      <c r="O266" s="71">
        <v>16.525413218307961</v>
      </c>
      <c r="P266" s="71">
        <v>11.213807174501341</v>
      </c>
      <c r="Q266" s="71">
        <v>1.00335583467534</v>
      </c>
      <c r="R266" s="71">
        <v>0</v>
      </c>
      <c r="S266" s="71">
        <v>0</v>
      </c>
      <c r="T266" s="72"/>
      <c r="U266" s="71">
        <v>1288659</v>
      </c>
      <c r="V266" s="71">
        <v>487</v>
      </c>
      <c r="W266" s="71">
        <v>182</v>
      </c>
      <c r="X266" s="71">
        <v>4504</v>
      </c>
      <c r="Y266" s="71">
        <v>8785</v>
      </c>
      <c r="Z266" s="71">
        <v>8354</v>
      </c>
      <c r="AA266" s="71">
        <v>2257</v>
      </c>
      <c r="AB266" s="71">
        <v>17211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4.0720000000000001</v>
      </c>
      <c r="BK266" s="71">
        <v>0</v>
      </c>
      <c r="BL266" s="71">
        <v>0</v>
      </c>
      <c r="BM266" s="71">
        <v>0</v>
      </c>
      <c r="BN266" s="72"/>
      <c r="BO266" s="71">
        <v>0</v>
      </c>
      <c r="BP266" s="71">
        <v>0</v>
      </c>
      <c r="BQ266" s="71">
        <v>1</v>
      </c>
      <c r="BR266" s="71">
        <v>0</v>
      </c>
      <c r="BS266" s="71">
        <v>0</v>
      </c>
      <c r="BT266" s="71">
        <v>0</v>
      </c>
      <c r="BU266"/>
      <c r="BV266" s="70">
        <v>4.0720000000000001</v>
      </c>
      <c r="BW266" s="70">
        <v>0</v>
      </c>
      <c r="BX266" s="70">
        <v>0</v>
      </c>
      <c r="BY266" s="70">
        <v>0</v>
      </c>
      <c r="BZ266" s="70">
        <v>0</v>
      </c>
      <c r="CA266" s="70">
        <v>0</v>
      </c>
      <c r="CB266" s="70">
        <v>0</v>
      </c>
      <c r="CC266" s="70">
        <v>0</v>
      </c>
      <c r="CD266" s="70">
        <v>0</v>
      </c>
    </row>
    <row r="267" spans="1:82">
      <c r="A267" s="70" t="s">
        <v>1942</v>
      </c>
      <c r="B267" s="70">
        <v>279</v>
      </c>
      <c r="C267" s="70">
        <v>7</v>
      </c>
      <c r="D267" s="70">
        <v>17</v>
      </c>
      <c r="E267" s="70">
        <v>2010</v>
      </c>
      <c r="F267" s="70" t="s">
        <v>177</v>
      </c>
      <c r="G267" s="70" t="s">
        <v>1574</v>
      </c>
      <c r="H267" s="70" t="s">
        <v>1575</v>
      </c>
      <c r="I267" s="148"/>
      <c r="J267" s="71">
        <v>38.916225827844968</v>
      </c>
      <c r="K267" s="71">
        <v>1.0938913315975001</v>
      </c>
      <c r="L267" s="71">
        <v>10.2463845946576</v>
      </c>
      <c r="M267" s="71">
        <v>18.36396777820794</v>
      </c>
      <c r="N267" s="71">
        <v>36.340147475781073</v>
      </c>
      <c r="O267" s="71">
        <v>16.317055498535069</v>
      </c>
      <c r="P267" s="71">
        <v>11.27681884428293</v>
      </c>
      <c r="Q267" s="71">
        <v>1.02568413118331</v>
      </c>
      <c r="R267" s="71">
        <v>0</v>
      </c>
      <c r="S267" s="71">
        <v>0</v>
      </c>
      <c r="T267" s="72"/>
      <c r="U267" s="71">
        <v>1517973</v>
      </c>
      <c r="V267" s="71">
        <v>487</v>
      </c>
      <c r="W267" s="71">
        <v>182</v>
      </c>
      <c r="X267" s="71">
        <v>4504</v>
      </c>
      <c r="Y267" s="71">
        <v>8679</v>
      </c>
      <c r="Z267" s="71">
        <v>8287</v>
      </c>
      <c r="AA267" s="71">
        <v>2213</v>
      </c>
      <c r="AB267" s="71">
        <v>16859</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4.6100000000000003</v>
      </c>
      <c r="BK267" s="71">
        <v>0</v>
      </c>
      <c r="BL267" s="71">
        <v>0</v>
      </c>
      <c r="BM267" s="71">
        <v>0</v>
      </c>
      <c r="BN267" s="72"/>
      <c r="BO267" s="71">
        <v>0</v>
      </c>
      <c r="BP267" s="71">
        <v>0</v>
      </c>
      <c r="BQ267" s="71">
        <v>1</v>
      </c>
      <c r="BR267" s="71">
        <v>0</v>
      </c>
      <c r="BS267" s="71">
        <v>0</v>
      </c>
      <c r="BT267" s="71">
        <v>0</v>
      </c>
      <c r="BU267"/>
      <c r="BV267" s="70">
        <v>4.6100000000000003</v>
      </c>
      <c r="BW267" s="70">
        <v>0</v>
      </c>
      <c r="BX267" s="70">
        <v>0</v>
      </c>
      <c r="BY267" s="70">
        <v>0</v>
      </c>
      <c r="BZ267" s="70">
        <v>0</v>
      </c>
      <c r="CA267" s="70">
        <v>0</v>
      </c>
      <c r="CB267" s="70">
        <v>0</v>
      </c>
      <c r="CC267" s="70">
        <v>0</v>
      </c>
      <c r="CD267" s="70">
        <v>0</v>
      </c>
    </row>
    <row r="268" spans="1:82">
      <c r="A268" s="70" t="s">
        <v>1943</v>
      </c>
      <c r="B268" s="70">
        <v>280</v>
      </c>
      <c r="C268" s="70">
        <v>8</v>
      </c>
      <c r="D268" s="70">
        <v>17</v>
      </c>
      <c r="E268" s="70">
        <v>2011</v>
      </c>
      <c r="F268" s="70" t="s">
        <v>178</v>
      </c>
      <c r="G268" s="70" t="s">
        <v>1574</v>
      </c>
      <c r="H268" s="70" t="s">
        <v>1575</v>
      </c>
      <c r="I268" s="148"/>
      <c r="J268" s="71">
        <v>40.550883906317992</v>
      </c>
      <c r="K268" s="71">
        <v>1.5327452265446879</v>
      </c>
      <c r="L268" s="71">
        <v>9.5606234280009694</v>
      </c>
      <c r="M268" s="71">
        <v>23.198854231770429</v>
      </c>
      <c r="N268" s="71">
        <v>43.283227188499033</v>
      </c>
      <c r="O268" s="71">
        <v>15.777392249377243</v>
      </c>
      <c r="P268" s="71">
        <v>10.817328615690311</v>
      </c>
      <c r="Q268" s="71">
        <v>1.15546499329702</v>
      </c>
      <c r="R268" s="71">
        <v>0</v>
      </c>
      <c r="S268" s="71">
        <v>0</v>
      </c>
      <c r="T268" s="72"/>
      <c r="U268" s="71">
        <v>1489672</v>
      </c>
      <c r="V268" s="71">
        <v>487</v>
      </c>
      <c r="W268" s="71">
        <v>182</v>
      </c>
      <c r="X268" s="71">
        <v>4504</v>
      </c>
      <c r="Y268" s="71">
        <v>8588</v>
      </c>
      <c r="Z268" s="71">
        <v>8187</v>
      </c>
      <c r="AA268" s="71">
        <v>2186</v>
      </c>
      <c r="AB268" s="71">
        <v>16465</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3.97</v>
      </c>
      <c r="BK268" s="71">
        <v>0</v>
      </c>
      <c r="BL268" s="71">
        <v>0</v>
      </c>
      <c r="BM268" s="71">
        <v>0</v>
      </c>
      <c r="BN268" s="72"/>
      <c r="BO268" s="71">
        <v>0</v>
      </c>
      <c r="BP268" s="71">
        <v>0</v>
      </c>
      <c r="BQ268" s="71">
        <v>1</v>
      </c>
      <c r="BR268" s="71">
        <v>0</v>
      </c>
      <c r="BS268" s="71">
        <v>0</v>
      </c>
      <c r="BT268" s="71">
        <v>0</v>
      </c>
      <c r="BU268"/>
      <c r="BV268" s="70">
        <v>3.97</v>
      </c>
      <c r="BW268" s="70">
        <v>0</v>
      </c>
      <c r="BX268" s="70">
        <v>0</v>
      </c>
      <c r="BY268" s="70">
        <v>0</v>
      </c>
      <c r="BZ268" s="70">
        <v>0</v>
      </c>
      <c r="CA268" s="70">
        <v>0</v>
      </c>
      <c r="CB268" s="70">
        <v>0</v>
      </c>
      <c r="CC268" s="70">
        <v>0</v>
      </c>
      <c r="CD268" s="70">
        <v>0</v>
      </c>
    </row>
    <row r="269" spans="1:82">
      <c r="A269" s="70" t="s">
        <v>1944</v>
      </c>
      <c r="B269" s="70">
        <v>281</v>
      </c>
      <c r="C269" s="70">
        <v>9</v>
      </c>
      <c r="D269" s="70">
        <v>17</v>
      </c>
      <c r="E269" s="70">
        <v>2012</v>
      </c>
      <c r="F269" s="70" t="s">
        <v>179</v>
      </c>
      <c r="G269" s="70" t="s">
        <v>1574</v>
      </c>
      <c r="H269" s="70" t="s">
        <v>1575</v>
      </c>
      <c r="I269" s="148"/>
      <c r="J269" s="71">
        <v>39.672106530347129</v>
      </c>
      <c r="K269" s="71">
        <v>1.7266967781953959</v>
      </c>
      <c r="L269" s="71">
        <v>9.6463847461257188</v>
      </c>
      <c r="M269" s="71">
        <v>28.812903245282659</v>
      </c>
      <c r="N269" s="71">
        <v>47.392025697837887</v>
      </c>
      <c r="O269" s="71">
        <v>15.549991554172971</v>
      </c>
      <c r="P269" s="71">
        <v>10.824131121193799</v>
      </c>
      <c r="Q269" s="71">
        <v>1.2348792742513399</v>
      </c>
      <c r="R269" s="71">
        <v>0</v>
      </c>
      <c r="S269" s="71">
        <v>0</v>
      </c>
      <c r="T269" s="72"/>
      <c r="U269" s="71">
        <v>1396378</v>
      </c>
      <c r="V269" s="71">
        <v>487</v>
      </c>
      <c r="W269" s="71">
        <v>182</v>
      </c>
      <c r="X269" s="71">
        <v>4504</v>
      </c>
      <c r="Y269" s="71">
        <v>8560</v>
      </c>
      <c r="Z269" s="71">
        <v>8133</v>
      </c>
      <c r="AA269" s="71">
        <v>2175</v>
      </c>
      <c r="AB269" s="71">
        <v>16196</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4.34</v>
      </c>
      <c r="BK269" s="71">
        <v>0</v>
      </c>
      <c r="BL269" s="71">
        <v>0</v>
      </c>
      <c r="BM269" s="71">
        <v>0</v>
      </c>
      <c r="BN269" s="72"/>
      <c r="BO269" s="71">
        <v>0</v>
      </c>
      <c r="BP269" s="71">
        <v>0</v>
      </c>
      <c r="BQ269" s="71">
        <v>1</v>
      </c>
      <c r="BR269" s="71">
        <v>0</v>
      </c>
      <c r="BS269" s="71">
        <v>0</v>
      </c>
      <c r="BT269" s="71">
        <v>0</v>
      </c>
      <c r="BU269"/>
      <c r="BV269" s="70">
        <v>4.34</v>
      </c>
      <c r="BW269" s="70">
        <v>0</v>
      </c>
      <c r="BX269" s="70">
        <v>0</v>
      </c>
      <c r="BY269" s="70">
        <v>0</v>
      </c>
      <c r="BZ269" s="70">
        <v>0</v>
      </c>
      <c r="CA269" s="70">
        <v>0</v>
      </c>
      <c r="CB269" s="70">
        <v>0</v>
      </c>
      <c r="CC269" s="70">
        <v>0</v>
      </c>
      <c r="CD269" s="70">
        <v>0</v>
      </c>
    </row>
    <row r="270" spans="1:82">
      <c r="A270" s="70" t="s">
        <v>1945</v>
      </c>
      <c r="B270" s="70">
        <v>282</v>
      </c>
      <c r="C270" s="70">
        <v>10</v>
      </c>
      <c r="D270" s="70">
        <v>17</v>
      </c>
      <c r="E270" s="70">
        <v>2013</v>
      </c>
      <c r="F270" s="70" t="s">
        <v>180</v>
      </c>
      <c r="G270" s="70" t="s">
        <v>1574</v>
      </c>
      <c r="H270" s="70" t="s">
        <v>1575</v>
      </c>
      <c r="I270" s="148"/>
      <c r="J270" s="71">
        <v>43.515159757695002</v>
      </c>
      <c r="K270" s="71">
        <v>1.427120776883521</v>
      </c>
      <c r="L270" s="71">
        <v>8.518518363910859</v>
      </c>
      <c r="M270" s="71">
        <v>26.796688882799401</v>
      </c>
      <c r="N270" s="71">
        <v>45.215557287273597</v>
      </c>
      <c r="O270" s="71">
        <v>14.764590280301327</v>
      </c>
      <c r="P270" s="71">
        <v>10.685083424639</v>
      </c>
      <c r="Q270" s="71">
        <v>1.22762216457428</v>
      </c>
      <c r="R270" s="71">
        <v>0</v>
      </c>
      <c r="S270" s="71">
        <v>0</v>
      </c>
      <c r="T270" s="72"/>
      <c r="U270" s="71">
        <v>1559530</v>
      </c>
      <c r="V270" s="71">
        <v>487</v>
      </c>
      <c r="W270" s="71">
        <v>182</v>
      </c>
      <c r="X270" s="71">
        <v>4504</v>
      </c>
      <c r="Y270" s="71">
        <v>8427</v>
      </c>
      <c r="Z270" s="71">
        <v>8067</v>
      </c>
      <c r="AA270" s="71">
        <v>2139</v>
      </c>
      <c r="AB270" s="71">
        <v>15870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5.79</v>
      </c>
      <c r="BK270" s="71">
        <v>0</v>
      </c>
      <c r="BL270" s="71">
        <v>0</v>
      </c>
      <c r="BM270" s="71">
        <v>0</v>
      </c>
      <c r="BN270" s="72"/>
      <c r="BO270" s="71">
        <v>0</v>
      </c>
      <c r="BP270" s="71">
        <v>0</v>
      </c>
      <c r="BQ270" s="71">
        <v>1</v>
      </c>
      <c r="BR270" s="71">
        <v>0</v>
      </c>
      <c r="BS270" s="71">
        <v>0</v>
      </c>
      <c r="BT270" s="71">
        <v>0</v>
      </c>
      <c r="BU270"/>
      <c r="BV270" s="70">
        <v>5.79</v>
      </c>
      <c r="BW270" s="70">
        <v>0</v>
      </c>
      <c r="BX270" s="70">
        <v>0</v>
      </c>
      <c r="BY270" s="70">
        <v>0</v>
      </c>
      <c r="BZ270" s="70">
        <v>0</v>
      </c>
      <c r="CA270" s="70">
        <v>0</v>
      </c>
      <c r="CB270" s="70">
        <v>0</v>
      </c>
      <c r="CC270" s="70">
        <v>0</v>
      </c>
      <c r="CD270" s="70">
        <v>0</v>
      </c>
    </row>
    <row r="271" spans="1:82">
      <c r="A271" s="70" t="s">
        <v>1946</v>
      </c>
      <c r="B271" s="70">
        <v>283</v>
      </c>
      <c r="C271" s="70">
        <v>11</v>
      </c>
      <c r="D271" s="70">
        <v>17</v>
      </c>
      <c r="E271" s="70">
        <v>2014</v>
      </c>
      <c r="F271" s="70" t="s">
        <v>181</v>
      </c>
      <c r="G271" s="70" t="s">
        <v>1574</v>
      </c>
      <c r="H271" s="70" t="s">
        <v>1575</v>
      </c>
      <c r="I271" s="148"/>
      <c r="J271" s="71">
        <v>36.242909683286342</v>
      </c>
      <c r="K271" s="71">
        <v>1.2411431954815451</v>
      </c>
      <c r="L271" s="71">
        <v>12.059355288274711</v>
      </c>
      <c r="M271" s="71">
        <v>24.994629845224761</v>
      </c>
      <c r="N271" s="71">
        <v>46.90023194825681</v>
      </c>
      <c r="O271" s="71">
        <v>13.915962804402009</v>
      </c>
      <c r="P271" s="71">
        <v>10.625132288009684</v>
      </c>
      <c r="Q271" s="71">
        <v>1.1432450311780999</v>
      </c>
      <c r="R271" s="71">
        <v>0</v>
      </c>
      <c r="S271" s="71">
        <v>0</v>
      </c>
      <c r="T271" s="72"/>
      <c r="U271" s="71">
        <v>1442581</v>
      </c>
      <c r="V271" s="71">
        <v>368</v>
      </c>
      <c r="W271" s="71">
        <v>263</v>
      </c>
      <c r="X271" s="71">
        <v>3994</v>
      </c>
      <c r="Y271" s="71">
        <v>8255</v>
      </c>
      <c r="Z271" s="71">
        <v>8008</v>
      </c>
      <c r="AA271" s="71">
        <v>2116</v>
      </c>
      <c r="AB271" s="71">
        <v>15404</v>
      </c>
      <c r="AC271" s="71">
        <v>0</v>
      </c>
      <c r="AD271" s="71">
        <v>0</v>
      </c>
      <c r="AE271" s="72"/>
      <c r="AF271" s="71"/>
      <c r="AG271" s="71"/>
      <c r="AH271" s="71"/>
      <c r="AI271" s="71"/>
      <c r="AJ271" s="71"/>
      <c r="AK271" s="71"/>
      <c r="AL271" s="71"/>
      <c r="AM271" s="71"/>
      <c r="AN271" s="71"/>
      <c r="AO271" s="71"/>
      <c r="AP271" s="71"/>
      <c r="AQ271" s="72"/>
      <c r="AR271" s="71">
        <v>32</v>
      </c>
      <c r="AS271" s="71">
        <v>15</v>
      </c>
      <c r="AT271" s="71">
        <v>0</v>
      </c>
      <c r="AU271" s="71">
        <v>1</v>
      </c>
      <c r="AV271" s="71">
        <v>0</v>
      </c>
      <c r="AW271" s="71">
        <v>0</v>
      </c>
      <c r="AX271" s="71"/>
      <c r="AY271" s="72"/>
      <c r="AZ271" s="71">
        <v>152.33600000000001</v>
      </c>
      <c r="BA271" s="71">
        <v>2750.3</v>
      </c>
      <c r="BB271" s="71">
        <v>0</v>
      </c>
      <c r="BC271" s="71">
        <v>2300</v>
      </c>
      <c r="BD271" s="71">
        <v>0</v>
      </c>
      <c r="BE271" s="71">
        <v>0</v>
      </c>
      <c r="BF271" s="71"/>
      <c r="BG271" s="72"/>
      <c r="BH271" s="71">
        <v>0</v>
      </c>
      <c r="BI271" s="71">
        <v>0</v>
      </c>
      <c r="BJ271" s="71">
        <v>5.6619999999999999</v>
      </c>
      <c r="BK271" s="71">
        <v>0</v>
      </c>
      <c r="BL271" s="71">
        <v>0</v>
      </c>
      <c r="BM271" s="71">
        <v>0</v>
      </c>
      <c r="BN271" s="72"/>
      <c r="BO271" s="71">
        <v>0</v>
      </c>
      <c r="BP271" s="71">
        <v>0</v>
      </c>
      <c r="BQ271" s="71">
        <v>1</v>
      </c>
      <c r="BR271" s="71">
        <v>0</v>
      </c>
      <c r="BS271" s="71">
        <v>0</v>
      </c>
      <c r="BT271" s="71">
        <v>0</v>
      </c>
      <c r="BU271"/>
      <c r="BV271" s="70">
        <v>5.6619999999999999</v>
      </c>
      <c r="BW271" s="70">
        <v>0</v>
      </c>
      <c r="BX271" s="70">
        <v>0</v>
      </c>
      <c r="BY271" s="70">
        <v>0</v>
      </c>
      <c r="BZ271" s="70">
        <v>0</v>
      </c>
      <c r="CA271" s="70">
        <v>0</v>
      </c>
      <c r="CB271" s="70">
        <v>0</v>
      </c>
      <c r="CC271" s="70">
        <v>0</v>
      </c>
      <c r="CD271" s="70">
        <v>0</v>
      </c>
    </row>
    <row r="272" spans="1:82">
      <c r="A272" s="70" t="s">
        <v>1947</v>
      </c>
      <c r="B272" s="70">
        <v>284</v>
      </c>
      <c r="C272" s="70">
        <v>12</v>
      </c>
      <c r="D272" s="70">
        <v>17</v>
      </c>
      <c r="E272" s="70">
        <v>2015</v>
      </c>
      <c r="F272" s="70" t="s">
        <v>182</v>
      </c>
      <c r="G272" s="70" t="s">
        <v>1574</v>
      </c>
      <c r="H272" s="70" t="s">
        <v>1575</v>
      </c>
      <c r="I272" s="148"/>
      <c r="J272" s="71">
        <v>41.345796094875233</v>
      </c>
      <c r="K272" s="71">
        <v>1.1901273041713401</v>
      </c>
      <c r="L272" s="71">
        <v>12.69372951787132</v>
      </c>
      <c r="M272" s="71">
        <v>24.18412502381959</v>
      </c>
      <c r="N272" s="71">
        <v>42.382561138475673</v>
      </c>
      <c r="O272" s="71">
        <v>13.592260928032703</v>
      </c>
      <c r="P272" s="71">
        <v>10.482767877349668</v>
      </c>
      <c r="Q272" s="71">
        <v>1.08792195712394</v>
      </c>
      <c r="R272" s="71">
        <v>0</v>
      </c>
      <c r="S272" s="71">
        <v>0</v>
      </c>
      <c r="T272" s="72"/>
      <c r="U272" s="71">
        <v>1649988</v>
      </c>
      <c r="V272" s="71">
        <v>368</v>
      </c>
      <c r="W272" s="71">
        <v>263</v>
      </c>
      <c r="X272" s="71">
        <v>3994</v>
      </c>
      <c r="Y272" s="71">
        <v>8105</v>
      </c>
      <c r="Z272" s="71">
        <v>7897</v>
      </c>
      <c r="AA272" s="71">
        <v>2086</v>
      </c>
      <c r="AB272" s="71">
        <v>14974</v>
      </c>
      <c r="AC272" s="71">
        <v>0</v>
      </c>
      <c r="AD272" s="71">
        <v>0</v>
      </c>
      <c r="AE272" s="72"/>
      <c r="AF272" s="71">
        <v>12733453.32991641</v>
      </c>
      <c r="AG272" s="71">
        <v>792886.45524389949</v>
      </c>
      <c r="AH272" s="71">
        <v>1641322.892665097</v>
      </c>
      <c r="AI272" s="71">
        <v>25402164.169900231</v>
      </c>
      <c r="AJ272" s="71">
        <v>35897430.977129541</v>
      </c>
      <c r="AK272" s="71">
        <v>0</v>
      </c>
      <c r="AL272" s="71">
        <v>0</v>
      </c>
      <c r="AM272" s="71">
        <v>2052123.8864324631</v>
      </c>
      <c r="AN272" s="71">
        <v>0</v>
      </c>
      <c r="AO272" s="71">
        <v>0</v>
      </c>
      <c r="AP272" s="71">
        <v>78519381.711287647</v>
      </c>
      <c r="AQ272" s="72"/>
      <c r="AR272" s="71">
        <v>35</v>
      </c>
      <c r="AS272" s="71">
        <v>17</v>
      </c>
      <c r="AT272" s="71">
        <v>0</v>
      </c>
      <c r="AU272" s="71">
        <v>1</v>
      </c>
      <c r="AV272" s="71">
        <v>0</v>
      </c>
      <c r="AW272" s="71">
        <v>0</v>
      </c>
      <c r="AX272" s="71"/>
      <c r="AY272" s="72"/>
      <c r="AZ272" s="71">
        <v>170.23599999999999</v>
      </c>
      <c r="BA272" s="71">
        <v>2849.3</v>
      </c>
      <c r="BB272" s="71">
        <v>0</v>
      </c>
      <c r="BC272" s="71">
        <v>2300</v>
      </c>
      <c r="BD272" s="71">
        <v>0</v>
      </c>
      <c r="BE272" s="71">
        <v>0</v>
      </c>
      <c r="BF272" s="71"/>
      <c r="BG272" s="72"/>
      <c r="BH272" s="71">
        <v>0</v>
      </c>
      <c r="BI272" s="71">
        <v>0</v>
      </c>
      <c r="BJ272" s="71">
        <v>5.774</v>
      </c>
      <c r="BK272" s="71">
        <v>0</v>
      </c>
      <c r="BL272" s="71">
        <v>0</v>
      </c>
      <c r="BM272" s="71">
        <v>0</v>
      </c>
      <c r="BN272" s="72"/>
      <c r="BO272" s="71">
        <v>0</v>
      </c>
      <c r="BP272" s="71">
        <v>0</v>
      </c>
      <c r="BQ272" s="71">
        <v>1</v>
      </c>
      <c r="BR272" s="71">
        <v>0</v>
      </c>
      <c r="BS272" s="71">
        <v>0</v>
      </c>
      <c r="BT272" s="71">
        <v>0</v>
      </c>
      <c r="BU272"/>
      <c r="BV272" s="70">
        <v>5.774</v>
      </c>
      <c r="BW272" s="70">
        <v>0</v>
      </c>
      <c r="BX272" s="70">
        <v>0</v>
      </c>
      <c r="BY272" s="70">
        <v>0</v>
      </c>
      <c r="BZ272" s="70">
        <v>0</v>
      </c>
      <c r="CA272" s="70">
        <v>0</v>
      </c>
      <c r="CB272" s="70">
        <v>0</v>
      </c>
      <c r="CC272" s="70">
        <v>0</v>
      </c>
      <c r="CD272" s="70">
        <v>0</v>
      </c>
    </row>
    <row r="273" spans="1:82">
      <c r="A273" s="70" t="s">
        <v>1948</v>
      </c>
      <c r="B273" s="70">
        <v>285</v>
      </c>
      <c r="C273" s="70">
        <v>13</v>
      </c>
      <c r="D273" s="70">
        <v>17</v>
      </c>
      <c r="E273" s="70">
        <v>2016</v>
      </c>
      <c r="F273" s="70" t="s">
        <v>155</v>
      </c>
      <c r="G273" s="1064" t="s">
        <v>1574</v>
      </c>
      <c r="H273" s="70" t="s">
        <v>1575</v>
      </c>
      <c r="I273" s="148"/>
      <c r="J273" s="71">
        <v>40.755798095420062</v>
      </c>
      <c r="K273" s="71">
        <v>1.1226209723499614</v>
      </c>
      <c r="L273" s="71">
        <v>13.650178857505358</v>
      </c>
      <c r="M273" s="71">
        <v>20.735082485338122</v>
      </c>
      <c r="N273" s="71">
        <v>42.153707216737011</v>
      </c>
      <c r="O273" s="71">
        <v>13.342188978673628</v>
      </c>
      <c r="P273" s="71">
        <v>11.087603453526558</v>
      </c>
      <c r="Q273" s="71">
        <v>1.0250119881781539</v>
      </c>
      <c r="R273" s="71">
        <v>0</v>
      </c>
      <c r="S273" s="71">
        <v>0</v>
      </c>
      <c r="T273" s="72"/>
      <c r="U273" s="71">
        <v>1548154</v>
      </c>
      <c r="V273" s="71">
        <v>368</v>
      </c>
      <c r="W273" s="71">
        <v>263</v>
      </c>
      <c r="X273" s="71">
        <v>3994</v>
      </c>
      <c r="Y273" s="71">
        <v>7927</v>
      </c>
      <c r="Z273" s="71">
        <v>7847</v>
      </c>
      <c r="AA273" s="71">
        <v>2282</v>
      </c>
      <c r="AB273" s="71">
        <v>14512</v>
      </c>
      <c r="AC273" s="71">
        <v>0</v>
      </c>
      <c r="AD273" s="71">
        <v>0</v>
      </c>
      <c r="AE273" s="72"/>
      <c r="AF273" s="71">
        <v>12771490.06752946</v>
      </c>
      <c r="AG273" s="71">
        <v>755782.9456466405</v>
      </c>
      <c r="AH273" s="71">
        <v>1391102.0287087909</v>
      </c>
      <c r="AI273" s="71">
        <v>25356424.462532911</v>
      </c>
      <c r="AJ273" s="71">
        <v>34873491.237909049</v>
      </c>
      <c r="AK273" s="71">
        <v>0</v>
      </c>
      <c r="AL273" s="71">
        <v>0</v>
      </c>
      <c r="AM273" s="71">
        <v>1990353.833688308</v>
      </c>
      <c r="AN273" s="71">
        <v>0</v>
      </c>
      <c r="AO273" s="71">
        <v>0</v>
      </c>
      <c r="AP273" s="71">
        <v>77138644.576015159</v>
      </c>
      <c r="AQ273" s="72"/>
      <c r="AR273" s="71">
        <v>37</v>
      </c>
      <c r="AS273" s="71">
        <v>17</v>
      </c>
      <c r="AT273" s="71">
        <v>0</v>
      </c>
      <c r="AU273" s="71">
        <v>1</v>
      </c>
      <c r="AV273" s="71">
        <v>0</v>
      </c>
      <c r="AW273" s="71">
        <v>0</v>
      </c>
      <c r="AX273" s="71"/>
      <c r="AY273" s="72"/>
      <c r="AZ273" s="71">
        <v>178.43600000000001</v>
      </c>
      <c r="BA273" s="71">
        <v>2849.3</v>
      </c>
      <c r="BB273" s="71">
        <v>0</v>
      </c>
      <c r="BC273" s="71">
        <v>2300</v>
      </c>
      <c r="BD273" s="71">
        <v>0</v>
      </c>
      <c r="BE273" s="71">
        <v>0</v>
      </c>
      <c r="BF273" s="71"/>
      <c r="BG273" s="72"/>
      <c r="BH273" s="71">
        <v>0</v>
      </c>
      <c r="BI273" s="71">
        <v>0</v>
      </c>
      <c r="BJ273" s="71">
        <v>5.6319999999999997</v>
      </c>
      <c r="BK273" s="71">
        <v>0</v>
      </c>
      <c r="BL273" s="71">
        <v>0</v>
      </c>
      <c r="BM273" s="71">
        <v>0</v>
      </c>
      <c r="BN273" s="72"/>
      <c r="BO273" s="71">
        <v>0</v>
      </c>
      <c r="BP273" s="71">
        <v>0</v>
      </c>
      <c r="BQ273" s="71">
        <v>1</v>
      </c>
      <c r="BR273" s="71">
        <v>0</v>
      </c>
      <c r="BS273" s="71">
        <v>0</v>
      </c>
      <c r="BT273" s="71">
        <v>0</v>
      </c>
      <c r="BU273"/>
      <c r="BV273" s="70">
        <v>5.6319999999999997</v>
      </c>
      <c r="BW273" s="70">
        <v>0</v>
      </c>
      <c r="BX273" s="70">
        <v>0</v>
      </c>
      <c r="BY273" s="70">
        <v>0</v>
      </c>
      <c r="BZ273" s="70">
        <v>0</v>
      </c>
      <c r="CA273" s="70">
        <v>0</v>
      </c>
      <c r="CB273" s="70">
        <v>0</v>
      </c>
      <c r="CC273" s="70">
        <v>0</v>
      </c>
      <c r="CD273" s="70">
        <v>0</v>
      </c>
    </row>
    <row r="274" spans="1:82">
      <c r="A274" s="70" t="s">
        <v>1949</v>
      </c>
      <c r="B274" s="70">
        <v>286</v>
      </c>
      <c r="C274" s="70">
        <v>14</v>
      </c>
      <c r="D274" s="70">
        <v>17</v>
      </c>
      <c r="E274" s="70">
        <v>2017</v>
      </c>
      <c r="F274" s="70" t="s">
        <v>156</v>
      </c>
      <c r="G274" s="1064" t="s">
        <v>1574</v>
      </c>
      <c r="H274" s="70" t="s">
        <v>1575</v>
      </c>
      <c r="I274" s="148"/>
      <c r="J274" s="71">
        <v>43.687376661363402</v>
      </c>
      <c r="K274" s="71">
        <v>1.1471505459307765</v>
      </c>
      <c r="L274" s="71">
        <v>12.322153707965219</v>
      </c>
      <c r="M274" s="71">
        <v>20.790859245251617</v>
      </c>
      <c r="N274" s="71">
        <v>40.209093253705468</v>
      </c>
      <c r="O274" s="71">
        <v>12.965584281328084</v>
      </c>
      <c r="P274" s="71">
        <v>10.848389416592743</v>
      </c>
      <c r="Q274" s="71">
        <v>0.95719464222695705</v>
      </c>
      <c r="R274" s="71">
        <v>0</v>
      </c>
      <c r="S274" s="71">
        <v>0</v>
      </c>
      <c r="T274" s="72"/>
      <c r="U274" s="71">
        <v>1632930</v>
      </c>
      <c r="V274" s="71">
        <v>368</v>
      </c>
      <c r="W274" s="71">
        <v>263</v>
      </c>
      <c r="X274" s="71">
        <v>3994</v>
      </c>
      <c r="Y274" s="71">
        <v>7727</v>
      </c>
      <c r="Z274" s="71">
        <v>7752</v>
      </c>
      <c r="AA274" s="71">
        <v>2247</v>
      </c>
      <c r="AB274" s="71">
        <v>14014</v>
      </c>
      <c r="AC274" s="71">
        <v>0</v>
      </c>
      <c r="AD274" s="71">
        <v>0</v>
      </c>
      <c r="AE274" s="72"/>
      <c r="AF274" s="71">
        <v>13236977.002672009</v>
      </c>
      <c r="AG274" s="71">
        <v>757978.90939863515</v>
      </c>
      <c r="AH274" s="71">
        <v>1699378.3110780111</v>
      </c>
      <c r="AI274" s="71">
        <v>24729090.560379121</v>
      </c>
      <c r="AJ274" s="71">
        <v>30825425.87972356</v>
      </c>
      <c r="AK274" s="71">
        <v>0</v>
      </c>
      <c r="AL274" s="71">
        <v>0</v>
      </c>
      <c r="AM274" s="71">
        <v>1925059.486806463</v>
      </c>
      <c r="AN274" s="71">
        <v>0</v>
      </c>
      <c r="AO274" s="71">
        <v>0</v>
      </c>
      <c r="AP274" s="71">
        <v>73173910.150057808</v>
      </c>
      <c r="AQ274" s="72"/>
      <c r="AR274" s="71">
        <v>39</v>
      </c>
      <c r="AS274" s="71">
        <v>20</v>
      </c>
      <c r="AT274" s="71">
        <v>0</v>
      </c>
      <c r="AU274" s="71">
        <v>1</v>
      </c>
      <c r="AV274" s="71">
        <v>0</v>
      </c>
      <c r="AW274" s="71">
        <v>0</v>
      </c>
      <c r="AX274" s="71"/>
      <c r="AY274" s="72"/>
      <c r="AZ274" s="71">
        <v>185.83600000000001</v>
      </c>
      <c r="BA274" s="71">
        <v>5849.3</v>
      </c>
      <c r="BB274" s="71">
        <v>0</v>
      </c>
      <c r="BC274" s="71">
        <v>2300</v>
      </c>
      <c r="BD274" s="71">
        <v>0</v>
      </c>
      <c r="BE274" s="71">
        <v>0</v>
      </c>
      <c r="BF274" s="71"/>
      <c r="BG274" s="72"/>
      <c r="BH274" s="71">
        <v>0</v>
      </c>
      <c r="BI274" s="71">
        <v>0</v>
      </c>
      <c r="BJ274" s="71">
        <v>4.1269999999999998</v>
      </c>
      <c r="BK274" s="71">
        <v>0</v>
      </c>
      <c r="BL274" s="71">
        <v>0</v>
      </c>
      <c r="BM274" s="71">
        <v>0</v>
      </c>
      <c r="BN274" s="72"/>
      <c r="BO274" s="71">
        <v>0</v>
      </c>
      <c r="BP274" s="71">
        <v>0</v>
      </c>
      <c r="BQ274" s="71">
        <v>1</v>
      </c>
      <c r="BR274" s="71">
        <v>0</v>
      </c>
      <c r="BS274" s="71">
        <v>0</v>
      </c>
      <c r="BT274" s="71">
        <v>0</v>
      </c>
      <c r="BU274"/>
      <c r="BV274" s="70">
        <v>4.1269999999999998</v>
      </c>
      <c r="BW274" s="70">
        <v>0</v>
      </c>
      <c r="BX274" s="70">
        <v>0</v>
      </c>
      <c r="BY274" s="70">
        <v>0</v>
      </c>
      <c r="BZ274" s="70">
        <v>0</v>
      </c>
      <c r="CA274" s="70">
        <v>0</v>
      </c>
      <c r="CB274" s="70">
        <v>0</v>
      </c>
      <c r="CC274" s="70">
        <v>0</v>
      </c>
      <c r="CD274" s="70">
        <v>0</v>
      </c>
    </row>
    <row r="275" spans="1:82">
      <c r="A275" s="70" t="s">
        <v>1950</v>
      </c>
      <c r="B275" s="70">
        <v>287</v>
      </c>
      <c r="C275" s="70">
        <v>15</v>
      </c>
      <c r="D275" s="70">
        <v>17</v>
      </c>
      <c r="E275" s="70">
        <v>2018</v>
      </c>
      <c r="F275" s="70" t="s">
        <v>183</v>
      </c>
      <c r="G275" s="70" t="s">
        <v>1574</v>
      </c>
      <c r="H275" s="70" t="s">
        <v>1575</v>
      </c>
      <c r="I275" s="148"/>
      <c r="J275" s="71">
        <v>45.146368730459876</v>
      </c>
      <c r="K275" s="71">
        <v>1.0676864478158765</v>
      </c>
      <c r="L275" s="71">
        <v>11.303988890244447</v>
      </c>
      <c r="M275" s="71">
        <v>20.893401351057165</v>
      </c>
      <c r="N275" s="71">
        <v>36.382633822255087</v>
      </c>
      <c r="O275" s="71">
        <v>12.575929259244903</v>
      </c>
      <c r="P275" s="71">
        <v>10.663923810705491</v>
      </c>
      <c r="Q275" s="71">
        <v>0.86419766313901603</v>
      </c>
      <c r="R275" s="71">
        <v>0</v>
      </c>
      <c r="S275" s="71">
        <v>0</v>
      </c>
      <c r="T275" s="72"/>
      <c r="U275" s="71">
        <v>1763200</v>
      </c>
      <c r="V275" s="71">
        <v>368</v>
      </c>
      <c r="W275" s="71">
        <v>263</v>
      </c>
      <c r="X275" s="71">
        <v>3994</v>
      </c>
      <c r="Y275" s="71">
        <v>7594</v>
      </c>
      <c r="Z275" s="71">
        <v>7663</v>
      </c>
      <c r="AA275" s="71">
        <v>2231</v>
      </c>
      <c r="AB275" s="71">
        <v>13635</v>
      </c>
      <c r="AC275" s="71">
        <v>0</v>
      </c>
      <c r="AD275" s="71">
        <v>0</v>
      </c>
      <c r="AE275" s="72"/>
      <c r="AF275" s="71">
        <v>14347640.91232116</v>
      </c>
      <c r="AG275" s="71">
        <v>685789.58787445549</v>
      </c>
      <c r="AH275" s="71">
        <v>1601664.267290232</v>
      </c>
      <c r="AI275" s="71">
        <v>25278181.82854085</v>
      </c>
      <c r="AJ275" s="71">
        <v>28142042.896925181</v>
      </c>
      <c r="AK275" s="71">
        <v>0</v>
      </c>
      <c r="AL275" s="71">
        <v>0</v>
      </c>
      <c r="AM275" s="71">
        <v>1876872.8945533319</v>
      </c>
      <c r="AN275" s="71">
        <v>0</v>
      </c>
      <c r="AO275" s="71">
        <v>0</v>
      </c>
      <c r="AP275" s="71">
        <v>71932192.387505203</v>
      </c>
      <c r="AQ275" s="72"/>
      <c r="AR275" s="71">
        <v>42</v>
      </c>
      <c r="AS275" s="71">
        <v>20</v>
      </c>
      <c r="AT275" s="71">
        <v>0</v>
      </c>
      <c r="AU275" s="71">
        <v>1</v>
      </c>
      <c r="AV275" s="71">
        <v>0</v>
      </c>
      <c r="AW275" s="71">
        <v>0</v>
      </c>
      <c r="AX275" s="71"/>
      <c r="AY275" s="72"/>
      <c r="AZ275" s="71">
        <v>208.33600000000001</v>
      </c>
      <c r="BA275" s="71">
        <v>5849</v>
      </c>
      <c r="BB275" s="71">
        <v>0</v>
      </c>
      <c r="BC275" s="71">
        <v>2300</v>
      </c>
      <c r="BD275" s="71">
        <v>0</v>
      </c>
      <c r="BE275" s="71">
        <v>0</v>
      </c>
      <c r="BF275" s="71"/>
      <c r="BG275" s="72"/>
      <c r="BH275" s="71">
        <v>0</v>
      </c>
      <c r="BI275" s="71">
        <v>0</v>
      </c>
      <c r="BJ275" s="71">
        <v>4.3369999999999997</v>
      </c>
      <c r="BK275" s="71">
        <v>0</v>
      </c>
      <c r="BL275" s="71">
        <v>0</v>
      </c>
      <c r="BM275" s="71">
        <v>0</v>
      </c>
      <c r="BN275" s="72"/>
      <c r="BO275" s="71">
        <v>0</v>
      </c>
      <c r="BP275" s="71">
        <v>0</v>
      </c>
      <c r="BQ275" s="71">
        <v>1</v>
      </c>
      <c r="BR275" s="71">
        <v>0</v>
      </c>
      <c r="BS275" s="71">
        <v>0</v>
      </c>
      <c r="BT275" s="71">
        <v>0</v>
      </c>
      <c r="BU275"/>
      <c r="BV275" s="70">
        <v>4.3369999999999997</v>
      </c>
      <c r="BW275" s="70">
        <v>0</v>
      </c>
      <c r="BX275" s="70">
        <v>0</v>
      </c>
      <c r="BY275" s="70">
        <v>0</v>
      </c>
      <c r="BZ275" s="70">
        <v>0</v>
      </c>
      <c r="CA275" s="70">
        <v>0</v>
      </c>
      <c r="CB275" s="70">
        <v>0</v>
      </c>
      <c r="CC275" s="70">
        <v>0</v>
      </c>
      <c r="CD275" s="70">
        <v>0</v>
      </c>
    </row>
    <row r="276" spans="1:82">
      <c r="A276" s="70" t="s">
        <v>1951</v>
      </c>
      <c r="B276" s="70">
        <v>288</v>
      </c>
      <c r="C276" s="70">
        <v>16</v>
      </c>
      <c r="D276" s="70">
        <v>17</v>
      </c>
      <c r="E276" s="70">
        <v>2019</v>
      </c>
      <c r="F276" s="70" t="s">
        <v>158</v>
      </c>
      <c r="G276" s="70" t="s">
        <v>1574</v>
      </c>
      <c r="H276" s="70" t="s">
        <v>1575</v>
      </c>
      <c r="I276" s="148"/>
      <c r="J276" s="71">
        <v>42.629315696091496</v>
      </c>
      <c r="K276" s="71">
        <v>0.99073440425115722</v>
      </c>
      <c r="L276" s="71">
        <v>11.354634617518711</v>
      </c>
      <c r="M276" s="71">
        <v>18.743278194361832</v>
      </c>
      <c r="N276" s="71">
        <v>35.978338544748404</v>
      </c>
      <c r="O276" s="71">
        <v>11.953991869223055</v>
      </c>
      <c r="P276" s="71">
        <v>9.5259150045174028</v>
      </c>
      <c r="Q276" s="71">
        <v>0.81482173885863796</v>
      </c>
      <c r="R276" s="71">
        <v>0</v>
      </c>
      <c r="S276" s="71">
        <v>0</v>
      </c>
      <c r="T276" s="72"/>
      <c r="U276" s="71">
        <v>1751387</v>
      </c>
      <c r="V276" s="71">
        <v>368</v>
      </c>
      <c r="W276" s="71">
        <v>263</v>
      </c>
      <c r="X276" s="71">
        <v>3994</v>
      </c>
      <c r="Y276" s="71">
        <v>7418</v>
      </c>
      <c r="Z276" s="71">
        <v>7484</v>
      </c>
      <c r="AA276" s="71">
        <v>1978</v>
      </c>
      <c r="AB276" s="71">
        <v>13204</v>
      </c>
      <c r="AC276" s="71">
        <v>0</v>
      </c>
      <c r="AD276" s="71">
        <v>0</v>
      </c>
      <c r="AE276" s="72"/>
      <c r="AF276" s="71">
        <v>13984527.645490499</v>
      </c>
      <c r="AG276" s="71">
        <v>685586.50633095577</v>
      </c>
      <c r="AH276" s="71">
        <v>1729318.9881114869</v>
      </c>
      <c r="AI276" s="71">
        <v>24770519.71788051</v>
      </c>
      <c r="AJ276" s="71">
        <v>28997500.483394399</v>
      </c>
      <c r="AK276" s="71">
        <v>0</v>
      </c>
      <c r="AL276" s="71">
        <v>0</v>
      </c>
      <c r="AM276" s="71">
        <v>1798285.4003412183</v>
      </c>
      <c r="AN276" s="71">
        <v>0</v>
      </c>
      <c r="AO276" s="71">
        <v>0</v>
      </c>
      <c r="AP276" s="71">
        <v>71965738.74154906</v>
      </c>
      <c r="AQ276" s="72"/>
      <c r="AR276" s="71">
        <v>45</v>
      </c>
      <c r="AS276" s="71">
        <v>22</v>
      </c>
      <c r="AT276" s="71">
        <v>0</v>
      </c>
      <c r="AU276" s="71">
        <v>1</v>
      </c>
      <c r="AV276" s="71">
        <v>0</v>
      </c>
      <c r="AW276" s="71">
        <v>0</v>
      </c>
      <c r="AX276" s="71"/>
      <c r="AY276" s="72"/>
      <c r="AZ276" s="71">
        <v>233.83600000000001</v>
      </c>
      <c r="BA276" s="71">
        <v>5948.3</v>
      </c>
      <c r="BB276" s="71">
        <v>0</v>
      </c>
      <c r="BC276" s="71">
        <v>2300</v>
      </c>
      <c r="BD276" s="71">
        <v>0</v>
      </c>
      <c r="BE276" s="71">
        <v>0</v>
      </c>
      <c r="BF276" s="71"/>
      <c r="BG276" s="72"/>
      <c r="BH276" s="71">
        <v>0</v>
      </c>
      <c r="BI276" s="71">
        <v>0</v>
      </c>
      <c r="BJ276" s="71">
        <v>5.3630000000000004</v>
      </c>
      <c r="BK276" s="71">
        <v>0</v>
      </c>
      <c r="BL276" s="71">
        <v>0</v>
      </c>
      <c r="BM276" s="71">
        <v>0</v>
      </c>
      <c r="BN276" s="72"/>
      <c r="BO276" s="71">
        <v>0</v>
      </c>
      <c r="BP276" s="71">
        <v>0</v>
      </c>
      <c r="BQ276" s="71">
        <v>1</v>
      </c>
      <c r="BR276" s="71">
        <v>0</v>
      </c>
      <c r="BS276" s="71">
        <v>0</v>
      </c>
      <c r="BT276" s="71">
        <v>0</v>
      </c>
      <c r="BU276"/>
      <c r="BV276" s="70">
        <v>5.3630000000000004</v>
      </c>
      <c r="BW276" s="70">
        <v>0</v>
      </c>
      <c r="BX276" s="70">
        <v>0</v>
      </c>
      <c r="BY276" s="70">
        <v>0</v>
      </c>
      <c r="BZ276" s="70">
        <v>0</v>
      </c>
      <c r="CA276" s="70">
        <v>0</v>
      </c>
      <c r="CB276" s="70">
        <v>0</v>
      </c>
      <c r="CC276" s="70">
        <v>0</v>
      </c>
      <c r="CD276" s="70">
        <v>0</v>
      </c>
    </row>
    <row r="277" spans="1:82">
      <c r="A277" s="70" t="s">
        <v>1952</v>
      </c>
      <c r="B277" s="70">
        <v>289</v>
      </c>
      <c r="C277" s="70">
        <v>17</v>
      </c>
      <c r="D277" s="70">
        <v>17</v>
      </c>
      <c r="E277" s="70">
        <v>2020</v>
      </c>
      <c r="F277" s="70" t="s">
        <v>159</v>
      </c>
      <c r="G277" s="70" t="s">
        <v>1574</v>
      </c>
      <c r="H277" s="70" t="s">
        <v>1575</v>
      </c>
      <c r="I277" s="148"/>
      <c r="J277" s="71">
        <v>34.008327349796481</v>
      </c>
      <c r="K277" s="71">
        <v>1.0242877386325833</v>
      </c>
      <c r="L277" s="71">
        <v>11.515311284548805</v>
      </c>
      <c r="M277" s="71">
        <v>14.294074072650242</v>
      </c>
      <c r="N277" s="71">
        <v>32.25157388984892</v>
      </c>
      <c r="O277" s="71">
        <v>10.252275912785372</v>
      </c>
      <c r="P277" s="71">
        <v>8.9577070509761008</v>
      </c>
      <c r="Q277" s="71">
        <v>0.75316428069780195</v>
      </c>
      <c r="R277" s="71">
        <v>0</v>
      </c>
      <c r="S277" s="71">
        <v>0</v>
      </c>
      <c r="T277" s="72"/>
      <c r="U277" s="71">
        <v>1583851</v>
      </c>
      <c r="V277" s="71">
        <v>352</v>
      </c>
      <c r="W277" s="71">
        <v>237</v>
      </c>
      <c r="X277" s="71">
        <v>3203</v>
      </c>
      <c r="Y277" s="71">
        <v>7255</v>
      </c>
      <c r="Z277" s="71">
        <v>7326</v>
      </c>
      <c r="AA277" s="71">
        <v>1977</v>
      </c>
      <c r="AB277" s="71">
        <v>12774</v>
      </c>
      <c r="AC277" s="71">
        <v>0</v>
      </c>
      <c r="AD277" s="71">
        <v>0</v>
      </c>
      <c r="AE277" s="72"/>
      <c r="AF277" s="71">
        <v>12366561.99756111</v>
      </c>
      <c r="AG277" s="71">
        <v>656261.76455454074</v>
      </c>
      <c r="AH277" s="71">
        <v>1688700.6865904811</v>
      </c>
      <c r="AI277" s="71">
        <v>18390606.350780051</v>
      </c>
      <c r="AJ277" s="71">
        <v>29792569.13813116</v>
      </c>
      <c r="AK277" s="71"/>
      <c r="AL277" s="71"/>
      <c r="AM277" s="71">
        <v>1667148.9221000758</v>
      </c>
      <c r="AN277" s="71"/>
      <c r="AO277" s="71"/>
      <c r="AP277" s="71">
        <v>64561848.859717421</v>
      </c>
      <c r="AQ277" s="72"/>
      <c r="AR277" s="71">
        <v>53</v>
      </c>
      <c r="AS277" s="71">
        <v>29</v>
      </c>
      <c r="AT277" s="71">
        <v>0</v>
      </c>
      <c r="AU277" s="71">
        <v>1</v>
      </c>
      <c r="AV277" s="71">
        <v>0</v>
      </c>
      <c r="AW277" s="71">
        <v>0</v>
      </c>
      <c r="AX277" s="71"/>
      <c r="AY277" s="72"/>
      <c r="AZ277" s="71">
        <v>281.63600000000002</v>
      </c>
      <c r="BA277" s="71">
        <v>6267.3</v>
      </c>
      <c r="BB277" s="71">
        <v>0</v>
      </c>
      <c r="BC277" s="71">
        <v>2300</v>
      </c>
      <c r="BD277" s="71">
        <v>0</v>
      </c>
      <c r="BE277" s="71">
        <v>0</v>
      </c>
      <c r="BF277" s="71"/>
      <c r="BG277" s="72"/>
      <c r="BH277" s="71">
        <v>0</v>
      </c>
      <c r="BI277" s="71">
        <v>0</v>
      </c>
      <c r="BJ277" s="71">
        <v>5.375</v>
      </c>
      <c r="BK277" s="71">
        <v>0</v>
      </c>
      <c r="BL277" s="71">
        <v>0</v>
      </c>
      <c r="BM277" s="71">
        <v>0</v>
      </c>
      <c r="BN277" s="72"/>
      <c r="BO277" s="71">
        <v>0</v>
      </c>
      <c r="BP277" s="71">
        <v>0</v>
      </c>
      <c r="BQ277" s="71">
        <v>1</v>
      </c>
      <c r="BR277" s="71">
        <v>0</v>
      </c>
      <c r="BS277" s="71">
        <v>0</v>
      </c>
      <c r="BT277" s="71">
        <v>0</v>
      </c>
      <c r="BU277"/>
      <c r="BV277" s="70">
        <v>5.375</v>
      </c>
      <c r="BW277" s="70">
        <v>0</v>
      </c>
      <c r="BX277" s="70">
        <v>0</v>
      </c>
      <c r="BY277" s="70">
        <v>0</v>
      </c>
      <c r="BZ277" s="70">
        <v>0</v>
      </c>
      <c r="CA277" s="70">
        <v>0</v>
      </c>
      <c r="CB277" s="70">
        <v>0</v>
      </c>
      <c r="CC277" s="70">
        <v>0</v>
      </c>
      <c r="CD277" s="70">
        <v>0</v>
      </c>
    </row>
    <row r="278" spans="1:82">
      <c r="A278" s="70" t="s">
        <v>1953</v>
      </c>
      <c r="B278" s="70">
        <v>289</v>
      </c>
      <c r="C278" s="70">
        <v>18</v>
      </c>
      <c r="D278" s="70">
        <v>17</v>
      </c>
      <c r="E278" s="70">
        <v>2021</v>
      </c>
      <c r="F278" s="70" t="s">
        <v>160</v>
      </c>
      <c r="G278" s="70" t="s">
        <v>1574</v>
      </c>
      <c r="H278" s="70" t="s">
        <v>1575</v>
      </c>
      <c r="I278" s="148"/>
      <c r="J278" s="71">
        <v>33.163123470396464</v>
      </c>
      <c r="K278" s="71">
        <v>0.98667341709832568</v>
      </c>
      <c r="L278" s="71">
        <v>10.508745762162231</v>
      </c>
      <c r="M278" s="71">
        <v>14.517297391530901</v>
      </c>
      <c r="N278" s="71">
        <v>31.331782780470235</v>
      </c>
      <c r="O278" s="71">
        <v>9.7626714978398539</v>
      </c>
      <c r="P278" s="71">
        <v>9.2932198032558926</v>
      </c>
      <c r="Q278" s="71">
        <v>0.72575174495012995</v>
      </c>
      <c r="R278" s="71">
        <v>0</v>
      </c>
      <c r="S278" s="71">
        <v>0</v>
      </c>
      <c r="T278" s="72"/>
      <c r="U278" s="71">
        <v>1586083</v>
      </c>
      <c r="V278" s="71">
        <v>352</v>
      </c>
      <c r="W278" s="71">
        <v>237</v>
      </c>
      <c r="X278" s="71">
        <v>3203</v>
      </c>
      <c r="Y278" s="71">
        <v>7134</v>
      </c>
      <c r="Z278" s="71">
        <v>7183</v>
      </c>
      <c r="AA278" s="71">
        <v>2000</v>
      </c>
      <c r="AB278" s="71">
        <v>12430</v>
      </c>
      <c r="AC278" s="71">
        <v>0</v>
      </c>
      <c r="AD278" s="71">
        <v>0</v>
      </c>
      <c r="AE278" s="72"/>
      <c r="AF278" s="71">
        <v>12148713.073474733</v>
      </c>
      <c r="AG278" s="71">
        <v>667594.37511763477</v>
      </c>
      <c r="AH278" s="71">
        <v>1514018.4417967552</v>
      </c>
      <c r="AI278" s="71">
        <v>20179946.711593691</v>
      </c>
      <c r="AJ278" s="71">
        <v>28537454.32242668</v>
      </c>
      <c r="AK278" s="71">
        <v>0</v>
      </c>
      <c r="AL278" s="71">
        <v>0</v>
      </c>
      <c r="AM278" s="71">
        <v>1631610.1254509902</v>
      </c>
      <c r="AN278" s="71">
        <v>0</v>
      </c>
      <c r="AO278" s="71">
        <v>0</v>
      </c>
      <c r="AP278" s="71">
        <v>64679337.049860485</v>
      </c>
      <c r="AQ278" s="72"/>
      <c r="AR278" s="71">
        <v>66</v>
      </c>
      <c r="AS278" s="71">
        <v>33</v>
      </c>
      <c r="AT278" s="71">
        <v>0</v>
      </c>
      <c r="AU278" s="71">
        <v>1</v>
      </c>
      <c r="AV278" s="71">
        <v>0</v>
      </c>
      <c r="AW278" s="71">
        <v>0</v>
      </c>
      <c r="AX278" s="71"/>
      <c r="AY278" s="72"/>
      <c r="AZ278" s="71">
        <v>401.83599999999979</v>
      </c>
      <c r="BA278" s="71">
        <v>6411.6</v>
      </c>
      <c r="BB278" s="71">
        <v>0</v>
      </c>
      <c r="BC278" s="71">
        <v>2300</v>
      </c>
      <c r="BD278" s="71">
        <v>0</v>
      </c>
      <c r="BE278" s="71">
        <v>0</v>
      </c>
      <c r="BF278" s="71"/>
      <c r="BG278" s="72"/>
      <c r="BH278" s="71">
        <v>0</v>
      </c>
      <c r="BI278" s="71">
        <v>0</v>
      </c>
      <c r="BJ278" s="71">
        <v>5.649</v>
      </c>
      <c r="BK278" s="71">
        <v>0</v>
      </c>
      <c r="BL278" s="71">
        <v>0</v>
      </c>
      <c r="BM278" s="71">
        <v>0</v>
      </c>
      <c r="BN278" s="72"/>
      <c r="BO278" s="71">
        <v>0</v>
      </c>
      <c r="BP278" s="71">
        <v>0</v>
      </c>
      <c r="BQ278" s="71">
        <v>1</v>
      </c>
      <c r="BR278" s="71">
        <v>0</v>
      </c>
      <c r="BS278" s="71">
        <v>0</v>
      </c>
      <c r="BT278" s="71">
        <v>0</v>
      </c>
      <c r="BU278"/>
      <c r="BV278" s="70">
        <v>5.649</v>
      </c>
      <c r="BW278" s="70">
        <v>0</v>
      </c>
      <c r="BX278" s="70">
        <v>0</v>
      </c>
      <c r="BY278" s="70">
        <v>0</v>
      </c>
      <c r="BZ278" s="70">
        <v>0</v>
      </c>
      <c r="CA278" s="70">
        <v>0</v>
      </c>
      <c r="CB278" s="70">
        <v>0</v>
      </c>
      <c r="CC278" s="70">
        <v>0</v>
      </c>
      <c r="CD278" s="70">
        <v>0</v>
      </c>
    </row>
    <row r="279" spans="1:82">
      <c r="A279" s="70" t="s">
        <v>1581</v>
      </c>
      <c r="B279" s="70">
        <v>289</v>
      </c>
      <c r="C279" s="70">
        <v>19</v>
      </c>
      <c r="D279" s="70">
        <v>17</v>
      </c>
      <c r="E279" s="70">
        <v>2022</v>
      </c>
      <c r="F279" s="70" t="s">
        <v>161</v>
      </c>
      <c r="G279" s="70" t="s">
        <v>1574</v>
      </c>
      <c r="H279" s="70" t="s">
        <v>1575</v>
      </c>
      <c r="I279" s="148"/>
      <c r="J279" s="71">
        <v>30.20676414453024</v>
      </c>
      <c r="K279" s="71">
        <v>0.94380647994482658</v>
      </c>
      <c r="L279" s="71">
        <v>9.4224780626591205</v>
      </c>
      <c r="M279" s="71">
        <v>14.801145856870308</v>
      </c>
      <c r="N279" s="71">
        <v>30.164647605647495</v>
      </c>
      <c r="O279" s="71">
        <v>10.069336701660996</v>
      </c>
      <c r="P279" s="71">
        <v>9.1902919999370187</v>
      </c>
      <c r="Q279" s="71">
        <v>0.70502523386484117</v>
      </c>
      <c r="R279" s="71">
        <v>0</v>
      </c>
      <c r="S279" s="71">
        <v>0</v>
      </c>
      <c r="T279" s="72"/>
      <c r="U279" s="71">
        <v>1776846</v>
      </c>
      <c r="V279" s="71">
        <v>352</v>
      </c>
      <c r="W279" s="71">
        <v>237</v>
      </c>
      <c r="X279" s="71">
        <v>3203</v>
      </c>
      <c r="Y279" s="71">
        <v>6974</v>
      </c>
      <c r="Z279" s="71">
        <v>7039</v>
      </c>
      <c r="AA279" s="71">
        <v>2008</v>
      </c>
      <c r="AB279" s="71">
        <v>11976</v>
      </c>
      <c r="AC279" s="71">
        <v>0</v>
      </c>
      <c r="AD279" s="71">
        <v>0</v>
      </c>
      <c r="AE279" s="72"/>
      <c r="AF279" s="71">
        <v>12133238.738953769</v>
      </c>
      <c r="AG279" s="71">
        <v>673458.90580055991</v>
      </c>
      <c r="AH279" s="71">
        <v>1680574.3890388722</v>
      </c>
      <c r="AI279" s="71">
        <v>20041196.974368457</v>
      </c>
      <c r="AJ279" s="71">
        <v>28397184.304848712</v>
      </c>
      <c r="AK279" s="71">
        <v>0</v>
      </c>
      <c r="AL279" s="71">
        <v>0</v>
      </c>
      <c r="AM279" s="71">
        <v>1546428.477819616</v>
      </c>
      <c r="AN279" s="71">
        <v>0</v>
      </c>
      <c r="AO279" s="71">
        <v>0</v>
      </c>
      <c r="AP279" s="71">
        <v>64472081.790829979</v>
      </c>
      <c r="AQ279" s="72"/>
      <c r="AR279" s="71">
        <v>69</v>
      </c>
      <c r="AS279" s="71">
        <v>34</v>
      </c>
      <c r="AT279" s="71">
        <v>0</v>
      </c>
      <c r="AU279" s="71">
        <v>1</v>
      </c>
      <c r="AV279" s="71">
        <v>0</v>
      </c>
      <c r="AW279" s="71">
        <v>0</v>
      </c>
      <c r="AX279" s="71"/>
      <c r="AY279" s="72"/>
      <c r="AZ279" s="71">
        <v>426.53599999999977</v>
      </c>
      <c r="BA279" s="71">
        <v>6461.1</v>
      </c>
      <c r="BB279" s="71">
        <v>0</v>
      </c>
      <c r="BC279" s="71">
        <v>2300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1954</v>
      </c>
      <c r="B280" s="70">
        <v>289</v>
      </c>
      <c r="C280" s="70">
        <v>20</v>
      </c>
      <c r="D280" s="70">
        <v>17</v>
      </c>
      <c r="E280" s="70">
        <v>2023</v>
      </c>
      <c r="F280" s="70" t="s">
        <v>1539</v>
      </c>
      <c r="G280" s="70" t="s">
        <v>1574</v>
      </c>
      <c r="H280" s="70" t="s">
        <v>1575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73</v>
      </c>
      <c r="AS280" s="71">
        <v>34</v>
      </c>
      <c r="AT280" s="71">
        <v>0</v>
      </c>
      <c r="AU280" s="71">
        <v>1</v>
      </c>
      <c r="AV280" s="71">
        <v>0</v>
      </c>
      <c r="AW280" s="71">
        <v>0</v>
      </c>
      <c r="AX280" s="71"/>
      <c r="AY280" s="72"/>
      <c r="AZ280" s="71">
        <v>452.73599999999976</v>
      </c>
      <c r="BA280" s="71">
        <v>6461.1</v>
      </c>
      <c r="BB280" s="71">
        <v>0</v>
      </c>
      <c r="BC280" s="71">
        <v>2300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1573</v>
      </c>
      <c r="B281" s="70">
        <v>289</v>
      </c>
      <c r="C281" s="70">
        <v>21</v>
      </c>
      <c r="D281" s="70">
        <v>17</v>
      </c>
      <c r="E281" s="70">
        <v>2024</v>
      </c>
      <c r="F281" s="70" t="s">
        <v>1554</v>
      </c>
      <c r="G281" s="70" t="s">
        <v>1574</v>
      </c>
      <c r="H281" s="70" t="s">
        <v>1575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1955</v>
      </c>
      <c r="B282" s="70">
        <v>375</v>
      </c>
      <c r="C282" s="70">
        <v>1</v>
      </c>
      <c r="D282" s="70">
        <v>23</v>
      </c>
      <c r="E282" s="70">
        <v>1990</v>
      </c>
      <c r="F282" s="70" t="s">
        <v>787</v>
      </c>
      <c r="G282" s="70" t="s">
        <v>1956</v>
      </c>
      <c r="H282" s="70" t="s">
        <v>1957</v>
      </c>
      <c r="I282" s="148"/>
      <c r="J282" s="71">
        <v>20.97754311515741</v>
      </c>
      <c r="K282" s="71">
        <v>1.827037704688983</v>
      </c>
      <c r="L282" s="71">
        <v>3.0759223497670698</v>
      </c>
      <c r="M282" s="71">
        <v>6.1990198310309612</v>
      </c>
      <c r="N282" s="71">
        <v>11.521950424982039</v>
      </c>
      <c r="O282" s="71">
        <v>13.57851012984875</v>
      </c>
      <c r="P282" s="71">
        <v>16.568435747320031</v>
      </c>
      <c r="Q282" s="71">
        <v>1.1251118446795101</v>
      </c>
      <c r="R282" s="71">
        <v>0</v>
      </c>
      <c r="S282" s="71">
        <v>1.219544121663751</v>
      </c>
      <c r="T282" s="72"/>
      <c r="U282" s="71">
        <v>1466359</v>
      </c>
      <c r="V282" s="71">
        <v>605</v>
      </c>
      <c r="W282" s="71">
        <v>27</v>
      </c>
      <c r="X282" s="71">
        <v>2545</v>
      </c>
      <c r="Y282" s="71">
        <v>4436</v>
      </c>
      <c r="Z282" s="71">
        <v>5585</v>
      </c>
      <c r="AA282" s="71">
        <v>4023</v>
      </c>
      <c r="AB282" s="71">
        <v>18268</v>
      </c>
      <c r="AC282" s="71">
        <v>0</v>
      </c>
      <c r="AD282" s="71">
        <v>1.219544121663751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1958</v>
      </c>
      <c r="B283" s="70">
        <v>376</v>
      </c>
      <c r="C283" s="70">
        <v>2</v>
      </c>
      <c r="D283" s="70">
        <v>23</v>
      </c>
      <c r="E283" s="70">
        <v>2005</v>
      </c>
      <c r="F283" s="70" t="s">
        <v>789</v>
      </c>
      <c r="G283" s="70" t="s">
        <v>1956</v>
      </c>
      <c r="H283" s="70" t="s">
        <v>1957</v>
      </c>
      <c r="I283" s="148"/>
      <c r="J283" s="71">
        <v>52.843060700741383</v>
      </c>
      <c r="K283" s="71">
        <v>1.568275974449292</v>
      </c>
      <c r="L283" s="71">
        <v>4.9852022228135491</v>
      </c>
      <c r="M283" s="71">
        <v>11.44617160984577</v>
      </c>
      <c r="N283" s="71">
        <v>22.124623116878709</v>
      </c>
      <c r="O283" s="71">
        <v>20.255646191514248</v>
      </c>
      <c r="P283" s="71">
        <v>17.630494259167978</v>
      </c>
      <c r="Q283" s="71">
        <v>1.0411338089721001</v>
      </c>
      <c r="R283" s="71">
        <v>0</v>
      </c>
      <c r="S283" s="71">
        <v>1.0493025736387831</v>
      </c>
      <c r="T283" s="72"/>
      <c r="U283" s="71">
        <v>3062215</v>
      </c>
      <c r="V283" s="71">
        <v>590</v>
      </c>
      <c r="W283" s="71">
        <v>42</v>
      </c>
      <c r="X283" s="71">
        <v>2039</v>
      </c>
      <c r="Y283" s="71">
        <v>5565</v>
      </c>
      <c r="Z283" s="71">
        <v>9641</v>
      </c>
      <c r="AA283" s="71">
        <v>3506</v>
      </c>
      <c r="AB283" s="71">
        <v>17672</v>
      </c>
      <c r="AC283" s="71">
        <v>0</v>
      </c>
      <c r="AD283" s="71">
        <v>1.0493025736387831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1959</v>
      </c>
      <c r="B284" s="70">
        <v>377</v>
      </c>
      <c r="C284" s="70">
        <v>3</v>
      </c>
      <c r="D284" s="70">
        <v>23</v>
      </c>
      <c r="E284" s="70">
        <v>2006</v>
      </c>
      <c r="F284" s="70" t="s">
        <v>790</v>
      </c>
      <c r="G284" s="70" t="s">
        <v>1956</v>
      </c>
      <c r="H284" s="70" t="s">
        <v>1957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1960</v>
      </c>
      <c r="B285" s="70">
        <v>378</v>
      </c>
      <c r="C285" s="70">
        <v>4</v>
      </c>
      <c r="D285" s="70">
        <v>23</v>
      </c>
      <c r="E285" s="70">
        <v>2007</v>
      </c>
      <c r="F285" s="70" t="s">
        <v>791</v>
      </c>
      <c r="G285" s="70" t="s">
        <v>1956</v>
      </c>
      <c r="H285" s="70" t="s">
        <v>1957</v>
      </c>
      <c r="I285" s="148"/>
      <c r="J285" s="71">
        <v>67.066263424480709</v>
      </c>
      <c r="K285" s="71">
        <v>1.1632065401039651</v>
      </c>
      <c r="L285" s="71">
        <v>3.0618239726285998</v>
      </c>
      <c r="M285" s="71">
        <v>12.07668966602078</v>
      </c>
      <c r="N285" s="71">
        <v>20.595239073406312</v>
      </c>
      <c r="O285" s="71">
        <v>19.169699194077971</v>
      </c>
      <c r="P285" s="71">
        <v>17.259974767110709</v>
      </c>
      <c r="Q285" s="71">
        <v>1.06791184492859</v>
      </c>
      <c r="R285" s="71">
        <v>0</v>
      </c>
      <c r="S285" s="71">
        <v>1.824917107723957</v>
      </c>
      <c r="T285" s="72"/>
      <c r="U285" s="71">
        <v>3724018</v>
      </c>
      <c r="V285" s="71">
        <v>474</v>
      </c>
      <c r="W285" s="71">
        <v>29</v>
      </c>
      <c r="X285" s="71">
        <v>2607</v>
      </c>
      <c r="Y285" s="71">
        <v>5561</v>
      </c>
      <c r="Z285" s="71">
        <v>9485</v>
      </c>
      <c r="AA285" s="71">
        <v>3380</v>
      </c>
      <c r="AB285" s="71">
        <v>17168</v>
      </c>
      <c r="AC285" s="71">
        <v>0</v>
      </c>
      <c r="AD285" s="71">
        <v>1.824917107723957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1961</v>
      </c>
      <c r="B286" s="70">
        <v>379</v>
      </c>
      <c r="C286" s="70">
        <v>5</v>
      </c>
      <c r="D286" s="70">
        <v>23</v>
      </c>
      <c r="E286" s="70">
        <v>2008</v>
      </c>
      <c r="F286" s="70" t="s">
        <v>792</v>
      </c>
      <c r="G286" s="70" t="s">
        <v>1956</v>
      </c>
      <c r="H286" s="70" t="s">
        <v>1957</v>
      </c>
      <c r="I286" s="148"/>
      <c r="J286" s="71">
        <v>72.979020202379303</v>
      </c>
      <c r="K286" s="71">
        <v>0.87291414908239073</v>
      </c>
      <c r="L286" s="71">
        <v>2.5647807075053031</v>
      </c>
      <c r="M286" s="71">
        <v>12.482531625405249</v>
      </c>
      <c r="N286" s="71">
        <v>18.531318922545811</v>
      </c>
      <c r="O286" s="71">
        <v>18.64269952699641</v>
      </c>
      <c r="P286" s="71">
        <v>16.699632200633062</v>
      </c>
      <c r="Q286" s="71">
        <v>1.0461638164714899</v>
      </c>
      <c r="R286" s="71">
        <v>0</v>
      </c>
      <c r="S286" s="71">
        <v>1.8098722693904581</v>
      </c>
      <c r="T286" s="72"/>
      <c r="U286" s="71">
        <v>4314304</v>
      </c>
      <c r="V286" s="71">
        <v>474</v>
      </c>
      <c r="W286" s="71">
        <v>29</v>
      </c>
      <c r="X286" s="71">
        <v>2607</v>
      </c>
      <c r="Y286" s="71">
        <v>5594</v>
      </c>
      <c r="Z286" s="71">
        <v>9548</v>
      </c>
      <c r="AA286" s="71">
        <v>3274</v>
      </c>
      <c r="AB286" s="71">
        <v>17095</v>
      </c>
      <c r="AC286" s="71">
        <v>0</v>
      </c>
      <c r="AD286" s="71">
        <v>1.8098722693904581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1962</v>
      </c>
      <c r="B287" s="70">
        <v>380</v>
      </c>
      <c r="C287" s="70">
        <v>6</v>
      </c>
      <c r="D287" s="70">
        <v>23</v>
      </c>
      <c r="E287" s="70">
        <v>2009</v>
      </c>
      <c r="F287" s="70" t="s">
        <v>176</v>
      </c>
      <c r="G287" s="70" t="s">
        <v>1956</v>
      </c>
      <c r="H287" s="70" t="s">
        <v>1957</v>
      </c>
      <c r="I287" s="148"/>
      <c r="J287" s="71">
        <v>57.050327435729031</v>
      </c>
      <c r="K287" s="71">
        <v>0.8764393295630738</v>
      </c>
      <c r="L287" s="71">
        <v>4.3745868434053854</v>
      </c>
      <c r="M287" s="71">
        <v>13.43924523620451</v>
      </c>
      <c r="N287" s="71">
        <v>21.88509349274463</v>
      </c>
      <c r="O287" s="71">
        <v>18.87149175277208</v>
      </c>
      <c r="P287" s="71">
        <v>15.90899892456947</v>
      </c>
      <c r="Q287" s="71">
        <v>0.98475897735959395</v>
      </c>
      <c r="R287" s="71">
        <v>0</v>
      </c>
      <c r="S287" s="71">
        <v>1.0931409595517581</v>
      </c>
      <c r="T287" s="72"/>
      <c r="U287" s="71">
        <v>2940549</v>
      </c>
      <c r="V287" s="71">
        <v>485</v>
      </c>
      <c r="W287" s="71">
        <v>57</v>
      </c>
      <c r="X287" s="71">
        <v>2808</v>
      </c>
      <c r="Y287" s="71">
        <v>5604</v>
      </c>
      <c r="Z287" s="71">
        <v>9540</v>
      </c>
      <c r="AA287" s="71">
        <v>3202</v>
      </c>
      <c r="AB287" s="71">
        <v>16892</v>
      </c>
      <c r="AC287" s="71">
        <v>0</v>
      </c>
      <c r="AD287" s="71">
        <v>1.0931409595517581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4.96</v>
      </c>
      <c r="BK287" s="71">
        <v>0</v>
      </c>
      <c r="BL287" s="71">
        <v>9.7629999999999999</v>
      </c>
      <c r="BM287" s="71">
        <v>0</v>
      </c>
      <c r="BN287" s="72"/>
      <c r="BO287" s="71">
        <v>0</v>
      </c>
      <c r="BP287" s="71">
        <v>0</v>
      </c>
      <c r="BQ287" s="71">
        <v>1</v>
      </c>
      <c r="BR287" s="71">
        <v>0</v>
      </c>
      <c r="BS287" s="71">
        <v>1</v>
      </c>
      <c r="BT287" s="71">
        <v>0</v>
      </c>
      <c r="BU287"/>
      <c r="BV287" s="70">
        <v>4.96</v>
      </c>
      <c r="BW287" s="70">
        <v>0</v>
      </c>
      <c r="BX287" s="70">
        <v>9.7629999999999999</v>
      </c>
      <c r="BY287" s="70">
        <v>0</v>
      </c>
      <c r="BZ287" s="70">
        <v>0</v>
      </c>
      <c r="CA287" s="70">
        <v>0</v>
      </c>
      <c r="CB287" s="70">
        <v>0</v>
      </c>
      <c r="CC287" s="70">
        <v>0</v>
      </c>
      <c r="CD287" s="70">
        <v>0</v>
      </c>
    </row>
    <row r="288" spans="1:82">
      <c r="A288" s="70" t="s">
        <v>1963</v>
      </c>
      <c r="B288" s="70">
        <v>381</v>
      </c>
      <c r="C288" s="70">
        <v>7</v>
      </c>
      <c r="D288" s="70">
        <v>23</v>
      </c>
      <c r="E288" s="70">
        <v>2010</v>
      </c>
      <c r="F288" s="70" t="s">
        <v>177</v>
      </c>
      <c r="G288" s="70" t="s">
        <v>1956</v>
      </c>
      <c r="H288" s="70" t="s">
        <v>1957</v>
      </c>
      <c r="I288" s="148"/>
      <c r="J288" s="71">
        <v>33.495902876007747</v>
      </c>
      <c r="K288" s="71">
        <v>0.88892002762722389</v>
      </c>
      <c r="L288" s="71">
        <v>3.8081455553396371</v>
      </c>
      <c r="M288" s="71">
        <v>13.07310291022306</v>
      </c>
      <c r="N288" s="71">
        <v>19.564896917375521</v>
      </c>
      <c r="O288" s="71">
        <v>18.687724597151721</v>
      </c>
      <c r="P288" s="71">
        <v>15.903728699957981</v>
      </c>
      <c r="Q288" s="71">
        <v>0.97013815504176504</v>
      </c>
      <c r="R288" s="71">
        <v>0</v>
      </c>
      <c r="S288" s="71">
        <v>0.78236342358087263</v>
      </c>
      <c r="T288" s="72"/>
      <c r="U288" s="71">
        <v>2251867</v>
      </c>
      <c r="V288" s="71">
        <v>485</v>
      </c>
      <c r="W288" s="71">
        <v>57</v>
      </c>
      <c r="X288" s="71">
        <v>2808</v>
      </c>
      <c r="Y288" s="71">
        <v>5397</v>
      </c>
      <c r="Z288" s="71">
        <v>9491</v>
      </c>
      <c r="AA288" s="71">
        <v>3121</v>
      </c>
      <c r="AB288" s="71">
        <v>15946</v>
      </c>
      <c r="AC288" s="71">
        <v>0</v>
      </c>
      <c r="AD288" s="71">
        <v>0.78236342358087263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v>
      </c>
      <c r="BK288" s="71">
        <v>0</v>
      </c>
      <c r="BL288" s="71">
        <v>5.0819999999999999</v>
      </c>
      <c r="BM288" s="71">
        <v>0</v>
      </c>
      <c r="BN288" s="72"/>
      <c r="BO288" s="71">
        <v>0</v>
      </c>
      <c r="BP288" s="71">
        <v>0</v>
      </c>
      <c r="BQ288" s="71">
        <v>1</v>
      </c>
      <c r="BR288" s="71">
        <v>0</v>
      </c>
      <c r="BS288" s="71">
        <v>1</v>
      </c>
      <c r="BT288" s="71">
        <v>0</v>
      </c>
      <c r="BU288"/>
      <c r="BV288" s="70">
        <v>2.4</v>
      </c>
      <c r="BW288" s="70">
        <v>0</v>
      </c>
      <c r="BX288" s="70">
        <v>5.0819999999999999</v>
      </c>
      <c r="BY288" s="70">
        <v>0</v>
      </c>
      <c r="BZ288" s="70">
        <v>0</v>
      </c>
      <c r="CA288" s="70">
        <v>0</v>
      </c>
      <c r="CB288" s="70">
        <v>0</v>
      </c>
      <c r="CC288" s="70">
        <v>0</v>
      </c>
      <c r="CD288" s="70">
        <v>0</v>
      </c>
    </row>
    <row r="289" spans="1:82">
      <c r="A289" s="70" t="s">
        <v>1964</v>
      </c>
      <c r="B289" s="70">
        <v>382</v>
      </c>
      <c r="C289" s="70">
        <v>8</v>
      </c>
      <c r="D289" s="70">
        <v>23</v>
      </c>
      <c r="E289" s="70">
        <v>2011</v>
      </c>
      <c r="F289" s="70" t="s">
        <v>178</v>
      </c>
      <c r="G289" s="70" t="s">
        <v>1956</v>
      </c>
      <c r="H289" s="70" t="s">
        <v>1957</v>
      </c>
      <c r="I289" s="148"/>
      <c r="J289" s="71">
        <v>17.96324447792842</v>
      </c>
      <c r="K289" s="71">
        <v>1.234657023715507</v>
      </c>
      <c r="L289" s="71">
        <v>3.2175064921626149</v>
      </c>
      <c r="M289" s="71">
        <v>13.793425902665421</v>
      </c>
      <c r="N289" s="71">
        <v>21.164679740612019</v>
      </c>
      <c r="O289" s="71">
        <v>17.415450562797378</v>
      </c>
      <c r="P289" s="71">
        <v>14.207022166352644</v>
      </c>
      <c r="Q289" s="71">
        <v>0.99833859669865799</v>
      </c>
      <c r="R289" s="71">
        <v>0</v>
      </c>
      <c r="S289" s="71">
        <v>0.72924371396946375</v>
      </c>
      <c r="T289" s="72"/>
      <c r="U289" s="71">
        <v>1379420</v>
      </c>
      <c r="V289" s="71">
        <v>485</v>
      </c>
      <c r="W289" s="71">
        <v>57</v>
      </c>
      <c r="X289" s="71">
        <v>2808</v>
      </c>
      <c r="Y289" s="71">
        <v>4862</v>
      </c>
      <c r="Z289" s="71">
        <v>9037</v>
      </c>
      <c r="AA289" s="71">
        <v>2871</v>
      </c>
      <c r="AB289" s="71">
        <v>14226</v>
      </c>
      <c r="AC289" s="71">
        <v>0</v>
      </c>
      <c r="AD289" s="71">
        <v>0.72924371396946375</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1965</v>
      </c>
      <c r="B290" s="70">
        <v>383</v>
      </c>
      <c r="C290" s="70">
        <v>9</v>
      </c>
      <c r="D290" s="70">
        <v>23</v>
      </c>
      <c r="E290" s="70">
        <v>2012</v>
      </c>
      <c r="F290" s="70" t="s">
        <v>179</v>
      </c>
      <c r="G290" s="70" t="s">
        <v>1956</v>
      </c>
      <c r="H290" s="70" t="s">
        <v>1957</v>
      </c>
      <c r="I290" s="148"/>
      <c r="J290" s="71">
        <v>25.211577420251391</v>
      </c>
      <c r="K290" s="71">
        <v>1.1562057414006921</v>
      </c>
      <c r="L290" s="71">
        <v>3.2089282490175441</v>
      </c>
      <c r="M290" s="71">
        <v>15.463535832097159</v>
      </c>
      <c r="N290" s="71">
        <v>21.526692403862111</v>
      </c>
      <c r="O290" s="71">
        <v>17.1158888962199</v>
      </c>
      <c r="P290" s="71">
        <v>14.347572424092744</v>
      </c>
      <c r="Q290" s="71">
        <v>1.0373260389101899</v>
      </c>
      <c r="R290" s="71">
        <v>0</v>
      </c>
      <c r="S290" s="71">
        <v>1.816688518183206</v>
      </c>
      <c r="T290" s="72"/>
      <c r="U290" s="71">
        <v>1575817</v>
      </c>
      <c r="V290" s="71">
        <v>485</v>
      </c>
      <c r="W290" s="71">
        <v>57</v>
      </c>
      <c r="X290" s="71">
        <v>2808</v>
      </c>
      <c r="Y290" s="71">
        <v>4709</v>
      </c>
      <c r="Z290" s="71">
        <v>8952</v>
      </c>
      <c r="AA290" s="71">
        <v>2883</v>
      </c>
      <c r="AB290" s="71">
        <v>13605</v>
      </c>
      <c r="AC290" s="71">
        <v>0</v>
      </c>
      <c r="AD290" s="71">
        <v>1.816688518183206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1966</v>
      </c>
      <c r="B291" s="70">
        <v>384</v>
      </c>
      <c r="C291" s="70">
        <v>10</v>
      </c>
      <c r="D291" s="70">
        <v>23</v>
      </c>
      <c r="E291" s="70">
        <v>2013</v>
      </c>
      <c r="F291" s="70" t="s">
        <v>180</v>
      </c>
      <c r="G291" s="70" t="s">
        <v>1956</v>
      </c>
      <c r="H291" s="70" t="s">
        <v>1957</v>
      </c>
      <c r="I291" s="148"/>
      <c r="J291" s="71">
        <v>23.712574455173218</v>
      </c>
      <c r="K291" s="71">
        <v>1.0433875599330691</v>
      </c>
      <c r="L291" s="71">
        <v>2.2696756459875709</v>
      </c>
      <c r="M291" s="71">
        <v>15.163383398341299</v>
      </c>
      <c r="N291" s="71">
        <v>20.661382786747499</v>
      </c>
      <c r="O291" s="71">
        <v>16.248919363891805</v>
      </c>
      <c r="P291" s="71">
        <v>14.431606364554497</v>
      </c>
      <c r="Q291" s="71">
        <v>1.02371466452275</v>
      </c>
      <c r="R291" s="71">
        <v>0</v>
      </c>
      <c r="S291" s="71">
        <v>1.6561681255218981</v>
      </c>
      <c r="T291" s="72"/>
      <c r="U291" s="71">
        <v>1525334</v>
      </c>
      <c r="V291" s="71">
        <v>485</v>
      </c>
      <c r="W291" s="71">
        <v>57</v>
      </c>
      <c r="X291" s="71">
        <v>2808</v>
      </c>
      <c r="Y291" s="71">
        <v>4601</v>
      </c>
      <c r="Z291" s="71">
        <v>8878</v>
      </c>
      <c r="AA291" s="71">
        <v>2889</v>
      </c>
      <c r="AB291" s="71">
        <v>13234</v>
      </c>
      <c r="AC291" s="71">
        <v>0</v>
      </c>
      <c r="AD291" s="71">
        <v>1.6561681255218981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1967</v>
      </c>
      <c r="B292" s="70">
        <v>385</v>
      </c>
      <c r="C292" s="70">
        <v>11</v>
      </c>
      <c r="D292" s="70">
        <v>23</v>
      </c>
      <c r="E292" s="70">
        <v>2014</v>
      </c>
      <c r="F292" s="70" t="s">
        <v>181</v>
      </c>
      <c r="G292" s="1064" t="s">
        <v>1956</v>
      </c>
      <c r="H292" s="70" t="s">
        <v>1957</v>
      </c>
      <c r="I292" s="148"/>
      <c r="J292" s="71">
        <v>22.50740842485979</v>
      </c>
      <c r="K292" s="71">
        <v>1.033365117812014</v>
      </c>
      <c r="L292" s="71">
        <v>5.2161426469928909</v>
      </c>
      <c r="M292" s="71">
        <v>13.419570714955141</v>
      </c>
      <c r="N292" s="71">
        <v>17.641434036764121</v>
      </c>
      <c r="O292" s="71">
        <v>15.127179846693242</v>
      </c>
      <c r="P292" s="71">
        <v>14.506619650311899</v>
      </c>
      <c r="Q292" s="71">
        <v>0.95094771387205101</v>
      </c>
      <c r="R292" s="71">
        <v>0</v>
      </c>
      <c r="S292" s="71">
        <v>1.713262189734345</v>
      </c>
      <c r="T292" s="72"/>
      <c r="U292" s="71">
        <v>1599462</v>
      </c>
      <c r="V292" s="71">
        <v>486</v>
      </c>
      <c r="W292" s="71">
        <v>105</v>
      </c>
      <c r="X292" s="71">
        <v>2543</v>
      </c>
      <c r="Y292" s="71">
        <v>4547</v>
      </c>
      <c r="Z292" s="71">
        <v>8705</v>
      </c>
      <c r="AA292" s="71">
        <v>2889</v>
      </c>
      <c r="AB292" s="71">
        <v>12813</v>
      </c>
      <c r="AC292" s="71">
        <v>0</v>
      </c>
      <c r="AD292" s="71">
        <v>1.713262189734345</v>
      </c>
      <c r="AE292" s="72"/>
      <c r="AF292" s="71"/>
      <c r="AG292" s="71"/>
      <c r="AH292" s="71"/>
      <c r="AI292" s="71"/>
      <c r="AJ292" s="71"/>
      <c r="AK292" s="71"/>
      <c r="AL292" s="71"/>
      <c r="AM292" s="71"/>
      <c r="AN292" s="71"/>
      <c r="AO292" s="71"/>
      <c r="AP292" s="71"/>
      <c r="AQ292" s="72"/>
      <c r="AR292" s="71">
        <v>257</v>
      </c>
      <c r="AS292" s="71">
        <v>56</v>
      </c>
      <c r="AT292" s="71">
        <v>0</v>
      </c>
      <c r="AU292" s="71">
        <v>0</v>
      </c>
      <c r="AV292" s="71">
        <v>0</v>
      </c>
      <c r="AW292" s="71">
        <v>0</v>
      </c>
      <c r="AX292" s="71"/>
      <c r="AY292" s="72"/>
      <c r="AZ292" s="71">
        <v>1123.0999999999999</v>
      </c>
      <c r="BA292" s="71">
        <v>2780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1968</v>
      </c>
      <c r="B293" s="70">
        <v>386</v>
      </c>
      <c r="C293" s="70">
        <v>12</v>
      </c>
      <c r="D293" s="70">
        <v>23</v>
      </c>
      <c r="E293" s="70">
        <v>2015</v>
      </c>
      <c r="F293" s="70" t="s">
        <v>182</v>
      </c>
      <c r="G293" s="1064" t="s">
        <v>1956</v>
      </c>
      <c r="H293" s="70" t="s">
        <v>1957</v>
      </c>
      <c r="I293" s="148"/>
      <c r="J293" s="71">
        <v>21.100322855223599</v>
      </c>
      <c r="K293" s="71">
        <v>1.1557966879311981</v>
      </c>
      <c r="L293" s="71">
        <v>6.7455169593753874</v>
      </c>
      <c r="M293" s="71">
        <v>12.84535751933023</v>
      </c>
      <c r="N293" s="71">
        <v>15.231056184065331</v>
      </c>
      <c r="O293" s="71">
        <v>14.912415940290661</v>
      </c>
      <c r="P293" s="71">
        <v>14.472853061729165</v>
      </c>
      <c r="Q293" s="71">
        <v>0.91609509532361799</v>
      </c>
      <c r="R293" s="71">
        <v>0</v>
      </c>
      <c r="S293" s="71">
        <v>1.580983800589808</v>
      </c>
      <c r="T293" s="72"/>
      <c r="U293" s="71">
        <v>1627342</v>
      </c>
      <c r="V293" s="71">
        <v>486</v>
      </c>
      <c r="W293" s="71">
        <v>105</v>
      </c>
      <c r="X293" s="71">
        <v>2543</v>
      </c>
      <c r="Y293" s="71">
        <v>4567</v>
      </c>
      <c r="Z293" s="71">
        <v>8664</v>
      </c>
      <c r="AA293" s="71">
        <v>2880</v>
      </c>
      <c r="AB293" s="71">
        <v>12609</v>
      </c>
      <c r="AC293" s="71">
        <v>0</v>
      </c>
      <c r="AD293" s="71">
        <v>1.580983800589808</v>
      </c>
      <c r="AE293" s="72"/>
      <c r="AF293" s="71">
        <v>11907141.519337229</v>
      </c>
      <c r="AG293" s="71">
        <v>876606.76439168816</v>
      </c>
      <c r="AH293" s="71">
        <v>1003177.844929166</v>
      </c>
      <c r="AI293" s="71">
        <v>15699378.26401425</v>
      </c>
      <c r="AJ293" s="71">
        <v>19759168.552818</v>
      </c>
      <c r="AK293" s="71">
        <v>0</v>
      </c>
      <c r="AL293" s="71">
        <v>0</v>
      </c>
      <c r="AM293" s="71">
        <v>1728010.557234335</v>
      </c>
      <c r="AN293" s="71">
        <v>0</v>
      </c>
      <c r="AO293" s="71">
        <v>0</v>
      </c>
      <c r="AP293" s="71">
        <v>50973483.502724662</v>
      </c>
      <c r="AQ293" s="72"/>
      <c r="AR293" s="71">
        <v>413</v>
      </c>
      <c r="AS293" s="71">
        <v>125</v>
      </c>
      <c r="AT293" s="71">
        <v>0</v>
      </c>
      <c r="AU293" s="71">
        <v>0</v>
      </c>
      <c r="AV293" s="71">
        <v>0</v>
      </c>
      <c r="AW293" s="71">
        <v>0</v>
      </c>
      <c r="AX293" s="71"/>
      <c r="AY293" s="72"/>
      <c r="AZ293" s="71">
        <v>1963.1</v>
      </c>
      <c r="BA293" s="71">
        <v>6591.4</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1969</v>
      </c>
      <c r="B294" s="70">
        <v>387</v>
      </c>
      <c r="C294" s="70">
        <v>13</v>
      </c>
      <c r="D294" s="70">
        <v>23</v>
      </c>
      <c r="E294" s="70">
        <v>2016</v>
      </c>
      <c r="F294" s="70" t="s">
        <v>155</v>
      </c>
      <c r="G294" s="70" t="s">
        <v>1956</v>
      </c>
      <c r="H294" s="70" t="s">
        <v>1957</v>
      </c>
      <c r="I294" s="148"/>
      <c r="J294" s="71">
        <v>22.603956659051093</v>
      </c>
      <c r="K294" s="71">
        <v>1.1680994540505527</v>
      </c>
      <c r="L294" s="71">
        <v>5.888298347459445</v>
      </c>
      <c r="M294" s="71">
        <v>10.574836363511867</v>
      </c>
      <c r="N294" s="71">
        <v>15.275352614842655</v>
      </c>
      <c r="O294" s="71">
        <v>14.598704545799894</v>
      </c>
      <c r="P294" s="71">
        <v>14.002836613962991</v>
      </c>
      <c r="Q294" s="71">
        <v>0.88177023569570512</v>
      </c>
      <c r="R294" s="71">
        <v>0</v>
      </c>
      <c r="S294" s="71">
        <v>2.0244831033779622</v>
      </c>
      <c r="T294" s="72"/>
      <c r="U294" s="71">
        <v>1720854</v>
      </c>
      <c r="V294" s="71">
        <v>486</v>
      </c>
      <c r="W294" s="71">
        <v>105</v>
      </c>
      <c r="X294" s="71">
        <v>2543</v>
      </c>
      <c r="Y294" s="71">
        <v>4604</v>
      </c>
      <c r="Z294" s="71">
        <v>8586</v>
      </c>
      <c r="AA294" s="71">
        <v>2882</v>
      </c>
      <c r="AB294" s="71">
        <v>12484</v>
      </c>
      <c r="AC294" s="71">
        <v>0</v>
      </c>
      <c r="AD294" s="71">
        <v>2.0244831033779618</v>
      </c>
      <c r="AE294" s="72"/>
      <c r="AF294" s="71">
        <v>12697862.27409084</v>
      </c>
      <c r="AG294" s="71">
        <v>848075.71959758748</v>
      </c>
      <c r="AH294" s="71">
        <v>681476.12141204509</v>
      </c>
      <c r="AI294" s="71">
        <v>14767945.95887278</v>
      </c>
      <c r="AJ294" s="71">
        <v>18192999.7014933</v>
      </c>
      <c r="AK294" s="71">
        <v>0</v>
      </c>
      <c r="AL294" s="71">
        <v>0</v>
      </c>
      <c r="AM294" s="71">
        <v>1712209.017348734</v>
      </c>
      <c r="AN294" s="71">
        <v>0</v>
      </c>
      <c r="AO294" s="71">
        <v>0</v>
      </c>
      <c r="AP294" s="71">
        <v>48900568.79281529</v>
      </c>
      <c r="AQ294" s="72"/>
      <c r="AR294" s="71">
        <v>547</v>
      </c>
      <c r="AS294" s="71">
        <v>155</v>
      </c>
      <c r="AT294" s="71">
        <v>1</v>
      </c>
      <c r="AU294" s="71">
        <v>0</v>
      </c>
      <c r="AV294" s="71">
        <v>0</v>
      </c>
      <c r="AW294" s="71">
        <v>0</v>
      </c>
      <c r="AX294" s="71"/>
      <c r="AY294" s="72"/>
      <c r="AZ294" s="71">
        <v>2693</v>
      </c>
      <c r="BA294" s="71">
        <v>9665.6</v>
      </c>
      <c r="BB294" s="71">
        <v>19.2</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1970</v>
      </c>
      <c r="B295" s="70">
        <v>388</v>
      </c>
      <c r="C295" s="70">
        <v>14</v>
      </c>
      <c r="D295" s="70">
        <v>23</v>
      </c>
      <c r="E295" s="70">
        <v>2017</v>
      </c>
      <c r="F295" s="70" t="s">
        <v>156</v>
      </c>
      <c r="G295" s="70" t="s">
        <v>1956</v>
      </c>
      <c r="H295" s="70" t="s">
        <v>1957</v>
      </c>
      <c r="I295" s="148"/>
      <c r="J295" s="71">
        <v>23.394335852317326</v>
      </c>
      <c r="K295" s="71">
        <v>1.1949160701914106</v>
      </c>
      <c r="L295" s="71">
        <v>6.2712030614898344</v>
      </c>
      <c r="M295" s="71">
        <v>10.268574457252509</v>
      </c>
      <c r="N295" s="71">
        <v>16.819944713058824</v>
      </c>
      <c r="O295" s="71">
        <v>14.417355070310641</v>
      </c>
      <c r="P295" s="71">
        <v>13.88999392591781</v>
      </c>
      <c r="Q295" s="71">
        <v>0.847978555961729</v>
      </c>
      <c r="R295" s="71">
        <v>0</v>
      </c>
      <c r="S295" s="71">
        <v>1.7103363546105346</v>
      </c>
      <c r="T295" s="72"/>
      <c r="U295" s="71">
        <v>1939604</v>
      </c>
      <c r="V295" s="71">
        <v>486</v>
      </c>
      <c r="W295" s="71">
        <v>105</v>
      </c>
      <c r="X295" s="71">
        <v>2543</v>
      </c>
      <c r="Y295" s="71">
        <v>4687</v>
      </c>
      <c r="Z295" s="71">
        <v>8620</v>
      </c>
      <c r="AA295" s="71">
        <v>2877</v>
      </c>
      <c r="AB295" s="71">
        <v>12415</v>
      </c>
      <c r="AC295" s="71">
        <v>0</v>
      </c>
      <c r="AD295" s="71">
        <v>1.710336354610535</v>
      </c>
      <c r="AE295" s="72"/>
      <c r="AF295" s="71">
        <v>13866415.57817048</v>
      </c>
      <c r="AG295" s="71">
        <v>860906.73609258304</v>
      </c>
      <c r="AH295" s="71">
        <v>1017149.917657107</v>
      </c>
      <c r="AI295" s="71">
        <v>15087555.202160411</v>
      </c>
      <c r="AJ295" s="71">
        <v>21092064.66266261</v>
      </c>
      <c r="AK295" s="71">
        <v>0</v>
      </c>
      <c r="AL295" s="71">
        <v>0</v>
      </c>
      <c r="AM295" s="71">
        <v>1705409.8422079519</v>
      </c>
      <c r="AN295" s="71">
        <v>0</v>
      </c>
      <c r="AO295" s="71">
        <v>0</v>
      </c>
      <c r="AP295" s="71">
        <v>53629501.938951142</v>
      </c>
      <c r="AQ295" s="72"/>
      <c r="AR295" s="71">
        <v>586</v>
      </c>
      <c r="AS295" s="71">
        <v>179</v>
      </c>
      <c r="AT295" s="71">
        <v>1</v>
      </c>
      <c r="AU295" s="71">
        <v>0</v>
      </c>
      <c r="AV295" s="71">
        <v>0</v>
      </c>
      <c r="AW295" s="71">
        <v>0</v>
      </c>
      <c r="AX295" s="71"/>
      <c r="AY295" s="72"/>
      <c r="AZ295" s="71">
        <v>2896.7</v>
      </c>
      <c r="BA295" s="71">
        <v>19976</v>
      </c>
      <c r="BB295" s="71">
        <v>19.2</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1971</v>
      </c>
      <c r="B296" s="70">
        <v>389</v>
      </c>
      <c r="C296" s="70">
        <v>15</v>
      </c>
      <c r="D296" s="70">
        <v>23</v>
      </c>
      <c r="E296" s="70">
        <v>2018</v>
      </c>
      <c r="F296" s="70" t="s">
        <v>183</v>
      </c>
      <c r="G296" s="70" t="s">
        <v>1956</v>
      </c>
      <c r="H296" s="70" t="s">
        <v>1957</v>
      </c>
      <c r="I296" s="148"/>
      <c r="J296" s="71">
        <v>23.814067617313459</v>
      </c>
      <c r="K296" s="71">
        <v>1.1085941774437875</v>
      </c>
      <c r="L296" s="71">
        <v>5.8090964419197455</v>
      </c>
      <c r="M296" s="71">
        <v>10.949377727752623</v>
      </c>
      <c r="N296" s="71">
        <v>15.807149808404995</v>
      </c>
      <c r="O296" s="71">
        <v>13.924932763238028</v>
      </c>
      <c r="P296" s="71">
        <v>13.565314107925674</v>
      </c>
      <c r="Q296" s="71">
        <v>0.777302540574763</v>
      </c>
      <c r="R296" s="71">
        <v>0</v>
      </c>
      <c r="S296" s="71">
        <v>1.4570865459323064</v>
      </c>
      <c r="T296" s="72"/>
      <c r="U296" s="71">
        <v>2101201</v>
      </c>
      <c r="V296" s="71">
        <v>486</v>
      </c>
      <c r="W296" s="71">
        <v>105</v>
      </c>
      <c r="X296" s="71">
        <v>2543</v>
      </c>
      <c r="Y296" s="71">
        <v>4720</v>
      </c>
      <c r="Z296" s="71">
        <v>8485</v>
      </c>
      <c r="AA296" s="71">
        <v>2838</v>
      </c>
      <c r="AB296" s="71">
        <v>12264</v>
      </c>
      <c r="AC296" s="71">
        <v>0</v>
      </c>
      <c r="AD296" s="71">
        <v>1.4570865459323059</v>
      </c>
      <c r="AE296" s="72"/>
      <c r="AF296" s="71">
        <v>13518546.300819259</v>
      </c>
      <c r="AG296" s="71">
        <v>759883.34065232624</v>
      </c>
      <c r="AH296" s="71">
        <v>955470.11049361213</v>
      </c>
      <c r="AI296" s="71">
        <v>14357790.638424071</v>
      </c>
      <c r="AJ296" s="71">
        <v>20513710.242891099</v>
      </c>
      <c r="AK296" s="71">
        <v>0</v>
      </c>
      <c r="AL296" s="71">
        <v>0</v>
      </c>
      <c r="AM296" s="71">
        <v>1688153.2217676621</v>
      </c>
      <c r="AN296" s="71">
        <v>0</v>
      </c>
      <c r="AO296" s="71">
        <v>0</v>
      </c>
      <c r="AP296" s="71">
        <v>51793553.855048031</v>
      </c>
      <c r="AQ296" s="72"/>
      <c r="AR296" s="71">
        <v>613</v>
      </c>
      <c r="AS296" s="71">
        <v>210</v>
      </c>
      <c r="AT296" s="71">
        <v>1</v>
      </c>
      <c r="AU296" s="71">
        <v>0</v>
      </c>
      <c r="AV296" s="71">
        <v>0</v>
      </c>
      <c r="AW296" s="71">
        <v>0</v>
      </c>
      <c r="AX296" s="71"/>
      <c r="AY296" s="72"/>
      <c r="AZ296" s="71">
        <v>3054</v>
      </c>
      <c r="BA296" s="71">
        <v>23379</v>
      </c>
      <c r="BB296" s="71">
        <v>19</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1972</v>
      </c>
      <c r="B297" s="70">
        <v>390</v>
      </c>
      <c r="C297" s="70">
        <v>16</v>
      </c>
      <c r="D297" s="70">
        <v>23</v>
      </c>
      <c r="E297" s="70">
        <v>2019</v>
      </c>
      <c r="F297" s="70" t="s">
        <v>158</v>
      </c>
      <c r="G297" s="70" t="s">
        <v>1956</v>
      </c>
      <c r="H297" s="70" t="s">
        <v>1957</v>
      </c>
      <c r="I297" s="148"/>
      <c r="J297" s="71">
        <v>21.298326654305981</v>
      </c>
      <c r="K297" s="71">
        <v>1.0323087509005073</v>
      </c>
      <c r="L297" s="71">
        <v>5.8722367868849199</v>
      </c>
      <c r="M297" s="71">
        <v>10.46919662152443</v>
      </c>
      <c r="N297" s="71">
        <v>14.003517874749928</v>
      </c>
      <c r="O297" s="71">
        <v>13.49056858998636</v>
      </c>
      <c r="P297" s="71">
        <v>13.657985314869237</v>
      </c>
      <c r="Q297" s="71">
        <v>0.754530854364175</v>
      </c>
      <c r="R297" s="71">
        <v>0</v>
      </c>
      <c r="S297" s="71">
        <v>1.7691806159598222</v>
      </c>
      <c r="T297" s="72"/>
      <c r="U297" s="71">
        <v>1933210</v>
      </c>
      <c r="V297" s="71">
        <v>486</v>
      </c>
      <c r="W297" s="71">
        <v>105</v>
      </c>
      <c r="X297" s="71">
        <v>2543</v>
      </c>
      <c r="Y297" s="71">
        <v>4789</v>
      </c>
      <c r="Z297" s="71">
        <v>8446</v>
      </c>
      <c r="AA297" s="71">
        <v>2836</v>
      </c>
      <c r="AB297" s="71">
        <v>12227</v>
      </c>
      <c r="AC297" s="71">
        <v>0</v>
      </c>
      <c r="AD297" s="71">
        <v>1.769180615959822</v>
      </c>
      <c r="AE297" s="72"/>
      <c r="AF297" s="71">
        <v>12586539.357528741</v>
      </c>
      <c r="AG297" s="71">
        <v>741184.56970231491</v>
      </c>
      <c r="AH297" s="71">
        <v>1036649.628151585</v>
      </c>
      <c r="AI297" s="71">
        <v>14335217.403741719</v>
      </c>
      <c r="AJ297" s="71">
        <v>18625773.31290419</v>
      </c>
      <c r="AK297" s="71">
        <v>0</v>
      </c>
      <c r="AL297" s="71">
        <v>0</v>
      </c>
      <c r="AM297" s="71">
        <v>1665225.3551932806</v>
      </c>
      <c r="AN297" s="71">
        <v>0</v>
      </c>
      <c r="AO297" s="71">
        <v>0</v>
      </c>
      <c r="AP297" s="71">
        <v>48990589.62722183</v>
      </c>
      <c r="AQ297" s="72"/>
      <c r="AR297" s="71">
        <v>651</v>
      </c>
      <c r="AS297" s="71">
        <v>232</v>
      </c>
      <c r="AT297" s="71">
        <v>1</v>
      </c>
      <c r="AU297" s="71">
        <v>0</v>
      </c>
      <c r="AV297" s="71">
        <v>0</v>
      </c>
      <c r="AW297" s="71">
        <v>0</v>
      </c>
      <c r="AX297" s="71"/>
      <c r="AY297" s="72"/>
      <c r="AZ297" s="71">
        <v>3275.0000000000009</v>
      </c>
      <c r="BA297" s="71">
        <v>26247.600000000009</v>
      </c>
      <c r="BB297" s="71">
        <v>19.2</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1973</v>
      </c>
      <c r="B298" s="70">
        <v>391</v>
      </c>
      <c r="C298" s="70">
        <v>17</v>
      </c>
      <c r="D298" s="70">
        <v>23</v>
      </c>
      <c r="E298" s="70">
        <v>2020</v>
      </c>
      <c r="F298" s="70" t="s">
        <v>159</v>
      </c>
      <c r="G298" s="70" t="s">
        <v>1956</v>
      </c>
      <c r="H298" s="70" t="s">
        <v>1957</v>
      </c>
      <c r="I298" s="148"/>
      <c r="J298" s="71">
        <v>15.93034880764481</v>
      </c>
      <c r="K298" s="71">
        <v>0.82288160087161621</v>
      </c>
      <c r="L298" s="71">
        <v>12.483921239216276</v>
      </c>
      <c r="M298" s="71">
        <v>9.2321603598037303</v>
      </c>
      <c r="N298" s="71">
        <v>14.484948473116839</v>
      </c>
      <c r="O298" s="71">
        <v>11.853231911178282</v>
      </c>
      <c r="P298" s="71">
        <v>12.804491717783744</v>
      </c>
      <c r="Q298" s="71">
        <v>0.71230449938235096</v>
      </c>
      <c r="R298" s="71">
        <v>0</v>
      </c>
      <c r="S298" s="71">
        <v>1.8449034416424239</v>
      </c>
      <c r="T298" s="72"/>
      <c r="U298" s="71">
        <v>1554158</v>
      </c>
      <c r="V298" s="71">
        <v>372</v>
      </c>
      <c r="W298" s="71">
        <v>307</v>
      </c>
      <c r="X298" s="71">
        <v>2632</v>
      </c>
      <c r="Y298" s="71">
        <v>4814</v>
      </c>
      <c r="Z298" s="71">
        <v>8470</v>
      </c>
      <c r="AA298" s="71">
        <v>2826</v>
      </c>
      <c r="AB298" s="71">
        <v>12081</v>
      </c>
      <c r="AC298" s="71">
        <v>0</v>
      </c>
      <c r="AD298" s="71">
        <v>1.8449034416424239</v>
      </c>
      <c r="AE298" s="72"/>
      <c r="AF298" s="71">
        <v>9768731.7037921231</v>
      </c>
      <c r="AG298" s="71">
        <v>575173.05840921483</v>
      </c>
      <c r="AH298" s="71">
        <v>2376371.599493498</v>
      </c>
      <c r="AI298" s="71">
        <v>13349020.598015243</v>
      </c>
      <c r="AJ298" s="71">
        <v>19893995.905671649</v>
      </c>
      <c r="AK298" s="71"/>
      <c r="AL298" s="71"/>
      <c r="AM298" s="71">
        <v>1576704.7227094893</v>
      </c>
      <c r="AN298" s="71"/>
      <c r="AO298" s="71"/>
      <c r="AP298" s="71">
        <v>47539997.588091217</v>
      </c>
      <c r="AQ298" s="72"/>
      <c r="AR298" s="71">
        <v>673</v>
      </c>
      <c r="AS298" s="71">
        <v>246</v>
      </c>
      <c r="AT298" s="71">
        <v>1</v>
      </c>
      <c r="AU298" s="71">
        <v>0</v>
      </c>
      <c r="AV298" s="71">
        <v>0</v>
      </c>
      <c r="AW298" s="71">
        <v>0</v>
      </c>
      <c r="AX298" s="71"/>
      <c r="AY298" s="72"/>
      <c r="AZ298" s="71">
        <v>3386.6999999999989</v>
      </c>
      <c r="BA298" s="71">
        <v>28780.500000000011</v>
      </c>
      <c r="BB298" s="71">
        <v>19.2</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1974</v>
      </c>
      <c r="B299" s="70">
        <v>391</v>
      </c>
      <c r="C299" s="70">
        <v>18</v>
      </c>
      <c r="D299" s="70">
        <v>23</v>
      </c>
      <c r="E299" s="70">
        <v>2021</v>
      </c>
      <c r="F299" s="70" t="s">
        <v>160</v>
      </c>
      <c r="G299" s="70" t="s">
        <v>1956</v>
      </c>
      <c r="H299" s="70" t="s">
        <v>1957</v>
      </c>
      <c r="I299" s="148"/>
      <c r="J299" s="71">
        <v>15.200740196248395</v>
      </c>
      <c r="K299" s="71">
        <v>0.88039667086977924</v>
      </c>
      <c r="L299" s="71">
        <v>12.450377826426161</v>
      </c>
      <c r="M299" s="71">
        <v>10.460926638267978</v>
      </c>
      <c r="N299" s="71">
        <v>13.915520427352829</v>
      </c>
      <c r="O299" s="71">
        <v>11.433049232887214</v>
      </c>
      <c r="P299" s="71">
        <v>13.098793312689182</v>
      </c>
      <c r="Q299" s="71">
        <v>0.69743399786237303</v>
      </c>
      <c r="R299" s="71">
        <v>0</v>
      </c>
      <c r="S299" s="71">
        <v>1.6974455879515009</v>
      </c>
      <c r="T299" s="72"/>
      <c r="U299" s="71">
        <v>1563201</v>
      </c>
      <c r="V299" s="71">
        <v>372</v>
      </c>
      <c r="W299" s="71">
        <v>307</v>
      </c>
      <c r="X299" s="71">
        <v>2632</v>
      </c>
      <c r="Y299" s="71">
        <v>4818</v>
      </c>
      <c r="Z299" s="71">
        <v>8412</v>
      </c>
      <c r="AA299" s="71">
        <v>2819</v>
      </c>
      <c r="AB299" s="71">
        <v>11945</v>
      </c>
      <c r="AC299" s="71">
        <v>0</v>
      </c>
      <c r="AD299" s="71">
        <v>1.6974455879515009</v>
      </c>
      <c r="AE299" s="72"/>
      <c r="AF299" s="71">
        <v>9772018.206320148</v>
      </c>
      <c r="AG299" s="71">
        <v>611773.22747782525</v>
      </c>
      <c r="AH299" s="71">
        <v>1991807.6935505841</v>
      </c>
      <c r="AI299" s="71">
        <v>15390318.198179444</v>
      </c>
      <c r="AJ299" s="71">
        <v>18606368.942458499</v>
      </c>
      <c r="AK299" s="71">
        <v>0</v>
      </c>
      <c r="AL299" s="71">
        <v>0</v>
      </c>
      <c r="AM299" s="71">
        <v>1567947.1398642061</v>
      </c>
      <c r="AN299" s="71">
        <v>0</v>
      </c>
      <c r="AO299" s="71">
        <v>0</v>
      </c>
      <c r="AP299" s="71">
        <v>47940233.407850713</v>
      </c>
      <c r="AQ299" s="72"/>
      <c r="AR299" s="71">
        <v>689</v>
      </c>
      <c r="AS299" s="71">
        <v>272</v>
      </c>
      <c r="AT299" s="71">
        <v>1</v>
      </c>
      <c r="AU299" s="71">
        <v>0</v>
      </c>
      <c r="AV299" s="71">
        <v>0</v>
      </c>
      <c r="AW299" s="71">
        <v>0</v>
      </c>
      <c r="AX299" s="71"/>
      <c r="AY299" s="72"/>
      <c r="AZ299" s="71">
        <v>3493.4</v>
      </c>
      <c r="BA299" s="71">
        <v>30382.200000000012</v>
      </c>
      <c r="BB299" s="71">
        <v>19.2</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1975</v>
      </c>
      <c r="B300" s="70">
        <v>391</v>
      </c>
      <c r="C300" s="70">
        <v>19</v>
      </c>
      <c r="D300" s="70">
        <v>23</v>
      </c>
      <c r="E300" s="70">
        <v>2022</v>
      </c>
      <c r="F300" s="70" t="s">
        <v>161</v>
      </c>
      <c r="G300" s="70" t="s">
        <v>1956</v>
      </c>
      <c r="H300" s="70" t="s">
        <v>1957</v>
      </c>
      <c r="I300" s="148"/>
      <c r="J300" s="71">
        <v>15.552201517541418</v>
      </c>
      <c r="K300" s="71">
        <v>0.80412585559851868</v>
      </c>
      <c r="L300" s="71">
        <v>12.626517683686675</v>
      </c>
      <c r="M300" s="71">
        <v>9.6607801902020825</v>
      </c>
      <c r="N300" s="71">
        <v>14.314121950850845</v>
      </c>
      <c r="O300" s="71">
        <v>11.959036059935491</v>
      </c>
      <c r="P300" s="71">
        <v>12.883800786764297</v>
      </c>
      <c r="Q300" s="71">
        <v>0.69030777323807013</v>
      </c>
      <c r="R300" s="71">
        <v>0</v>
      </c>
      <c r="S300" s="71">
        <v>1.466404885666305</v>
      </c>
      <c r="T300" s="72"/>
      <c r="U300" s="71">
        <v>1800613</v>
      </c>
      <c r="V300" s="71">
        <v>372</v>
      </c>
      <c r="W300" s="71">
        <v>307</v>
      </c>
      <c r="X300" s="71">
        <v>2632</v>
      </c>
      <c r="Y300" s="71">
        <v>4814</v>
      </c>
      <c r="Z300" s="71">
        <v>8360</v>
      </c>
      <c r="AA300" s="71">
        <v>2815</v>
      </c>
      <c r="AB300" s="71">
        <v>11726</v>
      </c>
      <c r="AC300" s="71">
        <v>0</v>
      </c>
      <c r="AD300" s="71">
        <v>1.466404885666305</v>
      </c>
      <c r="AE300" s="72"/>
      <c r="AF300" s="71">
        <v>10122635.514297895</v>
      </c>
      <c r="AG300" s="71">
        <v>601017.80541059317</v>
      </c>
      <c r="AH300" s="71">
        <v>2835507.0041532433</v>
      </c>
      <c r="AI300" s="71">
        <v>14688699.48582156</v>
      </c>
      <c r="AJ300" s="71">
        <v>20877154.978572633</v>
      </c>
      <c r="AK300" s="71">
        <v>0</v>
      </c>
      <c r="AL300" s="71">
        <v>0</v>
      </c>
      <c r="AM300" s="71">
        <v>1514146.6542178369</v>
      </c>
      <c r="AN300" s="71">
        <v>0</v>
      </c>
      <c r="AO300" s="71">
        <v>0</v>
      </c>
      <c r="AP300" s="71">
        <v>50639161.442473769</v>
      </c>
      <c r="AQ300" s="72"/>
      <c r="AR300" s="71">
        <v>723</v>
      </c>
      <c r="AS300" s="71">
        <v>280</v>
      </c>
      <c r="AT300" s="71">
        <v>1</v>
      </c>
      <c r="AU300" s="71">
        <v>0</v>
      </c>
      <c r="AV300" s="71">
        <v>0</v>
      </c>
      <c r="AW300" s="71">
        <v>0</v>
      </c>
      <c r="AX300" s="71"/>
      <c r="AY300" s="72"/>
      <c r="AZ300" s="71">
        <v>3716.1000000000008</v>
      </c>
      <c r="BA300" s="71">
        <v>32911.700000000012</v>
      </c>
      <c r="BB300" s="71">
        <v>19.2</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1976</v>
      </c>
      <c r="B301" s="70">
        <v>391</v>
      </c>
      <c r="C301" s="70">
        <v>20</v>
      </c>
      <c r="D301" s="70">
        <v>23</v>
      </c>
      <c r="E301" s="70">
        <v>2023</v>
      </c>
      <c r="F301" s="70" t="s">
        <v>1539</v>
      </c>
      <c r="G301" s="70" t="s">
        <v>1956</v>
      </c>
      <c r="H301" s="70" t="s">
        <v>1957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752</v>
      </c>
      <c r="AS301" s="71">
        <v>289</v>
      </c>
      <c r="AT301" s="71">
        <v>1</v>
      </c>
      <c r="AU301" s="71">
        <v>0</v>
      </c>
      <c r="AV301" s="71">
        <v>0</v>
      </c>
      <c r="AW301" s="71">
        <v>0</v>
      </c>
      <c r="AX301" s="71"/>
      <c r="AY301" s="72"/>
      <c r="AZ301" s="71">
        <v>3912.3000000000011</v>
      </c>
      <c r="BA301" s="71">
        <v>37253.100000000013</v>
      </c>
      <c r="BB301" s="71">
        <v>19.2</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1977</v>
      </c>
      <c r="B302" s="70">
        <v>391</v>
      </c>
      <c r="C302" s="70">
        <v>21</v>
      </c>
      <c r="D302" s="70">
        <v>23</v>
      </c>
      <c r="E302" s="70">
        <v>2024</v>
      </c>
      <c r="F302" s="70" t="s">
        <v>1554</v>
      </c>
      <c r="G302" s="70" t="s">
        <v>1956</v>
      </c>
      <c r="H302" s="70" t="s">
        <v>1957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1978</v>
      </c>
      <c r="B303" s="70">
        <v>69</v>
      </c>
      <c r="C303" s="70">
        <v>1</v>
      </c>
      <c r="D303" s="70">
        <v>5</v>
      </c>
      <c r="E303" s="70">
        <v>1990</v>
      </c>
      <c r="F303" s="70" t="s">
        <v>787</v>
      </c>
      <c r="G303" s="70" t="s">
        <v>1979</v>
      </c>
      <c r="H303" s="70" t="s">
        <v>1980</v>
      </c>
      <c r="I303" s="148"/>
      <c r="J303" s="71">
        <v>7.6557127467084074</v>
      </c>
      <c r="K303" s="71">
        <v>7.9315438588559246</v>
      </c>
      <c r="L303" s="71">
        <v>8.4135460600468921</v>
      </c>
      <c r="M303" s="71">
        <v>14.272352181852661</v>
      </c>
      <c r="N303" s="71">
        <v>14.34095083138166</v>
      </c>
      <c r="O303" s="71">
        <v>13.09712337860255</v>
      </c>
      <c r="P303" s="71">
        <v>14.603945602783201</v>
      </c>
      <c r="Q303" s="71">
        <v>0.97686659560224598</v>
      </c>
      <c r="R303" s="71">
        <v>0</v>
      </c>
      <c r="S303" s="71">
        <v>0.96237296586881171</v>
      </c>
      <c r="T303" s="72"/>
      <c r="U303" s="71">
        <v>796067</v>
      </c>
      <c r="V303" s="71">
        <v>2440</v>
      </c>
      <c r="W303" s="71">
        <v>95</v>
      </c>
      <c r="X303" s="71">
        <v>4922</v>
      </c>
      <c r="Y303" s="71">
        <v>4913</v>
      </c>
      <c r="Z303" s="71">
        <v>5387</v>
      </c>
      <c r="AA303" s="71">
        <v>3546</v>
      </c>
      <c r="AB303" s="71">
        <v>15861</v>
      </c>
      <c r="AC303" s="71">
        <v>0</v>
      </c>
      <c r="AD303" s="71">
        <v>0.96237296586881171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1981</v>
      </c>
      <c r="B304" s="70">
        <v>70</v>
      </c>
      <c r="C304" s="70">
        <v>2</v>
      </c>
      <c r="D304" s="70">
        <v>5</v>
      </c>
      <c r="E304" s="70">
        <v>2005</v>
      </c>
      <c r="F304" s="70" t="s">
        <v>789</v>
      </c>
      <c r="G304" s="70" t="s">
        <v>1979</v>
      </c>
      <c r="H304" s="70" t="s">
        <v>1980</v>
      </c>
      <c r="I304" s="148"/>
      <c r="J304" s="71">
        <v>4.7752701174256336</v>
      </c>
      <c r="K304" s="71">
        <v>4.7834556683786538</v>
      </c>
      <c r="L304" s="71">
        <v>4.5229426812453024</v>
      </c>
      <c r="M304" s="71">
        <v>27.493625655475078</v>
      </c>
      <c r="N304" s="71">
        <v>26.579407075492501</v>
      </c>
      <c r="O304" s="71">
        <v>18.772347134237101</v>
      </c>
      <c r="P304" s="71">
        <v>16.368299718651389</v>
      </c>
      <c r="Q304" s="71">
        <v>0.93720895388910597</v>
      </c>
      <c r="R304" s="71">
        <v>0</v>
      </c>
      <c r="S304" s="71">
        <v>1.207928687456407</v>
      </c>
      <c r="T304" s="72"/>
      <c r="U304" s="71">
        <v>516855</v>
      </c>
      <c r="V304" s="71">
        <v>1823</v>
      </c>
      <c r="W304" s="71">
        <v>54</v>
      </c>
      <c r="X304" s="71">
        <v>4449</v>
      </c>
      <c r="Y304" s="71">
        <v>5865</v>
      </c>
      <c r="Z304" s="71">
        <v>8935</v>
      </c>
      <c r="AA304" s="71">
        <v>3255</v>
      </c>
      <c r="AB304" s="71">
        <v>15908</v>
      </c>
      <c r="AC304" s="71">
        <v>0</v>
      </c>
      <c r="AD304" s="71">
        <v>1.207928687456407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1982</v>
      </c>
      <c r="B305" s="70">
        <v>71</v>
      </c>
      <c r="C305" s="70">
        <v>3</v>
      </c>
      <c r="D305" s="70">
        <v>5</v>
      </c>
      <c r="E305" s="70">
        <v>2006</v>
      </c>
      <c r="F305" s="70" t="s">
        <v>790</v>
      </c>
      <c r="G305" s="70" t="s">
        <v>1979</v>
      </c>
      <c r="H305" s="70" t="s">
        <v>1980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1983</v>
      </c>
      <c r="B306" s="70">
        <v>72</v>
      </c>
      <c r="C306" s="70">
        <v>4</v>
      </c>
      <c r="D306" s="70">
        <v>5</v>
      </c>
      <c r="E306" s="70">
        <v>2007</v>
      </c>
      <c r="F306" s="70" t="s">
        <v>791</v>
      </c>
      <c r="G306" s="70" t="s">
        <v>1979</v>
      </c>
      <c r="H306" s="70" t="s">
        <v>1980</v>
      </c>
      <c r="I306" s="148"/>
      <c r="J306" s="71">
        <v>5.0107481490695633</v>
      </c>
      <c r="K306" s="71">
        <v>4.9749188995021498</v>
      </c>
      <c r="L306" s="71">
        <v>3.207696722248166</v>
      </c>
      <c r="M306" s="71">
        <v>23.98279217174704</v>
      </c>
      <c r="N306" s="71">
        <v>28.15619643975587</v>
      </c>
      <c r="O306" s="71">
        <v>18.355214346928431</v>
      </c>
      <c r="P306" s="71">
        <v>16.065053437079971</v>
      </c>
      <c r="Q306" s="71">
        <v>0.99096596001616399</v>
      </c>
      <c r="R306" s="71">
        <v>0</v>
      </c>
      <c r="S306" s="71">
        <v>1.7913728707982339</v>
      </c>
      <c r="T306" s="72"/>
      <c r="U306" s="71">
        <v>639931</v>
      </c>
      <c r="V306" s="71">
        <v>1982</v>
      </c>
      <c r="W306" s="71">
        <v>48</v>
      </c>
      <c r="X306" s="71">
        <v>5226</v>
      </c>
      <c r="Y306" s="71">
        <v>6093</v>
      </c>
      <c r="Z306" s="71">
        <v>9082</v>
      </c>
      <c r="AA306" s="71">
        <v>3146</v>
      </c>
      <c r="AB306" s="71">
        <v>15931</v>
      </c>
      <c r="AC306" s="71">
        <v>0</v>
      </c>
      <c r="AD306" s="71">
        <v>1.7913728707982339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1984</v>
      </c>
      <c r="B307" s="70">
        <v>73</v>
      </c>
      <c r="C307" s="70">
        <v>5</v>
      </c>
      <c r="D307" s="70">
        <v>5</v>
      </c>
      <c r="E307" s="70">
        <v>2008</v>
      </c>
      <c r="F307" s="70" t="s">
        <v>792</v>
      </c>
      <c r="G307" s="70" t="s">
        <v>1979</v>
      </c>
      <c r="H307" s="70" t="s">
        <v>1980</v>
      </c>
      <c r="I307" s="148"/>
      <c r="J307" s="71">
        <v>5.7001214116654779</v>
      </c>
      <c r="K307" s="71">
        <v>3.941350019895848</v>
      </c>
      <c r="L307" s="71">
        <v>3.1336705689352371</v>
      </c>
      <c r="M307" s="71">
        <v>26.87529775869924</v>
      </c>
      <c r="N307" s="71">
        <v>27.223234008268349</v>
      </c>
      <c r="O307" s="71">
        <v>18.021796882507001</v>
      </c>
      <c r="P307" s="71">
        <v>15.710099932177711</v>
      </c>
      <c r="Q307" s="71">
        <v>0.972666142088213</v>
      </c>
      <c r="R307" s="71">
        <v>0</v>
      </c>
      <c r="S307" s="71">
        <v>1.31594481753855</v>
      </c>
      <c r="T307" s="72"/>
      <c r="U307" s="71">
        <v>758619</v>
      </c>
      <c r="V307" s="71">
        <v>1982</v>
      </c>
      <c r="W307" s="71">
        <v>48</v>
      </c>
      <c r="X307" s="71">
        <v>5226</v>
      </c>
      <c r="Y307" s="71">
        <v>6174</v>
      </c>
      <c r="Z307" s="71">
        <v>9230</v>
      </c>
      <c r="AA307" s="71">
        <v>3080</v>
      </c>
      <c r="AB307" s="71">
        <v>15894</v>
      </c>
      <c r="AC307" s="71">
        <v>0</v>
      </c>
      <c r="AD307" s="71">
        <v>1.31594481753855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1985</v>
      </c>
      <c r="B308" s="70">
        <v>74</v>
      </c>
      <c r="C308" s="70">
        <v>6</v>
      </c>
      <c r="D308" s="70">
        <v>5</v>
      </c>
      <c r="E308" s="70">
        <v>2009</v>
      </c>
      <c r="F308" s="70" t="s">
        <v>176</v>
      </c>
      <c r="G308" s="70" t="s">
        <v>1979</v>
      </c>
      <c r="H308" s="70" t="s">
        <v>1980</v>
      </c>
      <c r="I308" s="148"/>
      <c r="J308" s="71">
        <v>4.5153656180525248</v>
      </c>
      <c r="K308" s="71">
        <v>3.5970595518726869</v>
      </c>
      <c r="L308" s="71">
        <v>5.3545171606516568</v>
      </c>
      <c r="M308" s="71">
        <v>30.144607805324469</v>
      </c>
      <c r="N308" s="71">
        <v>25.147205415751088</v>
      </c>
      <c r="O308" s="71">
        <v>18.55696689022588</v>
      </c>
      <c r="P308" s="71">
        <v>15.188572677204521</v>
      </c>
      <c r="Q308" s="71">
        <v>0.92506248240244104</v>
      </c>
      <c r="R308" s="71">
        <v>0</v>
      </c>
      <c r="S308" s="71">
        <v>1.364729890740757</v>
      </c>
      <c r="T308" s="72"/>
      <c r="U308" s="71">
        <v>520199</v>
      </c>
      <c r="V308" s="71">
        <v>1845</v>
      </c>
      <c r="W308" s="71">
        <v>113</v>
      </c>
      <c r="X308" s="71">
        <v>5807</v>
      </c>
      <c r="Y308" s="71">
        <v>6230</v>
      </c>
      <c r="Z308" s="71">
        <v>9381</v>
      </c>
      <c r="AA308" s="71">
        <v>3057</v>
      </c>
      <c r="AB308" s="71">
        <v>15868</v>
      </c>
      <c r="AC308" s="71">
        <v>0</v>
      </c>
      <c r="AD308" s="71">
        <v>1.364729890740757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1986</v>
      </c>
      <c r="B309" s="70">
        <v>75</v>
      </c>
      <c r="C309" s="70">
        <v>7</v>
      </c>
      <c r="D309" s="70">
        <v>5</v>
      </c>
      <c r="E309" s="70">
        <v>2010</v>
      </c>
      <c r="F309" s="70" t="s">
        <v>177</v>
      </c>
      <c r="G309" s="70" t="s">
        <v>1979</v>
      </c>
      <c r="H309" s="70" t="s">
        <v>1980</v>
      </c>
      <c r="I309" s="148"/>
      <c r="J309" s="71">
        <v>4.0015527908927897</v>
      </c>
      <c r="K309" s="71">
        <v>3.6663266890814779</v>
      </c>
      <c r="L309" s="71">
        <v>5.0693202376172461</v>
      </c>
      <c r="M309" s="71">
        <v>29.39913511296557</v>
      </c>
      <c r="N309" s="71">
        <v>25.482071071022819</v>
      </c>
      <c r="O309" s="71">
        <v>18.748763419458299</v>
      </c>
      <c r="P309" s="71">
        <v>15.501167159651461</v>
      </c>
      <c r="Q309" s="71">
        <v>0.96308083496244401</v>
      </c>
      <c r="R309" s="71">
        <v>0</v>
      </c>
      <c r="S309" s="71">
        <v>1.3763755781807581</v>
      </c>
      <c r="T309" s="72"/>
      <c r="U309" s="71">
        <v>493183</v>
      </c>
      <c r="V309" s="71">
        <v>1845</v>
      </c>
      <c r="W309" s="71">
        <v>113</v>
      </c>
      <c r="X309" s="71">
        <v>5807</v>
      </c>
      <c r="Y309" s="71">
        <v>6302</v>
      </c>
      <c r="Z309" s="71">
        <v>9522</v>
      </c>
      <c r="AA309" s="71">
        <v>3042</v>
      </c>
      <c r="AB309" s="71">
        <v>15830</v>
      </c>
      <c r="AC309" s="71">
        <v>0</v>
      </c>
      <c r="AD309" s="71">
        <v>1.3763755781807581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1987</v>
      </c>
      <c r="B310" s="70">
        <v>76</v>
      </c>
      <c r="C310" s="70">
        <v>8</v>
      </c>
      <c r="D310" s="70">
        <v>5</v>
      </c>
      <c r="E310" s="70">
        <v>2011</v>
      </c>
      <c r="F310" s="70" t="s">
        <v>178</v>
      </c>
      <c r="G310" s="70" t="s">
        <v>1979</v>
      </c>
      <c r="H310" s="70" t="s">
        <v>1980</v>
      </c>
      <c r="I310" s="148"/>
      <c r="J310" s="71">
        <v>0</v>
      </c>
      <c r="K310" s="71">
        <v>4.9248456605147028</v>
      </c>
      <c r="L310" s="71">
        <v>4.7324627455278927</v>
      </c>
      <c r="M310" s="71">
        <v>34.214808644255918</v>
      </c>
      <c r="N310" s="71">
        <v>27.730010553954859</v>
      </c>
      <c r="O310" s="71">
        <v>17.097474537251117</v>
      </c>
      <c r="P310" s="71">
        <v>12.301865937148268</v>
      </c>
      <c r="Q310" s="71">
        <v>1.0266901215873301</v>
      </c>
      <c r="R310" s="71">
        <v>0</v>
      </c>
      <c r="S310" s="71">
        <v>0.12243785066163029</v>
      </c>
      <c r="T310" s="72"/>
      <c r="U310" s="71">
        <v>0</v>
      </c>
      <c r="V310" s="71">
        <v>1845</v>
      </c>
      <c r="W310" s="71">
        <v>113</v>
      </c>
      <c r="X310" s="71">
        <v>5807</v>
      </c>
      <c r="Y310" s="71">
        <v>5859</v>
      </c>
      <c r="Z310" s="71">
        <v>8872</v>
      </c>
      <c r="AA310" s="71">
        <v>2486</v>
      </c>
      <c r="AB310" s="71">
        <v>14630</v>
      </c>
      <c r="AC310" s="71">
        <v>0</v>
      </c>
      <c r="AD310" s="71">
        <v>0.12243785066163029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1988</v>
      </c>
      <c r="B311" s="70">
        <v>77</v>
      </c>
      <c r="C311" s="70">
        <v>9</v>
      </c>
      <c r="D311" s="70">
        <v>5</v>
      </c>
      <c r="E311" s="70">
        <v>2012</v>
      </c>
      <c r="F311" s="70" t="s">
        <v>179</v>
      </c>
      <c r="G311" s="1064" t="s">
        <v>1979</v>
      </c>
      <c r="H311" s="70" t="s">
        <v>1980</v>
      </c>
      <c r="I311" s="148"/>
      <c r="J311" s="71">
        <v>0</v>
      </c>
      <c r="K311" s="71">
        <v>4.6232980994119508</v>
      </c>
      <c r="L311" s="71">
        <v>4.7465968311870226</v>
      </c>
      <c r="M311" s="71">
        <v>38.49579545708994</v>
      </c>
      <c r="N311" s="71">
        <v>29.017616153379642</v>
      </c>
      <c r="O311" s="71">
        <v>15.611174356304234</v>
      </c>
      <c r="P311" s="71">
        <v>9.8686216153228976</v>
      </c>
      <c r="Q311" s="71">
        <v>1.1035075164385999</v>
      </c>
      <c r="R311" s="71">
        <v>0</v>
      </c>
      <c r="S311" s="71">
        <v>0.22259265050911151</v>
      </c>
      <c r="T311" s="72"/>
      <c r="U311" s="71">
        <v>0</v>
      </c>
      <c r="V311" s="71">
        <v>1845</v>
      </c>
      <c r="W311" s="71">
        <v>113</v>
      </c>
      <c r="X311" s="71">
        <v>5807</v>
      </c>
      <c r="Y311" s="71">
        <v>5766</v>
      </c>
      <c r="Z311" s="71">
        <v>8165</v>
      </c>
      <c r="AA311" s="71">
        <v>1983</v>
      </c>
      <c r="AB311" s="71">
        <v>14473</v>
      </c>
      <c r="AC311" s="71">
        <v>0</v>
      </c>
      <c r="AD311" s="71">
        <v>0.22259265050911151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1989</v>
      </c>
      <c r="B312" s="70">
        <v>78</v>
      </c>
      <c r="C312" s="70">
        <v>10</v>
      </c>
      <c r="D312" s="70">
        <v>5</v>
      </c>
      <c r="E312" s="70">
        <v>2013</v>
      </c>
      <c r="F312" s="70" t="s">
        <v>180</v>
      </c>
      <c r="G312" s="1064" t="s">
        <v>1979</v>
      </c>
      <c r="H312" s="70" t="s">
        <v>1980</v>
      </c>
      <c r="I312" s="148"/>
      <c r="J312" s="71">
        <v>0</v>
      </c>
      <c r="K312" s="71">
        <v>3.9250617969044219</v>
      </c>
      <c r="L312" s="71">
        <v>3.4434052355885059</v>
      </c>
      <c r="M312" s="71">
        <v>33.224300296508147</v>
      </c>
      <c r="N312" s="71">
        <v>28.170091449345598</v>
      </c>
      <c r="O312" s="71">
        <v>14.186232708889998</v>
      </c>
      <c r="P312" s="71">
        <v>9.5761126344240139</v>
      </c>
      <c r="Q312" s="71">
        <v>1.10911446727574</v>
      </c>
      <c r="R312" s="71">
        <v>0</v>
      </c>
      <c r="S312" s="71">
        <v>0.35550056821170561</v>
      </c>
      <c r="T312" s="72"/>
      <c r="U312" s="71">
        <v>0</v>
      </c>
      <c r="V312" s="71">
        <v>1845</v>
      </c>
      <c r="W312" s="71">
        <v>113</v>
      </c>
      <c r="X312" s="71">
        <v>5807</v>
      </c>
      <c r="Y312" s="71">
        <v>5691</v>
      </c>
      <c r="Z312" s="71">
        <v>7751</v>
      </c>
      <c r="AA312" s="71">
        <v>1917</v>
      </c>
      <c r="AB312" s="71">
        <v>14338</v>
      </c>
      <c r="AC312" s="71">
        <v>0</v>
      </c>
      <c r="AD312" s="71">
        <v>0.35550056821170561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1990</v>
      </c>
      <c r="B313" s="70">
        <v>79</v>
      </c>
      <c r="C313" s="70">
        <v>11</v>
      </c>
      <c r="D313" s="70">
        <v>5</v>
      </c>
      <c r="E313" s="70">
        <v>2014</v>
      </c>
      <c r="F313" s="70" t="s">
        <v>181</v>
      </c>
      <c r="G313" s="70" t="s">
        <v>1979</v>
      </c>
      <c r="H313" s="70" t="s">
        <v>1980</v>
      </c>
      <c r="I313" s="148"/>
      <c r="J313" s="71">
        <v>0</v>
      </c>
      <c r="K313" s="71">
        <v>0.35818713882096559</v>
      </c>
      <c r="L313" s="71">
        <v>0</v>
      </c>
      <c r="M313" s="71">
        <v>0.10235224337899269</v>
      </c>
      <c r="N313" s="71">
        <v>27.194417892576869</v>
      </c>
      <c r="O313" s="71">
        <v>11.702059630974416</v>
      </c>
      <c r="P313" s="71">
        <v>8.8676671174976853</v>
      </c>
      <c r="Q313" s="71">
        <v>1.04728191605779</v>
      </c>
      <c r="R313" s="71">
        <v>0</v>
      </c>
      <c r="S313" s="71">
        <v>0.31155206325597901</v>
      </c>
      <c r="T313" s="72"/>
      <c r="U313" s="71">
        <v>0</v>
      </c>
      <c r="V313" s="71">
        <v>155</v>
      </c>
      <c r="W313" s="71">
        <v>0</v>
      </c>
      <c r="X313" s="71">
        <v>16</v>
      </c>
      <c r="Y313" s="71">
        <v>5625</v>
      </c>
      <c r="Z313" s="71">
        <v>6734</v>
      </c>
      <c r="AA313" s="71">
        <v>1766</v>
      </c>
      <c r="AB313" s="71">
        <v>14111</v>
      </c>
      <c r="AC313" s="71">
        <v>0</v>
      </c>
      <c r="AD313" s="71">
        <v>0.31155206325597901</v>
      </c>
      <c r="AE313" s="72"/>
      <c r="AF313" s="71"/>
      <c r="AG313" s="71"/>
      <c r="AH313" s="71"/>
      <c r="AI313" s="71"/>
      <c r="AJ313" s="71"/>
      <c r="AK313" s="71"/>
      <c r="AL313" s="71"/>
      <c r="AM313" s="71"/>
      <c r="AN313" s="71"/>
      <c r="AO313" s="71"/>
      <c r="AP313" s="71"/>
      <c r="AQ313" s="72"/>
      <c r="AR313" s="71">
        <v>112</v>
      </c>
      <c r="AS313" s="71">
        <v>1</v>
      </c>
      <c r="AT313" s="71">
        <v>0</v>
      </c>
      <c r="AU313" s="71">
        <v>0</v>
      </c>
      <c r="AV313" s="71">
        <v>0</v>
      </c>
      <c r="AW313" s="71">
        <v>0</v>
      </c>
      <c r="AX313" s="71"/>
      <c r="AY313" s="72"/>
      <c r="AZ313" s="71">
        <v>430.8</v>
      </c>
      <c r="BA313" s="71">
        <v>35.700000000000003</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1991</v>
      </c>
      <c r="B314" s="70">
        <v>80</v>
      </c>
      <c r="C314" s="70">
        <v>12</v>
      </c>
      <c r="D314" s="70">
        <v>5</v>
      </c>
      <c r="E314" s="70">
        <v>2015</v>
      </c>
      <c r="F314" s="70" t="s">
        <v>182</v>
      </c>
      <c r="G314" s="70" t="s">
        <v>1979</v>
      </c>
      <c r="H314" s="70" t="s">
        <v>1980</v>
      </c>
      <c r="I314" s="148"/>
      <c r="J314" s="71">
        <v>0</v>
      </c>
      <c r="K314" s="71">
        <v>0.36198668017933172</v>
      </c>
      <c r="L314" s="71">
        <v>0</v>
      </c>
      <c r="M314" s="71">
        <v>0.10069400127008971</v>
      </c>
      <c r="N314" s="71">
        <v>24.161919040873592</v>
      </c>
      <c r="O314" s="71">
        <v>10.020785503736407</v>
      </c>
      <c r="P314" s="71">
        <v>8.4475229155440026</v>
      </c>
      <c r="Q314" s="71">
        <v>1.00742125400565</v>
      </c>
      <c r="R314" s="71">
        <v>0</v>
      </c>
      <c r="S314" s="71">
        <v>0.46108373641461681</v>
      </c>
      <c r="T314" s="72"/>
      <c r="U314" s="71">
        <v>0</v>
      </c>
      <c r="V314" s="71">
        <v>155</v>
      </c>
      <c r="W314" s="71">
        <v>0</v>
      </c>
      <c r="X314" s="71">
        <v>16</v>
      </c>
      <c r="Y314" s="71">
        <v>5574</v>
      </c>
      <c r="Z314" s="71">
        <v>5822</v>
      </c>
      <c r="AA314" s="71">
        <v>1681</v>
      </c>
      <c r="AB314" s="71">
        <v>13866</v>
      </c>
      <c r="AC314" s="71">
        <v>0</v>
      </c>
      <c r="AD314" s="71">
        <v>0.46108373641461681</v>
      </c>
      <c r="AE314" s="72"/>
      <c r="AF314" s="71">
        <v>0</v>
      </c>
      <c r="AG314" s="71">
        <v>266189.02300778229</v>
      </c>
      <c r="AH314" s="71">
        <v>0</v>
      </c>
      <c r="AI314" s="71">
        <v>112737.92334476741</v>
      </c>
      <c r="AJ314" s="71">
        <v>32155614.169247419</v>
      </c>
      <c r="AK314" s="71">
        <v>0</v>
      </c>
      <c r="AL314" s="71">
        <v>0</v>
      </c>
      <c r="AM314" s="71">
        <v>1900277.134317653</v>
      </c>
      <c r="AN314" s="71">
        <v>0</v>
      </c>
      <c r="AO314" s="71">
        <v>0</v>
      </c>
      <c r="AP314" s="71">
        <v>34434818.249917619</v>
      </c>
      <c r="AQ314" s="72"/>
      <c r="AR314" s="71">
        <v>112</v>
      </c>
      <c r="AS314" s="71">
        <v>4</v>
      </c>
      <c r="AT314" s="71">
        <v>0</v>
      </c>
      <c r="AU314" s="71">
        <v>0</v>
      </c>
      <c r="AV314" s="71">
        <v>0</v>
      </c>
      <c r="AW314" s="71">
        <v>0</v>
      </c>
      <c r="AX314" s="71"/>
      <c r="AY314" s="72"/>
      <c r="AZ314" s="71">
        <v>430.8</v>
      </c>
      <c r="BA314" s="71">
        <v>2026.8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1992</v>
      </c>
      <c r="B315" s="70">
        <v>81</v>
      </c>
      <c r="C315" s="70">
        <v>13</v>
      </c>
      <c r="D315" s="70">
        <v>5</v>
      </c>
      <c r="E315" s="70">
        <v>2016</v>
      </c>
      <c r="F315" s="70" t="s">
        <v>155</v>
      </c>
      <c r="G315" s="70" t="s">
        <v>1979</v>
      </c>
      <c r="H315" s="70" t="s">
        <v>1980</v>
      </c>
      <c r="I315" s="148"/>
      <c r="J315" s="71">
        <v>0</v>
      </c>
      <c r="K315" s="71">
        <v>0.37184279358256461</v>
      </c>
      <c r="L315" s="71">
        <v>0</v>
      </c>
      <c r="M315" s="71">
        <v>7.3564461605256481E-2</v>
      </c>
      <c r="N315" s="71">
        <v>22.04079786062626</v>
      </c>
      <c r="O315" s="71">
        <v>8.6561850503921818</v>
      </c>
      <c r="P315" s="71">
        <v>8.1335005176176427</v>
      </c>
      <c r="Q315" s="71">
        <v>0.9603836826942086</v>
      </c>
      <c r="R315" s="71">
        <v>0</v>
      </c>
      <c r="S315" s="71">
        <v>0.4722155707899624</v>
      </c>
      <c r="T315" s="72"/>
      <c r="U315" s="71">
        <v>0</v>
      </c>
      <c r="V315" s="71">
        <v>155</v>
      </c>
      <c r="W315" s="71">
        <v>0</v>
      </c>
      <c r="X315" s="71">
        <v>16</v>
      </c>
      <c r="Y315" s="71">
        <v>5465</v>
      </c>
      <c r="Z315" s="71">
        <v>5091</v>
      </c>
      <c r="AA315" s="71">
        <v>1674</v>
      </c>
      <c r="AB315" s="71">
        <v>13597</v>
      </c>
      <c r="AC315" s="71">
        <v>0</v>
      </c>
      <c r="AD315" s="71">
        <v>0.4722155707899624</v>
      </c>
      <c r="AE315" s="72"/>
      <c r="AF315" s="71">
        <v>0</v>
      </c>
      <c r="AG315" s="71">
        <v>262389.47868384217</v>
      </c>
      <c r="AH315" s="71">
        <v>0</v>
      </c>
      <c r="AI315" s="71">
        <v>100417.9925431942</v>
      </c>
      <c r="AJ315" s="71">
        <v>28097738.25389456</v>
      </c>
      <c r="AK315" s="71">
        <v>0</v>
      </c>
      <c r="AL315" s="71">
        <v>0</v>
      </c>
      <c r="AM315" s="71">
        <v>1864859.5008723759</v>
      </c>
      <c r="AN315" s="71">
        <v>0</v>
      </c>
      <c r="AO315" s="71">
        <v>0</v>
      </c>
      <c r="AP315" s="71">
        <v>30325405.225993972</v>
      </c>
      <c r="AQ315" s="72"/>
      <c r="AR315" s="71">
        <v>118</v>
      </c>
      <c r="AS315" s="71">
        <v>9</v>
      </c>
      <c r="AT315" s="71">
        <v>0</v>
      </c>
      <c r="AU315" s="71">
        <v>0</v>
      </c>
      <c r="AV315" s="71">
        <v>0</v>
      </c>
      <c r="AW315" s="71">
        <v>0</v>
      </c>
      <c r="AX315" s="71"/>
      <c r="AY315" s="72"/>
      <c r="AZ315" s="71">
        <v>458</v>
      </c>
      <c r="BA315" s="71">
        <v>2235.8000000000002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1993</v>
      </c>
      <c r="B316" s="70">
        <v>82</v>
      </c>
      <c r="C316" s="70">
        <v>14</v>
      </c>
      <c r="D316" s="70">
        <v>5</v>
      </c>
      <c r="E316" s="70">
        <v>2017</v>
      </c>
      <c r="F316" s="70" t="s">
        <v>156</v>
      </c>
      <c r="G316" s="70" t="s">
        <v>1979</v>
      </c>
      <c r="H316" s="70" t="s">
        <v>1980</v>
      </c>
      <c r="I316" s="148"/>
      <c r="J316" s="71">
        <v>0</v>
      </c>
      <c r="K316" s="71">
        <v>0.38220246276188052</v>
      </c>
      <c r="L316" s="71">
        <v>0</v>
      </c>
      <c r="M316" s="71">
        <v>6.8185608844177209E-2</v>
      </c>
      <c r="N316" s="71">
        <v>23.371975319998896</v>
      </c>
      <c r="O316" s="71">
        <v>7.6937161628107829</v>
      </c>
      <c r="P316" s="71">
        <v>8.1447409638593484</v>
      </c>
      <c r="Q316" s="71">
        <v>0.90569437390676799</v>
      </c>
      <c r="R316" s="71">
        <v>0</v>
      </c>
      <c r="S316" s="71">
        <v>0.57189054373831349</v>
      </c>
      <c r="T316" s="72"/>
      <c r="U316" s="71">
        <v>0</v>
      </c>
      <c r="V316" s="71">
        <v>155</v>
      </c>
      <c r="W316" s="71">
        <v>0</v>
      </c>
      <c r="X316" s="71">
        <v>16</v>
      </c>
      <c r="Y316" s="71">
        <v>5461</v>
      </c>
      <c r="Z316" s="71">
        <v>4600</v>
      </c>
      <c r="AA316" s="71">
        <v>1687</v>
      </c>
      <c r="AB316" s="71">
        <v>13260</v>
      </c>
      <c r="AC316" s="71">
        <v>0</v>
      </c>
      <c r="AD316" s="71">
        <v>0.57189054373831349</v>
      </c>
      <c r="AE316" s="72"/>
      <c r="AF316" s="71">
        <v>0</v>
      </c>
      <c r="AG316" s="71">
        <v>274857.59461600718</v>
      </c>
      <c r="AH316" s="71">
        <v>0</v>
      </c>
      <c r="AI316" s="71">
        <v>98504.589262947484</v>
      </c>
      <c r="AJ316" s="71">
        <v>30892604.216392029</v>
      </c>
      <c r="AK316" s="71">
        <v>0</v>
      </c>
      <c r="AL316" s="71">
        <v>0</v>
      </c>
      <c r="AM316" s="71">
        <v>1821484.8576461901</v>
      </c>
      <c r="AN316" s="71">
        <v>0</v>
      </c>
      <c r="AO316" s="71">
        <v>0</v>
      </c>
      <c r="AP316" s="71">
        <v>33087451.257917173</v>
      </c>
      <c r="AQ316" s="72"/>
      <c r="AR316" s="71">
        <v>142</v>
      </c>
      <c r="AS316" s="71">
        <v>16</v>
      </c>
      <c r="AT316" s="71">
        <v>0</v>
      </c>
      <c r="AU316" s="71">
        <v>0</v>
      </c>
      <c r="AV316" s="71">
        <v>0</v>
      </c>
      <c r="AW316" s="71">
        <v>0</v>
      </c>
      <c r="AX316" s="71"/>
      <c r="AY316" s="72"/>
      <c r="AZ316" s="71">
        <v>578.9</v>
      </c>
      <c r="BA316" s="71">
        <v>69072.2</v>
      </c>
      <c r="BB316" s="71">
        <v>0</v>
      </c>
      <c r="BC316" s="71">
        <v>0</v>
      </c>
      <c r="BD316" s="71">
        <v>0</v>
      </c>
      <c r="BE316" s="71">
        <v>0</v>
      </c>
      <c r="BF316" s="71"/>
      <c r="BG316" s="72"/>
      <c r="BH316" s="71">
        <v>0</v>
      </c>
      <c r="BI316" s="71">
        <v>0</v>
      </c>
      <c r="BJ316" s="71">
        <v>0</v>
      </c>
      <c r="BK316" s="71">
        <v>0</v>
      </c>
      <c r="BL316" s="71">
        <v>9.6329999999999991</v>
      </c>
      <c r="BM316" s="71">
        <v>0</v>
      </c>
      <c r="BN316" s="72"/>
      <c r="BO316" s="71">
        <v>0</v>
      </c>
      <c r="BP316" s="71">
        <v>0</v>
      </c>
      <c r="BQ316" s="71">
        <v>0</v>
      </c>
      <c r="BR316" s="71">
        <v>0</v>
      </c>
      <c r="BS316" s="71">
        <v>1</v>
      </c>
      <c r="BT316" s="71">
        <v>0</v>
      </c>
      <c r="BU316"/>
      <c r="BV316" s="70">
        <v>0</v>
      </c>
      <c r="BW316" s="70">
        <v>0</v>
      </c>
      <c r="BX316" s="70">
        <v>9.6329999999999991</v>
      </c>
      <c r="BY316" s="70">
        <v>0</v>
      </c>
      <c r="BZ316" s="70">
        <v>0</v>
      </c>
      <c r="CA316" s="70">
        <v>0</v>
      </c>
      <c r="CB316" s="70">
        <v>0</v>
      </c>
      <c r="CC316" s="70">
        <v>0</v>
      </c>
      <c r="CD316" s="70">
        <v>0</v>
      </c>
    </row>
    <row r="317" spans="1:82">
      <c r="A317" s="70" t="s">
        <v>1994</v>
      </c>
      <c r="B317" s="70">
        <v>83</v>
      </c>
      <c r="C317" s="70">
        <v>15</v>
      </c>
      <c r="D317" s="70">
        <v>5</v>
      </c>
      <c r="E317" s="70">
        <v>2018</v>
      </c>
      <c r="F317" s="70" t="s">
        <v>183</v>
      </c>
      <c r="G317" s="70" t="s">
        <v>1979</v>
      </c>
      <c r="H317" s="70" t="s">
        <v>1980</v>
      </c>
      <c r="I317" s="148"/>
      <c r="J317" s="71">
        <v>0</v>
      </c>
      <c r="K317" s="71">
        <v>0.36328027640721</v>
      </c>
      <c r="L317" s="71">
        <v>0</v>
      </c>
      <c r="M317" s="71">
        <v>7.2321409930802286E-2</v>
      </c>
      <c r="N317" s="71">
        <v>21.936101390346884</v>
      </c>
      <c r="O317" s="71">
        <v>7.1339637857154639</v>
      </c>
      <c r="P317" s="71">
        <v>9.0292030831119092</v>
      </c>
      <c r="Q317" s="71">
        <v>0.82585225894399505</v>
      </c>
      <c r="R317" s="71">
        <v>0</v>
      </c>
      <c r="S317" s="71">
        <v>0.81382778657478394</v>
      </c>
      <c r="T317" s="72"/>
      <c r="U317" s="71">
        <v>0</v>
      </c>
      <c r="V317" s="71">
        <v>155</v>
      </c>
      <c r="W317" s="71">
        <v>0</v>
      </c>
      <c r="X317" s="71">
        <v>16</v>
      </c>
      <c r="Y317" s="71">
        <v>5584</v>
      </c>
      <c r="Z317" s="71">
        <v>4347</v>
      </c>
      <c r="AA317" s="71">
        <v>1889</v>
      </c>
      <c r="AB317" s="71">
        <v>13030</v>
      </c>
      <c r="AC317" s="71">
        <v>0</v>
      </c>
      <c r="AD317" s="71">
        <v>0.81382778657478394</v>
      </c>
      <c r="AE317" s="72"/>
      <c r="AF317" s="71">
        <v>0</v>
      </c>
      <c r="AG317" s="71">
        <v>244288.163324344</v>
      </c>
      <c r="AH317" s="71">
        <v>0</v>
      </c>
      <c r="AI317" s="71">
        <v>98255.30266178996</v>
      </c>
      <c r="AJ317" s="71">
        <v>27765135.227818608</v>
      </c>
      <c r="AK317" s="71">
        <v>0</v>
      </c>
      <c r="AL317" s="71">
        <v>0</v>
      </c>
      <c r="AM317" s="71">
        <v>1793593.9725727851</v>
      </c>
      <c r="AN317" s="71">
        <v>0</v>
      </c>
      <c r="AO317" s="71">
        <v>0</v>
      </c>
      <c r="AP317" s="71">
        <v>29901272.666377526</v>
      </c>
      <c r="AQ317" s="72"/>
      <c r="AR317" s="71">
        <v>167</v>
      </c>
      <c r="AS317" s="71">
        <v>28</v>
      </c>
      <c r="AT317" s="71">
        <v>0</v>
      </c>
      <c r="AU317" s="71">
        <v>0</v>
      </c>
      <c r="AV317" s="71">
        <v>0</v>
      </c>
      <c r="AW317" s="71">
        <v>0</v>
      </c>
      <c r="AX317" s="71"/>
      <c r="AY317" s="72"/>
      <c r="AZ317" s="71">
        <v>724.8</v>
      </c>
      <c r="BA317" s="71">
        <v>70295</v>
      </c>
      <c r="BB317" s="71">
        <v>0</v>
      </c>
      <c r="BC317" s="71">
        <v>0</v>
      </c>
      <c r="BD317" s="71">
        <v>0</v>
      </c>
      <c r="BE317" s="71">
        <v>0</v>
      </c>
      <c r="BF317" s="71"/>
      <c r="BG317" s="72"/>
      <c r="BH317" s="71">
        <v>0</v>
      </c>
      <c r="BI317" s="71">
        <v>0</v>
      </c>
      <c r="BJ317" s="71">
        <v>8.2240000000000002</v>
      </c>
      <c r="BK317" s="71">
        <v>0</v>
      </c>
      <c r="BL317" s="71">
        <v>0</v>
      </c>
      <c r="BM317" s="71">
        <v>0</v>
      </c>
      <c r="BN317" s="72"/>
      <c r="BO317" s="71">
        <v>0</v>
      </c>
      <c r="BP317" s="71">
        <v>0</v>
      </c>
      <c r="BQ317" s="71">
        <v>1</v>
      </c>
      <c r="BR317" s="71">
        <v>0</v>
      </c>
      <c r="BS317" s="71">
        <v>0</v>
      </c>
      <c r="BT317" s="71">
        <v>0</v>
      </c>
      <c r="BU317"/>
      <c r="BV317" s="70">
        <v>8.2240000000000002</v>
      </c>
      <c r="BW317" s="70">
        <v>0</v>
      </c>
      <c r="BX317" s="70">
        <v>0</v>
      </c>
      <c r="BY317" s="70">
        <v>0</v>
      </c>
      <c r="BZ317" s="70">
        <v>0</v>
      </c>
      <c r="CA317" s="70">
        <v>0</v>
      </c>
      <c r="CB317" s="70">
        <v>0</v>
      </c>
      <c r="CC317" s="70">
        <v>0</v>
      </c>
      <c r="CD317" s="70">
        <v>0</v>
      </c>
    </row>
    <row r="318" spans="1:82">
      <c r="A318" s="70" t="s">
        <v>1995</v>
      </c>
      <c r="B318" s="70">
        <v>84</v>
      </c>
      <c r="C318" s="70">
        <v>16</v>
      </c>
      <c r="D318" s="70">
        <v>5</v>
      </c>
      <c r="E318" s="70">
        <v>2019</v>
      </c>
      <c r="F318" s="70" t="s">
        <v>158</v>
      </c>
      <c r="G318" s="70" t="s">
        <v>1979</v>
      </c>
      <c r="H318" s="70" t="s">
        <v>1980</v>
      </c>
      <c r="I318" s="148"/>
      <c r="J318" s="71">
        <v>0</v>
      </c>
      <c r="K318" s="71">
        <v>0.33627787019062433</v>
      </c>
      <c r="L318" s="71">
        <v>0</v>
      </c>
      <c r="M318" s="71">
        <v>7.2404606930802334E-2</v>
      </c>
      <c r="N318" s="71">
        <v>21.381354212989688</v>
      </c>
      <c r="O318" s="71">
        <v>6.518471515005249</v>
      </c>
      <c r="P318" s="71">
        <v>9.1647200473188146</v>
      </c>
      <c r="Q318" s="71">
        <v>0.78544767435570595</v>
      </c>
      <c r="R318" s="71">
        <v>0</v>
      </c>
      <c r="S318" s="71">
        <v>0.91890937787586735</v>
      </c>
      <c r="T318" s="72"/>
      <c r="U318" s="71">
        <v>0</v>
      </c>
      <c r="V318" s="71">
        <v>155</v>
      </c>
      <c r="W318" s="71">
        <v>0</v>
      </c>
      <c r="X318" s="71">
        <v>16</v>
      </c>
      <c r="Y318" s="71">
        <v>5590</v>
      </c>
      <c r="Z318" s="71">
        <v>4081</v>
      </c>
      <c r="AA318" s="71">
        <v>1903</v>
      </c>
      <c r="AB318" s="71">
        <v>12728</v>
      </c>
      <c r="AC318" s="71">
        <v>0</v>
      </c>
      <c r="AD318" s="71">
        <v>0.91890937787586735</v>
      </c>
      <c r="AE318" s="72"/>
      <c r="AF318" s="71">
        <v>0</v>
      </c>
      <c r="AG318" s="71">
        <v>236543.0745994864</v>
      </c>
      <c r="AH318" s="71">
        <v>0</v>
      </c>
      <c r="AI318" s="71">
        <v>104969.9554356716</v>
      </c>
      <c r="AJ318" s="71">
        <v>28908761.99816224</v>
      </c>
      <c r="AK318" s="71">
        <v>0</v>
      </c>
      <c r="AL318" s="71">
        <v>0</v>
      </c>
      <c r="AM318" s="71">
        <v>1733457.7836672997</v>
      </c>
      <c r="AN318" s="71">
        <v>0</v>
      </c>
      <c r="AO318" s="71">
        <v>0</v>
      </c>
      <c r="AP318" s="71">
        <v>30983732.811864696</v>
      </c>
      <c r="AQ318" s="72"/>
      <c r="AR318" s="71">
        <v>191</v>
      </c>
      <c r="AS318" s="71">
        <v>43</v>
      </c>
      <c r="AT318" s="71">
        <v>0</v>
      </c>
      <c r="AU318" s="71">
        <v>0</v>
      </c>
      <c r="AV318" s="71">
        <v>0</v>
      </c>
      <c r="AW318" s="71">
        <v>0</v>
      </c>
      <c r="AX318" s="71"/>
      <c r="AY318" s="72"/>
      <c r="AZ318" s="71">
        <v>850.59999999999991</v>
      </c>
      <c r="BA318" s="71">
        <v>93842.6</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1996</v>
      </c>
      <c r="B319" s="70">
        <v>85</v>
      </c>
      <c r="C319" s="70">
        <v>17</v>
      </c>
      <c r="D319" s="70">
        <v>5</v>
      </c>
      <c r="E319" s="70">
        <v>2020</v>
      </c>
      <c r="F319" s="70" t="s">
        <v>159</v>
      </c>
      <c r="G319" s="70" t="s">
        <v>1979</v>
      </c>
      <c r="H319" s="70" t="s">
        <v>1980</v>
      </c>
      <c r="I319" s="148"/>
      <c r="J319" s="71">
        <v>0</v>
      </c>
      <c r="K319" s="71">
        <v>0.90808037446831202</v>
      </c>
      <c r="L319" s="71">
        <v>0.59557264680782573</v>
      </c>
      <c r="M319" s="71">
        <v>8.8532718112564126</v>
      </c>
      <c r="N319" s="71">
        <v>19.215942390825152</v>
      </c>
      <c r="O319" s="71">
        <v>5.6691195362672051</v>
      </c>
      <c r="P319" s="71">
        <v>8.8217782641631111</v>
      </c>
      <c r="Q319" s="71">
        <v>0.72957999133823404</v>
      </c>
      <c r="R319" s="71">
        <v>0</v>
      </c>
      <c r="S319" s="71">
        <v>0.88671962698076823</v>
      </c>
      <c r="T319" s="72"/>
      <c r="U319" s="71">
        <v>0</v>
      </c>
      <c r="V319" s="71">
        <v>415</v>
      </c>
      <c r="W319" s="71">
        <v>15</v>
      </c>
      <c r="X319" s="71">
        <v>2342</v>
      </c>
      <c r="Y319" s="71">
        <v>5633</v>
      </c>
      <c r="Z319" s="71">
        <v>4051</v>
      </c>
      <c r="AA319" s="71">
        <v>1947</v>
      </c>
      <c r="AB319" s="71">
        <v>12374</v>
      </c>
      <c r="AC319" s="71">
        <v>0</v>
      </c>
      <c r="AD319" s="71">
        <v>0.88671962698076823</v>
      </c>
      <c r="AE319" s="72"/>
      <c r="AF319" s="71">
        <v>0</v>
      </c>
      <c r="AG319" s="71">
        <v>621365.1195850377</v>
      </c>
      <c r="AH319" s="71">
        <v>123055.36873666866</v>
      </c>
      <c r="AI319" s="71">
        <v>13146031.025589632</v>
      </c>
      <c r="AJ319" s="71">
        <v>28444126.603904091</v>
      </c>
      <c r="AK319" s="71"/>
      <c r="AL319" s="71"/>
      <c r="AM319" s="71">
        <v>1614944.4780073853</v>
      </c>
      <c r="AN319" s="71"/>
      <c r="AO319" s="71"/>
      <c r="AP319" s="71">
        <v>43949522.595822811</v>
      </c>
      <c r="AQ319" s="72"/>
      <c r="AR319" s="71">
        <v>209</v>
      </c>
      <c r="AS319" s="71">
        <v>53</v>
      </c>
      <c r="AT319" s="71">
        <v>0</v>
      </c>
      <c r="AU319" s="71">
        <v>0</v>
      </c>
      <c r="AV319" s="71">
        <v>0</v>
      </c>
      <c r="AW319" s="71">
        <v>0</v>
      </c>
      <c r="AX319" s="71"/>
      <c r="AY319" s="72"/>
      <c r="AZ319" s="71">
        <v>950.99999999999977</v>
      </c>
      <c r="BA319" s="71">
        <v>95106.4</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1997</v>
      </c>
      <c r="B320" s="70">
        <v>85</v>
      </c>
      <c r="C320" s="70">
        <v>18</v>
      </c>
      <c r="D320" s="70">
        <v>5</v>
      </c>
      <c r="E320" s="70">
        <v>2021</v>
      </c>
      <c r="F320" s="70" t="s">
        <v>160</v>
      </c>
      <c r="G320" s="70" t="s">
        <v>1979</v>
      </c>
      <c r="H320" s="70" t="s">
        <v>1980</v>
      </c>
      <c r="I320" s="148"/>
      <c r="J320" s="71">
        <v>0</v>
      </c>
      <c r="K320" s="71">
        <v>0.99449460606537987</v>
      </c>
      <c r="L320" s="71">
        <v>0.49045633270348171</v>
      </c>
      <c r="M320" s="71">
        <v>9.7112076589509186</v>
      </c>
      <c r="N320" s="71">
        <v>21.352181859089342</v>
      </c>
      <c r="O320" s="71">
        <v>5.4569297039993065</v>
      </c>
      <c r="P320" s="71">
        <v>9.0237164289614711</v>
      </c>
      <c r="Q320" s="71">
        <v>0.70315593438732205</v>
      </c>
      <c r="R320" s="71">
        <v>0</v>
      </c>
      <c r="S320" s="71">
        <v>0.62478647631698703</v>
      </c>
      <c r="T320" s="72"/>
      <c r="U320" s="71">
        <v>0</v>
      </c>
      <c r="V320" s="71">
        <v>415</v>
      </c>
      <c r="W320" s="71">
        <v>15</v>
      </c>
      <c r="X320" s="71">
        <v>2342</v>
      </c>
      <c r="Y320" s="71">
        <v>5617</v>
      </c>
      <c r="Z320" s="71">
        <v>4015</v>
      </c>
      <c r="AA320" s="71">
        <v>1942</v>
      </c>
      <c r="AB320" s="71">
        <v>12043</v>
      </c>
      <c r="AC320" s="71">
        <v>0</v>
      </c>
      <c r="AD320" s="71">
        <v>0.62478647631698703</v>
      </c>
      <c r="AE320" s="72"/>
      <c r="AF320" s="71">
        <v>0</v>
      </c>
      <c r="AG320" s="71">
        <v>665361.83531714173</v>
      </c>
      <c r="AH320" s="71">
        <v>98260.62194879906</v>
      </c>
      <c r="AI320" s="71">
        <v>14561445.10700272</v>
      </c>
      <c r="AJ320" s="71">
        <v>29298826.662613578</v>
      </c>
      <c r="AK320" s="71">
        <v>0</v>
      </c>
      <c r="AL320" s="71">
        <v>0</v>
      </c>
      <c r="AM320" s="71">
        <v>1580811.0008693705</v>
      </c>
      <c r="AN320" s="71">
        <v>0</v>
      </c>
      <c r="AO320" s="71">
        <v>0</v>
      </c>
      <c r="AP320" s="71">
        <v>46204705.227751613</v>
      </c>
      <c r="AQ320" s="72"/>
      <c r="AR320" s="71">
        <v>220</v>
      </c>
      <c r="AS320" s="71">
        <v>58</v>
      </c>
      <c r="AT320" s="71">
        <v>0</v>
      </c>
      <c r="AU320" s="71">
        <v>0</v>
      </c>
      <c r="AV320" s="71">
        <v>0</v>
      </c>
      <c r="AW320" s="71">
        <v>0</v>
      </c>
      <c r="AX320" s="71"/>
      <c r="AY320" s="72"/>
      <c r="AZ320" s="71">
        <v>1024.5999999999999</v>
      </c>
      <c r="BA320" s="71">
        <v>95654.399999999994</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1998</v>
      </c>
      <c r="B321" s="70">
        <v>85</v>
      </c>
      <c r="C321" s="70">
        <v>19</v>
      </c>
      <c r="D321" s="70">
        <v>5</v>
      </c>
      <c r="E321" s="70">
        <v>2022</v>
      </c>
      <c r="F321" s="70" t="s">
        <v>161</v>
      </c>
      <c r="G321" s="70" t="s">
        <v>1979</v>
      </c>
      <c r="H321" s="70" t="s">
        <v>1980</v>
      </c>
      <c r="I321" s="148"/>
      <c r="J321" s="71">
        <v>0</v>
      </c>
      <c r="K321" s="71">
        <v>0.89105516827717834</v>
      </c>
      <c r="L321" s="71">
        <v>0.4492781293688512</v>
      </c>
      <c r="M321" s="71">
        <v>9.664566802971029</v>
      </c>
      <c r="N321" s="71">
        <v>20.708210792957228</v>
      </c>
      <c r="O321" s="71">
        <v>5.7735250643420626</v>
      </c>
      <c r="P321" s="71">
        <v>9.0896015497385054</v>
      </c>
      <c r="Q321" s="71">
        <v>0.69089647166314094</v>
      </c>
      <c r="R321" s="71">
        <v>0</v>
      </c>
      <c r="S321" s="71">
        <v>0.74705669981392919</v>
      </c>
      <c r="T321" s="72"/>
      <c r="U321" s="71">
        <v>0</v>
      </c>
      <c r="V321" s="71">
        <v>415</v>
      </c>
      <c r="W321" s="71">
        <v>15</v>
      </c>
      <c r="X321" s="71">
        <v>2342</v>
      </c>
      <c r="Y321" s="71">
        <v>5645</v>
      </c>
      <c r="Z321" s="71">
        <v>4036</v>
      </c>
      <c r="AA321" s="71">
        <v>1986</v>
      </c>
      <c r="AB321" s="71">
        <v>11736</v>
      </c>
      <c r="AC321" s="71">
        <v>0</v>
      </c>
      <c r="AD321" s="71">
        <v>0.74705669981392919</v>
      </c>
      <c r="AE321" s="72"/>
      <c r="AF321" s="71">
        <v>0</v>
      </c>
      <c r="AG321" s="71">
        <v>647060.43865985866</v>
      </c>
      <c r="AH321" s="71">
        <v>102847.66864006376</v>
      </c>
      <c r="AI321" s="71">
        <v>13892499.001612213</v>
      </c>
      <c r="AJ321" s="71">
        <v>29687852.366100822</v>
      </c>
      <c r="AK321" s="71">
        <v>0</v>
      </c>
      <c r="AL321" s="71">
        <v>0</v>
      </c>
      <c r="AM321" s="71">
        <v>1515437.9271619082</v>
      </c>
      <c r="AN321" s="71">
        <v>0</v>
      </c>
      <c r="AO321" s="71">
        <v>0</v>
      </c>
      <c r="AP321" s="71">
        <v>45845697.402174868</v>
      </c>
      <c r="AQ321" s="72"/>
      <c r="AR321" s="71">
        <v>248</v>
      </c>
      <c r="AS321" s="71">
        <v>91</v>
      </c>
      <c r="AT321" s="71">
        <v>0</v>
      </c>
      <c r="AU321" s="71">
        <v>0</v>
      </c>
      <c r="AV321" s="71">
        <v>0</v>
      </c>
      <c r="AW321" s="71">
        <v>0</v>
      </c>
      <c r="AX321" s="71"/>
      <c r="AY321" s="72"/>
      <c r="AZ321" s="71">
        <v>1257.7999999999993</v>
      </c>
      <c r="BA321" s="71">
        <v>97159.2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1999</v>
      </c>
      <c r="B322" s="70">
        <v>85</v>
      </c>
      <c r="C322" s="70">
        <v>20</v>
      </c>
      <c r="D322" s="70">
        <v>5</v>
      </c>
      <c r="E322" s="70">
        <v>2023</v>
      </c>
      <c r="F322" s="70" t="s">
        <v>1539</v>
      </c>
      <c r="G322" s="70" t="s">
        <v>1979</v>
      </c>
      <c r="H322" s="70" t="s">
        <v>1980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261</v>
      </c>
      <c r="AS322" s="71">
        <v>131</v>
      </c>
      <c r="AT322" s="71">
        <v>0</v>
      </c>
      <c r="AU322" s="71">
        <v>0</v>
      </c>
      <c r="AV322" s="71">
        <v>0</v>
      </c>
      <c r="AW322" s="71">
        <v>0</v>
      </c>
      <c r="AX322" s="71"/>
      <c r="AY322" s="72"/>
      <c r="AZ322" s="71">
        <v>1334.2999999999993</v>
      </c>
      <c r="BA322" s="71">
        <v>99125.900000000038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2000</v>
      </c>
      <c r="B323" s="70">
        <v>85</v>
      </c>
      <c r="C323" s="70">
        <v>21</v>
      </c>
      <c r="D323" s="70">
        <v>5</v>
      </c>
      <c r="E323" s="70">
        <v>2024</v>
      </c>
      <c r="F323" s="70" t="s">
        <v>1554</v>
      </c>
      <c r="G323" s="70" t="s">
        <v>1979</v>
      </c>
      <c r="H323" s="70" t="s">
        <v>1980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2001</v>
      </c>
      <c r="B324" s="70">
        <v>324</v>
      </c>
      <c r="C324" s="70">
        <v>1</v>
      </c>
      <c r="D324" s="70">
        <v>20</v>
      </c>
      <c r="E324" s="70">
        <v>1990</v>
      </c>
      <c r="F324" s="70" t="s">
        <v>787</v>
      </c>
      <c r="G324" s="70" t="s">
        <v>1641</v>
      </c>
      <c r="H324" s="70" t="s">
        <v>1642</v>
      </c>
      <c r="I324" s="148"/>
      <c r="J324" s="71">
        <v>29.085263573723601</v>
      </c>
      <c r="K324" s="71">
        <v>6.0228419752678741</v>
      </c>
      <c r="L324" s="71">
        <v>126.1914166406246</v>
      </c>
      <c r="M324" s="71">
        <v>15.92182987787605</v>
      </c>
      <c r="N324" s="71">
        <v>30.393652650725841</v>
      </c>
      <c r="O324" s="71">
        <v>13.476397788675319</v>
      </c>
      <c r="P324" s="71">
        <v>19.846704416190711</v>
      </c>
      <c r="Q324" s="71">
        <v>1.10010662194359</v>
      </c>
      <c r="R324" s="71">
        <v>2.5113133943100578</v>
      </c>
      <c r="S324" s="71">
        <v>0.89583051862740526</v>
      </c>
      <c r="T324" s="72"/>
      <c r="U324" s="71">
        <v>816611</v>
      </c>
      <c r="V324" s="71">
        <v>1102</v>
      </c>
      <c r="W324" s="71">
        <v>1476</v>
      </c>
      <c r="X324" s="71">
        <v>5339</v>
      </c>
      <c r="Y324" s="71">
        <v>6502</v>
      </c>
      <c r="Z324" s="71">
        <v>5543</v>
      </c>
      <c r="AA324" s="71">
        <v>4819</v>
      </c>
      <c r="AB324" s="71">
        <v>17862</v>
      </c>
      <c r="AC324" s="71">
        <v>434964</v>
      </c>
      <c r="AD324" s="71">
        <v>0.89583051862740526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2002</v>
      </c>
      <c r="B325" s="70">
        <v>325</v>
      </c>
      <c r="C325" s="70">
        <v>2</v>
      </c>
      <c r="D325" s="70">
        <v>20</v>
      </c>
      <c r="E325" s="70">
        <v>2005</v>
      </c>
      <c r="F325" s="70" t="s">
        <v>789</v>
      </c>
      <c r="G325" s="70" t="s">
        <v>1641</v>
      </c>
      <c r="H325" s="70" t="s">
        <v>1642</v>
      </c>
      <c r="I325" s="148"/>
      <c r="J325" s="71">
        <v>15.458642937807801</v>
      </c>
      <c r="K325" s="71">
        <v>2.7373743726436879</v>
      </c>
      <c r="L325" s="71">
        <v>135.02426326631991</v>
      </c>
      <c r="M325" s="71">
        <v>26.231992761970201</v>
      </c>
      <c r="N325" s="71">
        <v>35.261221189276228</v>
      </c>
      <c r="O325" s="71">
        <v>17.28904807695994</v>
      </c>
      <c r="P325" s="71">
        <v>19.506185747664741</v>
      </c>
      <c r="Q325" s="71">
        <v>0.91134556875223705</v>
      </c>
      <c r="R325" s="71">
        <v>2.2228160892023259</v>
      </c>
      <c r="S325" s="71">
        <v>1.3020839580000001</v>
      </c>
      <c r="T325" s="72"/>
      <c r="U325" s="71">
        <v>477446</v>
      </c>
      <c r="V325" s="71">
        <v>835</v>
      </c>
      <c r="W325" s="71">
        <v>1199</v>
      </c>
      <c r="X325" s="71">
        <v>4260</v>
      </c>
      <c r="Y325" s="71">
        <v>7189</v>
      </c>
      <c r="Z325" s="71">
        <v>8229</v>
      </c>
      <c r="AA325" s="71">
        <v>3879</v>
      </c>
      <c r="AB325" s="71">
        <v>15469</v>
      </c>
      <c r="AC325" s="71">
        <v>393059</v>
      </c>
      <c r="AD325" s="71">
        <v>1.3020839580000001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2003</v>
      </c>
      <c r="B326" s="70">
        <v>326</v>
      </c>
      <c r="C326" s="70">
        <v>3</v>
      </c>
      <c r="D326" s="70">
        <v>20</v>
      </c>
      <c r="E326" s="70">
        <v>2006</v>
      </c>
      <c r="F326" s="70" t="s">
        <v>790</v>
      </c>
      <c r="G326" s="70" t="s">
        <v>1641</v>
      </c>
      <c r="H326" s="70" t="s">
        <v>1642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2004</v>
      </c>
      <c r="B327" s="70">
        <v>327</v>
      </c>
      <c r="C327" s="70">
        <v>4</v>
      </c>
      <c r="D327" s="70">
        <v>20</v>
      </c>
      <c r="E327" s="70">
        <v>2007</v>
      </c>
      <c r="F327" s="70" t="s">
        <v>791</v>
      </c>
      <c r="G327" s="70" t="s">
        <v>1641</v>
      </c>
      <c r="H327" s="70" t="s">
        <v>1642</v>
      </c>
      <c r="I327" s="148"/>
      <c r="J327" s="71">
        <v>11.848430581593529</v>
      </c>
      <c r="K327" s="71">
        <v>2.0137298943256652</v>
      </c>
      <c r="L327" s="71">
        <v>95.035689593944838</v>
      </c>
      <c r="M327" s="71">
        <v>25.08227904813474</v>
      </c>
      <c r="N327" s="71">
        <v>34.449548039958621</v>
      </c>
      <c r="O327" s="71">
        <v>16.146202093989341</v>
      </c>
      <c r="P327" s="71">
        <v>19.174912796006129</v>
      </c>
      <c r="Q327" s="71">
        <v>0.92148451018011801</v>
      </c>
      <c r="R327" s="71">
        <v>1.9777740702608479</v>
      </c>
      <c r="S327" s="71">
        <v>1.3469604416000001</v>
      </c>
      <c r="T327" s="72"/>
      <c r="U327" s="71">
        <v>389105</v>
      </c>
      <c r="V327" s="71">
        <v>670</v>
      </c>
      <c r="W327" s="71">
        <v>1158</v>
      </c>
      <c r="X327" s="71">
        <v>5102</v>
      </c>
      <c r="Y327" s="71">
        <v>7042</v>
      </c>
      <c r="Z327" s="71">
        <v>7989</v>
      </c>
      <c r="AA327" s="71">
        <v>3755</v>
      </c>
      <c r="AB327" s="71">
        <v>14814</v>
      </c>
      <c r="AC327" s="71">
        <v>359763</v>
      </c>
      <c r="AD327" s="71">
        <v>1.3469604416000001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2005</v>
      </c>
      <c r="B328" s="70">
        <v>328</v>
      </c>
      <c r="C328" s="70">
        <v>5</v>
      </c>
      <c r="D328" s="70">
        <v>20</v>
      </c>
      <c r="E328" s="70">
        <v>2008</v>
      </c>
      <c r="F328" s="70" t="s">
        <v>792</v>
      </c>
      <c r="G328" s="70" t="s">
        <v>1641</v>
      </c>
      <c r="H328" s="70" t="s">
        <v>1642</v>
      </c>
      <c r="I328" s="148"/>
      <c r="J328" s="71">
        <v>11.747701834122269</v>
      </c>
      <c r="K328" s="71">
        <v>1.767365093237673</v>
      </c>
      <c r="L328" s="71">
        <v>82.059731134068883</v>
      </c>
      <c r="M328" s="71">
        <v>29.34869534072762</v>
      </c>
      <c r="N328" s="71">
        <v>34.918195195086831</v>
      </c>
      <c r="O328" s="71">
        <v>15.49523077568533</v>
      </c>
      <c r="P328" s="71">
        <v>18.862321282205581</v>
      </c>
      <c r="Q328" s="71">
        <v>0.88778581372050502</v>
      </c>
      <c r="R328" s="71">
        <v>1.9768988896896229</v>
      </c>
      <c r="S328" s="71">
        <v>1.4390370430592001</v>
      </c>
      <c r="T328" s="72"/>
      <c r="U328" s="71">
        <v>405353</v>
      </c>
      <c r="V328" s="71">
        <v>670</v>
      </c>
      <c r="W328" s="71">
        <v>1158</v>
      </c>
      <c r="X328" s="71">
        <v>5102</v>
      </c>
      <c r="Y328" s="71">
        <v>7043</v>
      </c>
      <c r="Z328" s="71">
        <v>7936</v>
      </c>
      <c r="AA328" s="71">
        <v>3698</v>
      </c>
      <c r="AB328" s="71">
        <v>14507</v>
      </c>
      <c r="AC328" s="71">
        <v>373409</v>
      </c>
      <c r="AD328" s="71">
        <v>1.4390370430592001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2006</v>
      </c>
      <c r="B329" s="70">
        <v>329</v>
      </c>
      <c r="C329" s="70">
        <v>6</v>
      </c>
      <c r="D329" s="70">
        <v>20</v>
      </c>
      <c r="E329" s="70">
        <v>2009</v>
      </c>
      <c r="F329" s="70" t="s">
        <v>176</v>
      </c>
      <c r="G329" s="1064" t="s">
        <v>1641</v>
      </c>
      <c r="H329" s="70" t="s">
        <v>1642</v>
      </c>
      <c r="I329" s="148"/>
      <c r="J329" s="71">
        <v>12.62898438445912</v>
      </c>
      <c r="K329" s="71">
        <v>1.1716525977188561</v>
      </c>
      <c r="L329" s="71">
        <v>83.235961563247955</v>
      </c>
      <c r="M329" s="71">
        <v>24.049793771033741</v>
      </c>
      <c r="N329" s="71">
        <v>30.068910141738801</v>
      </c>
      <c r="O329" s="71">
        <v>15.72030869594127</v>
      </c>
      <c r="P329" s="71">
        <v>18.04543538227243</v>
      </c>
      <c r="Q329" s="71">
        <v>0.83522625317492905</v>
      </c>
      <c r="R329" s="71">
        <v>1.8897274005071649</v>
      </c>
      <c r="S329" s="71">
        <v>1.2578326291699991</v>
      </c>
      <c r="T329" s="72"/>
      <c r="U329" s="71">
        <v>440058</v>
      </c>
      <c r="V329" s="71">
        <v>544</v>
      </c>
      <c r="W329" s="71">
        <v>1346</v>
      </c>
      <c r="X329" s="71">
        <v>5280</v>
      </c>
      <c r="Y329" s="71">
        <v>7061</v>
      </c>
      <c r="Z329" s="71">
        <v>7947</v>
      </c>
      <c r="AA329" s="71">
        <v>3632</v>
      </c>
      <c r="AB329" s="71">
        <v>14327</v>
      </c>
      <c r="AC329" s="71">
        <v>348227</v>
      </c>
      <c r="AD329" s="71">
        <v>1.2578326291699991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2007</v>
      </c>
      <c r="B330" s="70">
        <v>330</v>
      </c>
      <c r="C330" s="70">
        <v>7</v>
      </c>
      <c r="D330" s="70">
        <v>20</v>
      </c>
      <c r="E330" s="70">
        <v>2010</v>
      </c>
      <c r="F330" s="70" t="s">
        <v>177</v>
      </c>
      <c r="G330" s="1064" t="s">
        <v>1641</v>
      </c>
      <c r="H330" s="70" t="s">
        <v>1642</v>
      </c>
      <c r="I330" s="148"/>
      <c r="J330" s="71">
        <v>8.1487873157546336</v>
      </c>
      <c r="K330" s="71">
        <v>1.2219237872464881</v>
      </c>
      <c r="L330" s="71">
        <v>75.778206947302934</v>
      </c>
      <c r="M330" s="71">
        <v>21.527919597899189</v>
      </c>
      <c r="N330" s="71">
        <v>29.28063731975309</v>
      </c>
      <c r="O330" s="71">
        <v>15.560961699640719</v>
      </c>
      <c r="P330" s="71">
        <v>18.22227934349559</v>
      </c>
      <c r="Q330" s="71">
        <v>0.85734271170503895</v>
      </c>
      <c r="R330" s="71">
        <v>1.7945059469436611</v>
      </c>
      <c r="S330" s="71">
        <v>1.10377228224</v>
      </c>
      <c r="T330" s="72"/>
      <c r="U330" s="71">
        <v>317853</v>
      </c>
      <c r="V330" s="71">
        <v>544</v>
      </c>
      <c r="W330" s="71">
        <v>1346</v>
      </c>
      <c r="X330" s="71">
        <v>5280</v>
      </c>
      <c r="Y330" s="71">
        <v>6993</v>
      </c>
      <c r="Z330" s="71">
        <v>7903</v>
      </c>
      <c r="AA330" s="71">
        <v>3576</v>
      </c>
      <c r="AB330" s="71">
        <v>14092</v>
      </c>
      <c r="AC330" s="71">
        <v>313372</v>
      </c>
      <c r="AD330" s="71">
        <v>1.10377228224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2008</v>
      </c>
      <c r="B331" s="70">
        <v>331</v>
      </c>
      <c r="C331" s="70">
        <v>8</v>
      </c>
      <c r="D331" s="70">
        <v>20</v>
      </c>
      <c r="E331" s="70">
        <v>2011</v>
      </c>
      <c r="F331" s="70" t="s">
        <v>178</v>
      </c>
      <c r="G331" s="70" t="s">
        <v>1641</v>
      </c>
      <c r="H331" s="70" t="s">
        <v>1642</v>
      </c>
      <c r="I331" s="148"/>
      <c r="J331" s="71">
        <v>16.35325364080445</v>
      </c>
      <c r="K331" s="71">
        <v>1.712142511787085</v>
      </c>
      <c r="L331" s="71">
        <v>70.706588648842342</v>
      </c>
      <c r="M331" s="71">
        <v>27.195814907581681</v>
      </c>
      <c r="N331" s="71">
        <v>34.937043650521112</v>
      </c>
      <c r="O331" s="71">
        <v>15.280193373068542</v>
      </c>
      <c r="P331" s="71">
        <v>17.552179597371239</v>
      </c>
      <c r="Q331" s="71">
        <v>0.96865370801571604</v>
      </c>
      <c r="R331" s="71">
        <v>2.006587689383259</v>
      </c>
      <c r="S331" s="71">
        <v>1.1810214971840001</v>
      </c>
      <c r="T331" s="72"/>
      <c r="U331" s="71">
        <v>600751</v>
      </c>
      <c r="V331" s="71">
        <v>544</v>
      </c>
      <c r="W331" s="71">
        <v>1346</v>
      </c>
      <c r="X331" s="71">
        <v>5280</v>
      </c>
      <c r="Y331" s="71">
        <v>6932</v>
      </c>
      <c r="Z331" s="71">
        <v>7929</v>
      </c>
      <c r="AA331" s="71">
        <v>3547</v>
      </c>
      <c r="AB331" s="71">
        <v>13803</v>
      </c>
      <c r="AC331" s="71">
        <v>349828</v>
      </c>
      <c r="AD331" s="71">
        <v>1.1810214971840001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2009</v>
      </c>
      <c r="B332" s="70">
        <v>332</v>
      </c>
      <c r="C332" s="70">
        <v>9</v>
      </c>
      <c r="D332" s="70">
        <v>20</v>
      </c>
      <c r="E332" s="70">
        <v>2012</v>
      </c>
      <c r="F332" s="70" t="s">
        <v>179</v>
      </c>
      <c r="G332" s="70" t="s">
        <v>1641</v>
      </c>
      <c r="H332" s="70" t="s">
        <v>1642</v>
      </c>
      <c r="I332" s="148"/>
      <c r="J332" s="71">
        <v>8.8363594365434182</v>
      </c>
      <c r="K332" s="71">
        <v>1.928794758394857</v>
      </c>
      <c r="L332" s="71">
        <v>71.340845430138572</v>
      </c>
      <c r="M332" s="71">
        <v>33.77711570494948</v>
      </c>
      <c r="N332" s="71">
        <v>38.35100023468727</v>
      </c>
      <c r="O332" s="71">
        <v>15.192454554218422</v>
      </c>
      <c r="P332" s="71">
        <v>17.288750121851614</v>
      </c>
      <c r="Q332" s="71">
        <v>1.03755477673575</v>
      </c>
      <c r="R332" s="71">
        <v>2.4907520352524068</v>
      </c>
      <c r="S332" s="71">
        <v>1.5509483263199999</v>
      </c>
      <c r="T332" s="72"/>
      <c r="U332" s="71">
        <v>311022</v>
      </c>
      <c r="V332" s="71">
        <v>544</v>
      </c>
      <c r="W332" s="71">
        <v>1346</v>
      </c>
      <c r="X332" s="71">
        <v>5280</v>
      </c>
      <c r="Y332" s="71">
        <v>6927</v>
      </c>
      <c r="Z332" s="71">
        <v>7946</v>
      </c>
      <c r="AA332" s="71">
        <v>3474</v>
      </c>
      <c r="AB332" s="71">
        <v>13608</v>
      </c>
      <c r="AC332" s="71">
        <v>422990</v>
      </c>
      <c r="AD332" s="71">
        <v>1.5509483263199999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2010</v>
      </c>
      <c r="B333" s="70">
        <v>333</v>
      </c>
      <c r="C333" s="70">
        <v>10</v>
      </c>
      <c r="D333" s="70">
        <v>20</v>
      </c>
      <c r="E333" s="70">
        <v>2013</v>
      </c>
      <c r="F333" s="70" t="s">
        <v>180</v>
      </c>
      <c r="G333" s="70" t="s">
        <v>1641</v>
      </c>
      <c r="H333" s="70" t="s">
        <v>1642</v>
      </c>
      <c r="I333" s="148"/>
      <c r="J333" s="71">
        <v>8.4735598196484396</v>
      </c>
      <c r="K333" s="71">
        <v>1.5941554468678349</v>
      </c>
      <c r="L333" s="71">
        <v>62.999591856175932</v>
      </c>
      <c r="M333" s="71">
        <v>31.41352515567959</v>
      </c>
      <c r="N333" s="71">
        <v>37.204779189504578</v>
      </c>
      <c r="O333" s="71">
        <v>14.629152114844246</v>
      </c>
      <c r="P333" s="71">
        <v>17.189047248332304</v>
      </c>
      <c r="Q333" s="71">
        <v>1.0452193249985899</v>
      </c>
      <c r="R333" s="71">
        <v>2.608410927712296</v>
      </c>
      <c r="S333" s="71">
        <v>1.1259819015300001</v>
      </c>
      <c r="T333" s="72"/>
      <c r="U333" s="71">
        <v>303682</v>
      </c>
      <c r="V333" s="71">
        <v>544</v>
      </c>
      <c r="W333" s="71">
        <v>1346</v>
      </c>
      <c r="X333" s="71">
        <v>5280</v>
      </c>
      <c r="Y333" s="71">
        <v>6934</v>
      </c>
      <c r="Z333" s="71">
        <v>7993</v>
      </c>
      <c r="AA333" s="71">
        <v>3441</v>
      </c>
      <c r="AB333" s="71">
        <v>13512</v>
      </c>
      <c r="AC333" s="71">
        <v>432401</v>
      </c>
      <c r="AD333" s="71">
        <v>1.1259819015300001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2011</v>
      </c>
      <c r="B334" s="70">
        <v>334</v>
      </c>
      <c r="C334" s="70">
        <v>11</v>
      </c>
      <c r="D334" s="70">
        <v>20</v>
      </c>
      <c r="E334" s="70">
        <v>2014</v>
      </c>
      <c r="F334" s="70" t="s">
        <v>181</v>
      </c>
      <c r="G334" s="70" t="s">
        <v>1641</v>
      </c>
      <c r="H334" s="70" t="s">
        <v>1642</v>
      </c>
      <c r="I334" s="148"/>
      <c r="J334" s="71">
        <v>8.0499461869737825</v>
      </c>
      <c r="K334" s="71">
        <v>1.645863802703788</v>
      </c>
      <c r="L334" s="71">
        <v>45.715502746805647</v>
      </c>
      <c r="M334" s="71">
        <v>29.494163860927461</v>
      </c>
      <c r="N334" s="71">
        <v>39.037128251541198</v>
      </c>
      <c r="O334" s="71">
        <v>13.879469894949906</v>
      </c>
      <c r="P334" s="71">
        <v>16.926900256559851</v>
      </c>
      <c r="Q334" s="71">
        <v>0.98627520250102996</v>
      </c>
      <c r="R334" s="71">
        <v>2.8311344106316829</v>
      </c>
      <c r="S334" s="71">
        <v>0</v>
      </c>
      <c r="T334" s="72"/>
      <c r="U334" s="71">
        <v>320413</v>
      </c>
      <c r="V334" s="71">
        <v>488</v>
      </c>
      <c r="W334" s="71">
        <v>997</v>
      </c>
      <c r="X334" s="71">
        <v>4713</v>
      </c>
      <c r="Y334" s="71">
        <v>6871</v>
      </c>
      <c r="Z334" s="71">
        <v>7987</v>
      </c>
      <c r="AA334" s="71">
        <v>3371</v>
      </c>
      <c r="AB334" s="71">
        <v>13289</v>
      </c>
      <c r="AC334" s="71">
        <v>470798</v>
      </c>
      <c r="AD334" s="71">
        <v>0</v>
      </c>
      <c r="AE334" s="72"/>
      <c r="AF334" s="71"/>
      <c r="AG334" s="71"/>
      <c r="AH334" s="71"/>
      <c r="AI334" s="71"/>
      <c r="AJ334" s="71"/>
      <c r="AK334" s="71"/>
      <c r="AL334" s="71"/>
      <c r="AM334" s="71"/>
      <c r="AN334" s="71"/>
      <c r="AO334" s="71"/>
      <c r="AP334" s="71"/>
      <c r="AQ334" s="72"/>
      <c r="AR334" s="71">
        <v>42</v>
      </c>
      <c r="AS334" s="71">
        <v>8</v>
      </c>
      <c r="AT334" s="71">
        <v>0</v>
      </c>
      <c r="AU334" s="71">
        <v>0</v>
      </c>
      <c r="AV334" s="71">
        <v>0</v>
      </c>
      <c r="AW334" s="71">
        <v>0</v>
      </c>
      <c r="AX334" s="71"/>
      <c r="AY334" s="72"/>
      <c r="AZ334" s="71">
        <v>203.92400000000001</v>
      </c>
      <c r="BA334" s="71">
        <v>5595.5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2012</v>
      </c>
      <c r="B335" s="70">
        <v>335</v>
      </c>
      <c r="C335" s="70">
        <v>12</v>
      </c>
      <c r="D335" s="70">
        <v>20</v>
      </c>
      <c r="E335" s="70">
        <v>2015</v>
      </c>
      <c r="F335" s="70" t="s">
        <v>182</v>
      </c>
      <c r="G335" s="70" t="s">
        <v>1641</v>
      </c>
      <c r="H335" s="70" t="s">
        <v>1642</v>
      </c>
      <c r="I335" s="148"/>
      <c r="J335" s="71">
        <v>6.912265520221446</v>
      </c>
      <c r="K335" s="71">
        <v>1.578212294661995</v>
      </c>
      <c r="L335" s="71">
        <v>48.120335852919027</v>
      </c>
      <c r="M335" s="71">
        <v>28.53775193722127</v>
      </c>
      <c r="N335" s="71">
        <v>35.605534705969248</v>
      </c>
      <c r="O335" s="71">
        <v>13.807410049978264</v>
      </c>
      <c r="P335" s="71">
        <v>16.694033983008431</v>
      </c>
      <c r="Q335" s="71">
        <v>0.94704572666693398</v>
      </c>
      <c r="R335" s="71">
        <v>2.5844935408322534</v>
      </c>
      <c r="S335" s="71">
        <v>0</v>
      </c>
      <c r="T335" s="72"/>
      <c r="U335" s="71">
        <v>275848</v>
      </c>
      <c r="V335" s="71">
        <v>488</v>
      </c>
      <c r="W335" s="71">
        <v>997</v>
      </c>
      <c r="X335" s="71">
        <v>4713</v>
      </c>
      <c r="Y335" s="71">
        <v>6809</v>
      </c>
      <c r="Z335" s="71">
        <v>8022</v>
      </c>
      <c r="AA335" s="71">
        <v>3322</v>
      </c>
      <c r="AB335" s="71">
        <v>13035</v>
      </c>
      <c r="AC335" s="71">
        <v>441777</v>
      </c>
      <c r="AD335" s="71">
        <v>0</v>
      </c>
      <c r="AE335" s="72"/>
      <c r="AF335" s="71">
        <v>2128801.9271357008</v>
      </c>
      <c r="AG335" s="71">
        <v>1051436.386301693</v>
      </c>
      <c r="AH335" s="71">
        <v>6222049.1406353656</v>
      </c>
      <c r="AI335" s="71">
        <v>29975062.526975408</v>
      </c>
      <c r="AJ335" s="71">
        <v>30157385.25888649</v>
      </c>
      <c r="AK335" s="71">
        <v>0</v>
      </c>
      <c r="AL335" s="71">
        <v>0</v>
      </c>
      <c r="AM335" s="71">
        <v>1786392.070231545</v>
      </c>
      <c r="AN335" s="71">
        <v>0</v>
      </c>
      <c r="AO335" s="71">
        <v>0</v>
      </c>
      <c r="AP335" s="71">
        <v>71321127.310166195</v>
      </c>
      <c r="AQ335" s="72"/>
      <c r="AR335" s="71">
        <v>46</v>
      </c>
      <c r="AS335" s="71">
        <v>8</v>
      </c>
      <c r="AT335" s="71">
        <v>0</v>
      </c>
      <c r="AU335" s="71">
        <v>0</v>
      </c>
      <c r="AV335" s="71">
        <v>0</v>
      </c>
      <c r="AW335" s="71">
        <v>0</v>
      </c>
      <c r="AX335" s="71"/>
      <c r="AY335" s="72"/>
      <c r="AZ335" s="71">
        <v>226.32400000000001</v>
      </c>
      <c r="BA335" s="71">
        <v>5595.5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2013</v>
      </c>
      <c r="B336" s="70">
        <v>336</v>
      </c>
      <c r="C336" s="70">
        <v>13</v>
      </c>
      <c r="D336" s="70">
        <v>20</v>
      </c>
      <c r="E336" s="70">
        <v>2016</v>
      </c>
      <c r="F336" s="70" t="s">
        <v>155</v>
      </c>
      <c r="G336" s="70" t="s">
        <v>1641</v>
      </c>
      <c r="H336" s="70" t="s">
        <v>1642</v>
      </c>
      <c r="I336" s="148"/>
      <c r="J336" s="71">
        <v>6.4620472168056731</v>
      </c>
      <c r="K336" s="71">
        <v>1.4886930285510358</v>
      </c>
      <c r="L336" s="71">
        <v>51.746115288718023</v>
      </c>
      <c r="M336" s="71">
        <v>24.467812657335646</v>
      </c>
      <c r="N336" s="71">
        <v>35.985131416129597</v>
      </c>
      <c r="O336" s="71">
        <v>13.719653736321844</v>
      </c>
      <c r="P336" s="71">
        <v>16.373892917784623</v>
      </c>
      <c r="Q336" s="71">
        <v>0.90444311663597432</v>
      </c>
      <c r="R336" s="71">
        <v>2.9692694691809494</v>
      </c>
      <c r="S336" s="71">
        <v>0</v>
      </c>
      <c r="T336" s="72"/>
      <c r="U336" s="71">
        <v>245468</v>
      </c>
      <c r="V336" s="71">
        <v>488</v>
      </c>
      <c r="W336" s="71">
        <v>997</v>
      </c>
      <c r="X336" s="71">
        <v>4713</v>
      </c>
      <c r="Y336" s="71">
        <v>6767</v>
      </c>
      <c r="Z336" s="71">
        <v>8069</v>
      </c>
      <c r="AA336" s="71">
        <v>3370</v>
      </c>
      <c r="AB336" s="71">
        <v>12805</v>
      </c>
      <c r="AC336" s="71">
        <v>507121.99739133078</v>
      </c>
      <c r="AD336" s="71">
        <v>0</v>
      </c>
      <c r="AE336" s="72"/>
      <c r="AF336" s="71">
        <v>2024987.258306552</v>
      </c>
      <c r="AG336" s="71">
        <v>1002233.906183589</v>
      </c>
      <c r="AH336" s="71">
        <v>5273493.2419112716</v>
      </c>
      <c r="AI336" s="71">
        <v>29921088.75611357</v>
      </c>
      <c r="AJ336" s="71">
        <v>29770268.097253758</v>
      </c>
      <c r="AK336" s="71">
        <v>0</v>
      </c>
      <c r="AL336" s="71">
        <v>0</v>
      </c>
      <c r="AM336" s="71">
        <v>1756234.898041537</v>
      </c>
      <c r="AN336" s="71">
        <v>0</v>
      </c>
      <c r="AO336" s="71">
        <v>0</v>
      </c>
      <c r="AP336" s="71">
        <v>69748306.157810271</v>
      </c>
      <c r="AQ336" s="72"/>
      <c r="AR336" s="71">
        <v>50</v>
      </c>
      <c r="AS336" s="71">
        <v>8</v>
      </c>
      <c r="AT336" s="71">
        <v>0</v>
      </c>
      <c r="AU336" s="71">
        <v>0</v>
      </c>
      <c r="AV336" s="71">
        <v>0</v>
      </c>
      <c r="AW336" s="71">
        <v>0</v>
      </c>
      <c r="AX336" s="71"/>
      <c r="AY336" s="72"/>
      <c r="AZ336" s="71">
        <v>242.32400000000001</v>
      </c>
      <c r="BA336" s="71">
        <v>5803.3</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2014</v>
      </c>
      <c r="B337" s="70">
        <v>337</v>
      </c>
      <c r="C337" s="70">
        <v>14</v>
      </c>
      <c r="D337" s="70">
        <v>20</v>
      </c>
      <c r="E337" s="70">
        <v>2017</v>
      </c>
      <c r="F337" s="70" t="s">
        <v>156</v>
      </c>
      <c r="G337" s="70" t="s">
        <v>1641</v>
      </c>
      <c r="H337" s="70" t="s">
        <v>1642</v>
      </c>
      <c r="I337" s="148"/>
      <c r="J337" s="71">
        <v>7.9743448050065204</v>
      </c>
      <c r="K337" s="71">
        <v>1.5212213761255948</v>
      </c>
      <c r="L337" s="71">
        <v>46.71173858114571</v>
      </c>
      <c r="M337" s="71">
        <v>24.533630351244586</v>
      </c>
      <c r="N337" s="71">
        <v>35.208324699698622</v>
      </c>
      <c r="O337" s="71">
        <v>13.494109130773348</v>
      </c>
      <c r="P337" s="71">
        <v>16.134987730419649</v>
      </c>
      <c r="Q337" s="71">
        <v>0.86177571007403397</v>
      </c>
      <c r="R337" s="71">
        <v>1.8174809838603088</v>
      </c>
      <c r="S337" s="71">
        <v>0</v>
      </c>
      <c r="T337" s="72"/>
      <c r="U337" s="71">
        <v>298062</v>
      </c>
      <c r="V337" s="71">
        <v>488</v>
      </c>
      <c r="W337" s="71">
        <v>997</v>
      </c>
      <c r="X337" s="71">
        <v>4713</v>
      </c>
      <c r="Y337" s="71">
        <v>6766</v>
      </c>
      <c r="Z337" s="71">
        <v>8068</v>
      </c>
      <c r="AA337" s="71">
        <v>3342</v>
      </c>
      <c r="AB337" s="71">
        <v>12617</v>
      </c>
      <c r="AC337" s="71">
        <v>316566.99999999988</v>
      </c>
      <c r="AD337" s="71">
        <v>0</v>
      </c>
      <c r="AE337" s="72"/>
      <c r="AF337" s="71">
        <v>2416172.0584289739</v>
      </c>
      <c r="AG337" s="71">
        <v>1005145.9450721029</v>
      </c>
      <c r="AH337" s="71">
        <v>6442129.9473185409</v>
      </c>
      <c r="AI337" s="71">
        <v>29180822.18604577</v>
      </c>
      <c r="AJ337" s="71">
        <v>26991695.548364129</v>
      </c>
      <c r="AK337" s="71">
        <v>0</v>
      </c>
      <c r="AL337" s="71">
        <v>0</v>
      </c>
      <c r="AM337" s="71">
        <v>1733157.9524073889</v>
      </c>
      <c r="AN337" s="71">
        <v>0</v>
      </c>
      <c r="AO337" s="71">
        <v>0</v>
      </c>
      <c r="AP337" s="71">
        <v>67769123.637636915</v>
      </c>
      <c r="AQ337" s="72"/>
      <c r="AR337" s="71">
        <v>58</v>
      </c>
      <c r="AS337" s="71">
        <v>8</v>
      </c>
      <c r="AT337" s="71">
        <v>0</v>
      </c>
      <c r="AU337" s="71">
        <v>0</v>
      </c>
      <c r="AV337" s="71">
        <v>0</v>
      </c>
      <c r="AW337" s="71">
        <v>0</v>
      </c>
      <c r="AX337" s="71"/>
      <c r="AY337" s="72"/>
      <c r="AZ337" s="71">
        <v>290.26400000000001</v>
      </c>
      <c r="BA337" s="71">
        <v>5803.2999999999993</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2015</v>
      </c>
      <c r="B338" s="70">
        <v>338</v>
      </c>
      <c r="C338" s="70">
        <v>15</v>
      </c>
      <c r="D338" s="70">
        <v>20</v>
      </c>
      <c r="E338" s="70">
        <v>2018</v>
      </c>
      <c r="F338" s="70" t="s">
        <v>183</v>
      </c>
      <c r="G338" s="70" t="s">
        <v>1641</v>
      </c>
      <c r="H338" s="70" t="s">
        <v>1642</v>
      </c>
      <c r="I338" s="148"/>
      <c r="J338" s="71">
        <v>8.1489554025563908</v>
      </c>
      <c r="K338" s="71">
        <v>1.4158450721036624</v>
      </c>
      <c r="L338" s="71">
        <v>42.85200351168713</v>
      </c>
      <c r="M338" s="71">
        <v>24.654632090018133</v>
      </c>
      <c r="N338" s="71">
        <v>32.363009147923769</v>
      </c>
      <c r="O338" s="71">
        <v>13.19135056581111</v>
      </c>
      <c r="P338" s="71">
        <v>15.888338299769183</v>
      </c>
      <c r="Q338" s="71">
        <v>0.78877447141657897</v>
      </c>
      <c r="R338" s="71">
        <v>2.0034714594464469</v>
      </c>
      <c r="S338" s="71">
        <v>1.0246429886499999</v>
      </c>
      <c r="T338" s="72"/>
      <c r="U338" s="71">
        <v>318259</v>
      </c>
      <c r="V338" s="71">
        <v>488</v>
      </c>
      <c r="W338" s="71">
        <v>997</v>
      </c>
      <c r="X338" s="71">
        <v>4713</v>
      </c>
      <c r="Y338" s="71">
        <v>6755</v>
      </c>
      <c r="Z338" s="71">
        <v>8038</v>
      </c>
      <c r="AA338" s="71">
        <v>3324</v>
      </c>
      <c r="AB338" s="71">
        <v>12445</v>
      </c>
      <c r="AC338" s="71">
        <v>347594.99999999988</v>
      </c>
      <c r="AD338" s="71">
        <v>1.0246429886499999</v>
      </c>
      <c r="AE338" s="72"/>
      <c r="AF338" s="71">
        <v>2589760.57685709</v>
      </c>
      <c r="AG338" s="71">
        <v>909416.62739873433</v>
      </c>
      <c r="AH338" s="71">
        <v>6071708.2680165851</v>
      </c>
      <c r="AI338" s="71">
        <v>29828760.88079945</v>
      </c>
      <c r="AJ338" s="71">
        <v>25032854.854981501</v>
      </c>
      <c r="AK338" s="71">
        <v>0</v>
      </c>
      <c r="AL338" s="71">
        <v>0</v>
      </c>
      <c r="AM338" s="71">
        <v>1713068.0728064701</v>
      </c>
      <c r="AN338" s="71">
        <v>0</v>
      </c>
      <c r="AO338" s="71">
        <v>0</v>
      </c>
      <c r="AP338" s="71">
        <v>66145569.280859835</v>
      </c>
      <c r="AQ338" s="72"/>
      <c r="AR338" s="71">
        <v>63</v>
      </c>
      <c r="AS338" s="71">
        <v>11</v>
      </c>
      <c r="AT338" s="71">
        <v>1</v>
      </c>
      <c r="AU338" s="71">
        <v>0</v>
      </c>
      <c r="AV338" s="71">
        <v>0</v>
      </c>
      <c r="AW338" s="71">
        <v>0</v>
      </c>
      <c r="AX338" s="71"/>
      <c r="AY338" s="72"/>
      <c r="AZ338" s="71">
        <v>319.36400000000003</v>
      </c>
      <c r="BA338" s="71">
        <v>5952</v>
      </c>
      <c r="BB338" s="71">
        <v>10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2016</v>
      </c>
      <c r="B339" s="70">
        <v>339</v>
      </c>
      <c r="C339" s="70">
        <v>16</v>
      </c>
      <c r="D339" s="70">
        <v>20</v>
      </c>
      <c r="E339" s="70">
        <v>2019</v>
      </c>
      <c r="F339" s="70" t="s">
        <v>158</v>
      </c>
      <c r="G339" s="70" t="s">
        <v>1641</v>
      </c>
      <c r="H339" s="70" t="s">
        <v>1642</v>
      </c>
      <c r="I339" s="148"/>
      <c r="J339" s="71">
        <v>6.6259212377333085</v>
      </c>
      <c r="K339" s="71">
        <v>1.3137999708547956</v>
      </c>
      <c r="L339" s="71">
        <v>43.043995108996782</v>
      </c>
      <c r="M339" s="71">
        <v>22.117443698053908</v>
      </c>
      <c r="N339" s="71">
        <v>32.364984242262885</v>
      </c>
      <c r="O339" s="71">
        <v>12.759017510870358</v>
      </c>
      <c r="P339" s="71">
        <v>15.449512302574231</v>
      </c>
      <c r="Q339" s="71">
        <v>0.75076653097199197</v>
      </c>
      <c r="R339" s="71">
        <v>1.8303369803952529</v>
      </c>
      <c r="S339" s="71">
        <v>0.74712216600000003</v>
      </c>
      <c r="T339" s="72"/>
      <c r="U339" s="71">
        <v>272220</v>
      </c>
      <c r="V339" s="71">
        <v>488</v>
      </c>
      <c r="W339" s="71">
        <v>997</v>
      </c>
      <c r="X339" s="71">
        <v>4713</v>
      </c>
      <c r="Y339" s="71">
        <v>6673</v>
      </c>
      <c r="Z339" s="71">
        <v>7988</v>
      </c>
      <c r="AA339" s="71">
        <v>3208</v>
      </c>
      <c r="AB339" s="71">
        <v>12166</v>
      </c>
      <c r="AC339" s="71">
        <v>322758</v>
      </c>
      <c r="AD339" s="71">
        <v>0.74712216600000003</v>
      </c>
      <c r="AE339" s="72"/>
      <c r="AF339" s="71">
        <v>2173630.451553782</v>
      </c>
      <c r="AG339" s="71">
        <v>909147.32361278916</v>
      </c>
      <c r="AH339" s="71">
        <v>6555631.2971374616</v>
      </c>
      <c r="AI339" s="71">
        <v>29229709.421725299</v>
      </c>
      <c r="AJ339" s="71">
        <v>26085241.402762309</v>
      </c>
      <c r="AK339" s="71">
        <v>0</v>
      </c>
      <c r="AL339" s="71">
        <v>0</v>
      </c>
      <c r="AM339" s="71">
        <v>1656917.6144010348</v>
      </c>
      <c r="AN339" s="71">
        <v>0</v>
      </c>
      <c r="AO339" s="71">
        <v>0</v>
      </c>
      <c r="AP339" s="71">
        <v>66610277.511192672</v>
      </c>
      <c r="AQ339" s="72"/>
      <c r="AR339" s="71">
        <v>68</v>
      </c>
      <c r="AS339" s="71">
        <v>12</v>
      </c>
      <c r="AT339" s="71">
        <v>3</v>
      </c>
      <c r="AU339" s="71">
        <v>0</v>
      </c>
      <c r="AV339" s="71">
        <v>0</v>
      </c>
      <c r="AW339" s="71">
        <v>0</v>
      </c>
      <c r="AX339" s="71"/>
      <c r="AY339" s="72"/>
      <c r="AZ339" s="71">
        <v>359.2639999999999</v>
      </c>
      <c r="BA339" s="71">
        <v>6001.3</v>
      </c>
      <c r="BB339" s="71">
        <v>49.1</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2017</v>
      </c>
      <c r="B340" s="70">
        <v>340</v>
      </c>
      <c r="C340" s="70">
        <v>17</v>
      </c>
      <c r="D340" s="70">
        <v>20</v>
      </c>
      <c r="E340" s="70">
        <v>2020</v>
      </c>
      <c r="F340" s="70" t="s">
        <v>159</v>
      </c>
      <c r="G340" s="70" t="s">
        <v>1641</v>
      </c>
      <c r="H340" s="70" t="s">
        <v>1642</v>
      </c>
      <c r="I340" s="148"/>
      <c r="J340" s="71">
        <v>16.62976848252552</v>
      </c>
      <c r="K340" s="71">
        <v>1.140684072568104</v>
      </c>
      <c r="L340" s="71">
        <v>47.51887947801152</v>
      </c>
      <c r="M340" s="71">
        <v>21.577223896741778</v>
      </c>
      <c r="N340" s="71">
        <v>29.553199616776794</v>
      </c>
      <c r="O340" s="71">
        <v>11.097535897950861</v>
      </c>
      <c r="P340" s="71">
        <v>14.435637159539636</v>
      </c>
      <c r="Q340" s="71">
        <v>0.707410759340241</v>
      </c>
      <c r="R340" s="71">
        <v>1.4909366952841767</v>
      </c>
      <c r="S340" s="71">
        <v>0.99869351464000022</v>
      </c>
      <c r="T340" s="72"/>
      <c r="U340" s="71">
        <v>774489</v>
      </c>
      <c r="V340" s="71">
        <v>392</v>
      </c>
      <c r="W340" s="71">
        <v>978</v>
      </c>
      <c r="X340" s="71">
        <v>4835</v>
      </c>
      <c r="Y340" s="71">
        <v>6648</v>
      </c>
      <c r="Z340" s="71">
        <v>7930</v>
      </c>
      <c r="AA340" s="71">
        <v>3186</v>
      </c>
      <c r="AB340" s="71">
        <v>11998</v>
      </c>
      <c r="AC340" s="71">
        <v>264297.99999999994</v>
      </c>
      <c r="AD340" s="71">
        <v>0.99869351464000022</v>
      </c>
      <c r="AE340" s="72"/>
      <c r="AF340" s="71">
        <v>6047138.42080417</v>
      </c>
      <c r="AG340" s="71">
        <v>730836.96507210226</v>
      </c>
      <c r="AH340" s="71">
        <v>6968562.3269429971</v>
      </c>
      <c r="AI340" s="71">
        <v>27761030.816741034</v>
      </c>
      <c r="AJ340" s="71">
        <v>27299931.03105389</v>
      </c>
      <c r="AK340" s="71"/>
      <c r="AL340" s="71"/>
      <c r="AM340" s="71">
        <v>1565872.300560256</v>
      </c>
      <c r="AN340" s="71"/>
      <c r="AO340" s="71"/>
      <c r="AP340" s="71">
        <v>70373371.861174449</v>
      </c>
      <c r="AQ340" s="72"/>
      <c r="AR340" s="71">
        <v>73</v>
      </c>
      <c r="AS340" s="71">
        <v>18</v>
      </c>
      <c r="AT340" s="71">
        <v>3</v>
      </c>
      <c r="AU340" s="71">
        <v>0</v>
      </c>
      <c r="AV340" s="71">
        <v>0</v>
      </c>
      <c r="AW340" s="71">
        <v>0</v>
      </c>
      <c r="AX340" s="71"/>
      <c r="AY340" s="72"/>
      <c r="AZ340" s="71">
        <v>404.46399999999988</v>
      </c>
      <c r="BA340" s="71">
        <v>6277.0999999999995</v>
      </c>
      <c r="BB340" s="71">
        <v>49.1</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2018</v>
      </c>
      <c r="B341" s="70">
        <v>340</v>
      </c>
      <c r="C341" s="70">
        <v>18</v>
      </c>
      <c r="D341" s="70">
        <v>20</v>
      </c>
      <c r="E341" s="70">
        <v>2021</v>
      </c>
      <c r="F341" s="70" t="s">
        <v>160</v>
      </c>
      <c r="G341" s="70" t="s">
        <v>1641</v>
      </c>
      <c r="H341" s="70" t="s">
        <v>1642</v>
      </c>
      <c r="I341" s="148"/>
      <c r="J341" s="71">
        <v>7.2269244398356411</v>
      </c>
      <c r="K341" s="71">
        <v>1.0987953963140444</v>
      </c>
      <c r="L341" s="71">
        <v>43.365204031201102</v>
      </c>
      <c r="M341" s="71">
        <v>21.914184479566629</v>
      </c>
      <c r="N341" s="71">
        <v>28.898672651456991</v>
      </c>
      <c r="O341" s="71">
        <v>10.662419309557798</v>
      </c>
      <c r="P341" s="71">
        <v>14.994610152553381</v>
      </c>
      <c r="Q341" s="71">
        <v>0.68429689869794996</v>
      </c>
      <c r="R341" s="71">
        <v>1.6193290025340155</v>
      </c>
      <c r="S341" s="71">
        <v>1.1261926767999999</v>
      </c>
      <c r="T341" s="72"/>
      <c r="U341" s="71">
        <v>345640</v>
      </c>
      <c r="V341" s="71">
        <v>392</v>
      </c>
      <c r="W341" s="71">
        <v>978</v>
      </c>
      <c r="X341" s="71">
        <v>4835</v>
      </c>
      <c r="Y341" s="71">
        <v>6580</v>
      </c>
      <c r="Z341" s="71">
        <v>7845</v>
      </c>
      <c r="AA341" s="71">
        <v>3227</v>
      </c>
      <c r="AB341" s="71">
        <v>11720</v>
      </c>
      <c r="AC341" s="71">
        <v>278479.99999999994</v>
      </c>
      <c r="AD341" s="71">
        <v>1.1261926767999999</v>
      </c>
      <c r="AE341" s="72"/>
      <c r="AF341" s="71">
        <v>2647453.6242528334</v>
      </c>
      <c r="AG341" s="71">
        <v>743457.37229009322</v>
      </c>
      <c r="AH341" s="71">
        <v>6247721.6712119272</v>
      </c>
      <c r="AI341" s="71">
        <v>30462080.034516234</v>
      </c>
      <c r="AJ341" s="71">
        <v>26321341.385137029</v>
      </c>
      <c r="AK341" s="71">
        <v>0</v>
      </c>
      <c r="AL341" s="71">
        <v>0</v>
      </c>
      <c r="AM341" s="71">
        <v>1538412.7651074501</v>
      </c>
      <c r="AN341" s="71">
        <v>0</v>
      </c>
      <c r="AO341" s="71">
        <v>0</v>
      </c>
      <c r="AP341" s="71">
        <v>67960466.852515563</v>
      </c>
      <c r="AQ341" s="72"/>
      <c r="AR341" s="71">
        <v>77</v>
      </c>
      <c r="AS341" s="71">
        <v>20</v>
      </c>
      <c r="AT341" s="71">
        <v>3</v>
      </c>
      <c r="AU341" s="71">
        <v>0</v>
      </c>
      <c r="AV341" s="71">
        <v>0</v>
      </c>
      <c r="AW341" s="71">
        <v>0</v>
      </c>
      <c r="AX341" s="71"/>
      <c r="AY341" s="72"/>
      <c r="AZ341" s="71">
        <v>432.36399999999992</v>
      </c>
      <c r="BA341" s="71">
        <v>6365.0999999999995</v>
      </c>
      <c r="BB341" s="71">
        <v>49.1</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1646</v>
      </c>
      <c r="B342" s="70">
        <v>340</v>
      </c>
      <c r="C342" s="70">
        <v>19</v>
      </c>
      <c r="D342" s="70">
        <v>20</v>
      </c>
      <c r="E342" s="70">
        <v>2022</v>
      </c>
      <c r="F342" s="70" t="s">
        <v>161</v>
      </c>
      <c r="G342" s="70" t="s">
        <v>1641</v>
      </c>
      <c r="H342" s="70" t="s">
        <v>1642</v>
      </c>
      <c r="I342" s="148"/>
      <c r="J342" s="71">
        <v>6.4172921848993711</v>
      </c>
      <c r="K342" s="71">
        <v>1.0510572163021934</v>
      </c>
      <c r="L342" s="71">
        <v>38.882630992745234</v>
      </c>
      <c r="M342" s="71">
        <v>22.342660074295324</v>
      </c>
      <c r="N342" s="71">
        <v>28.927611583964794</v>
      </c>
      <c r="O342" s="71">
        <v>11.262379294243077</v>
      </c>
      <c r="P342" s="71">
        <v>14.97541604770614</v>
      </c>
      <c r="Q342" s="71">
        <v>0.68842393827784343</v>
      </c>
      <c r="R342" s="71">
        <v>1.6801703466056208</v>
      </c>
      <c r="S342" s="71">
        <v>1.0959166683199999</v>
      </c>
      <c r="T342" s="72"/>
      <c r="U342" s="71">
        <v>377483</v>
      </c>
      <c r="V342" s="71">
        <v>392</v>
      </c>
      <c r="W342" s="71">
        <v>978</v>
      </c>
      <c r="X342" s="71">
        <v>4835</v>
      </c>
      <c r="Y342" s="71">
        <v>6688</v>
      </c>
      <c r="Z342" s="71">
        <v>7873</v>
      </c>
      <c r="AA342" s="71">
        <v>3272</v>
      </c>
      <c r="AB342" s="71">
        <v>11694</v>
      </c>
      <c r="AC342" s="71">
        <v>292571.99999999994</v>
      </c>
      <c r="AD342" s="71">
        <v>1.0959166683199999</v>
      </c>
      <c r="AE342" s="72"/>
      <c r="AF342" s="71">
        <v>2577652.4014441804</v>
      </c>
      <c r="AG342" s="71">
        <v>749988.32691425993</v>
      </c>
      <c r="AH342" s="71">
        <v>6935028.4914768655</v>
      </c>
      <c r="AI342" s="71">
        <v>30252634.208889011</v>
      </c>
      <c r="AJ342" s="71">
        <v>27232631.005280782</v>
      </c>
      <c r="AK342" s="71">
        <v>0</v>
      </c>
      <c r="AL342" s="71">
        <v>0</v>
      </c>
      <c r="AM342" s="71">
        <v>1510014.5807968092</v>
      </c>
      <c r="AN342" s="71">
        <v>0</v>
      </c>
      <c r="AO342" s="71">
        <v>0</v>
      </c>
      <c r="AP342" s="71">
        <v>69257949.014801905</v>
      </c>
      <c r="AQ342" s="72"/>
      <c r="AR342" s="71">
        <v>81</v>
      </c>
      <c r="AS342" s="71">
        <v>20</v>
      </c>
      <c r="AT342" s="71">
        <v>3</v>
      </c>
      <c r="AU342" s="71">
        <v>0</v>
      </c>
      <c r="AV342" s="71">
        <v>0</v>
      </c>
      <c r="AW342" s="71">
        <v>0</v>
      </c>
      <c r="AX342" s="71"/>
      <c r="AY342" s="72"/>
      <c r="AZ342" s="71">
        <v>462.36399999999981</v>
      </c>
      <c r="BA342" s="71">
        <v>6365.0999999999995</v>
      </c>
      <c r="BB342" s="71">
        <v>49.1</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2019</v>
      </c>
      <c r="B343" s="70">
        <v>340</v>
      </c>
      <c r="C343" s="70">
        <v>20</v>
      </c>
      <c r="D343" s="70">
        <v>20</v>
      </c>
      <c r="E343" s="70">
        <v>2023</v>
      </c>
      <c r="F343" s="70" t="s">
        <v>1539</v>
      </c>
      <c r="G343" s="70" t="s">
        <v>1641</v>
      </c>
      <c r="H343" s="70" t="s">
        <v>1642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87</v>
      </c>
      <c r="AS343" s="71">
        <v>21</v>
      </c>
      <c r="AT343" s="71">
        <v>3</v>
      </c>
      <c r="AU343" s="71">
        <v>0</v>
      </c>
      <c r="AV343" s="71">
        <v>0</v>
      </c>
      <c r="AW343" s="71">
        <v>0</v>
      </c>
      <c r="AX343" s="71"/>
      <c r="AY343" s="72"/>
      <c r="AZ343" s="71">
        <v>505.46399999999971</v>
      </c>
      <c r="BA343" s="71">
        <v>6414.9999999999991</v>
      </c>
      <c r="BB343" s="71">
        <v>49.1</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1640</v>
      </c>
      <c r="B344" s="70">
        <v>340</v>
      </c>
      <c r="C344" s="70">
        <v>21</v>
      </c>
      <c r="D344" s="70">
        <v>20</v>
      </c>
      <c r="E344" s="70">
        <v>2024</v>
      </c>
      <c r="F344" s="70" t="s">
        <v>1554</v>
      </c>
      <c r="G344" s="70" t="s">
        <v>1641</v>
      </c>
      <c r="H344" s="70" t="s">
        <v>1642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2020</v>
      </c>
      <c r="B345" s="70">
        <v>239</v>
      </c>
      <c r="C345" s="70">
        <v>1</v>
      </c>
      <c r="D345" s="70">
        <v>15</v>
      </c>
      <c r="E345" s="70">
        <v>1990</v>
      </c>
      <c r="F345" s="70" t="s">
        <v>787</v>
      </c>
      <c r="G345" s="70" t="s">
        <v>2021</v>
      </c>
      <c r="H345" s="70" t="s">
        <v>2022</v>
      </c>
      <c r="I345" s="148"/>
      <c r="J345" s="71">
        <v>3.9677579258596771</v>
      </c>
      <c r="K345" s="71">
        <v>1.3061906155441609</v>
      </c>
      <c r="L345" s="71">
        <v>0.66480432905038989</v>
      </c>
      <c r="M345" s="71">
        <v>11.24938942845476</v>
      </c>
      <c r="N345" s="71">
        <v>13.50205693470248</v>
      </c>
      <c r="O345" s="71">
        <v>7.1989200527273338</v>
      </c>
      <c r="P345" s="71">
        <v>7.8332500102914988</v>
      </c>
      <c r="Q345" s="71">
        <v>0.586637306797263</v>
      </c>
      <c r="R345" s="71">
        <v>3.7387082604511459</v>
      </c>
      <c r="S345" s="71">
        <v>0.59996221770650804</v>
      </c>
      <c r="T345" s="72"/>
      <c r="U345" s="71">
        <v>187461</v>
      </c>
      <c r="V345" s="71">
        <v>305</v>
      </c>
      <c r="W345" s="71">
        <v>7</v>
      </c>
      <c r="X345" s="71">
        <v>2439</v>
      </c>
      <c r="Y345" s="71">
        <v>3104</v>
      </c>
      <c r="Z345" s="71">
        <v>2961</v>
      </c>
      <c r="AA345" s="71">
        <v>1902</v>
      </c>
      <c r="AB345" s="71">
        <v>9525</v>
      </c>
      <c r="AC345" s="71">
        <v>647551</v>
      </c>
      <c r="AD345" s="71">
        <v>0.59996221770650804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2023</v>
      </c>
      <c r="B346" s="70">
        <v>240</v>
      </c>
      <c r="C346" s="70">
        <v>2</v>
      </c>
      <c r="D346" s="70">
        <v>15</v>
      </c>
      <c r="E346" s="70">
        <v>2005</v>
      </c>
      <c r="F346" s="70" t="s">
        <v>789</v>
      </c>
      <c r="G346" s="70" t="s">
        <v>2021</v>
      </c>
      <c r="H346" s="70" t="s">
        <v>2022</v>
      </c>
      <c r="I346" s="148"/>
      <c r="J346" s="71">
        <v>5.1994394174895886</v>
      </c>
      <c r="K346" s="71">
        <v>1.8401207944169431</v>
      </c>
      <c r="L346" s="71">
        <v>3.8641019472897269</v>
      </c>
      <c r="M346" s="71">
        <v>21.960695888112191</v>
      </c>
      <c r="N346" s="71">
        <v>21.973968229944081</v>
      </c>
      <c r="O346" s="71">
        <v>11.1142379787481</v>
      </c>
      <c r="P346" s="71">
        <v>12.54651545254538</v>
      </c>
      <c r="Q346" s="71">
        <v>0.63757073792984098</v>
      </c>
      <c r="R346" s="71">
        <v>3.4937838576299258</v>
      </c>
      <c r="S346" s="71">
        <v>1.204549787733644</v>
      </c>
      <c r="T346" s="72"/>
      <c r="U346" s="71">
        <v>212109</v>
      </c>
      <c r="V346" s="71">
        <v>488</v>
      </c>
      <c r="W346" s="71">
        <v>42</v>
      </c>
      <c r="X346" s="71">
        <v>2047</v>
      </c>
      <c r="Y346" s="71">
        <v>4432</v>
      </c>
      <c r="Z346" s="71">
        <v>5290</v>
      </c>
      <c r="AA346" s="71">
        <v>2495</v>
      </c>
      <c r="AB346" s="71">
        <v>10822</v>
      </c>
      <c r="AC346" s="71">
        <v>617803.33333333337</v>
      </c>
      <c r="AD346" s="71">
        <v>1.204549787733644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2024</v>
      </c>
      <c r="B347" s="70">
        <v>241</v>
      </c>
      <c r="C347" s="70">
        <v>3</v>
      </c>
      <c r="D347" s="70">
        <v>15</v>
      </c>
      <c r="E347" s="70">
        <v>2006</v>
      </c>
      <c r="F347" s="70" t="s">
        <v>790</v>
      </c>
      <c r="G347" s="70" t="s">
        <v>2021</v>
      </c>
      <c r="H347" s="70" t="s">
        <v>2022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2025</v>
      </c>
      <c r="B348" s="70">
        <v>242</v>
      </c>
      <c r="C348" s="70">
        <v>4</v>
      </c>
      <c r="D348" s="70">
        <v>15</v>
      </c>
      <c r="E348" s="70">
        <v>2007</v>
      </c>
      <c r="F348" s="70" t="s">
        <v>791</v>
      </c>
      <c r="G348" s="70" t="s">
        <v>2021</v>
      </c>
      <c r="H348" s="70" t="s">
        <v>2022</v>
      </c>
      <c r="I348" s="148"/>
      <c r="J348" s="71">
        <v>3.5903780968309431</v>
      </c>
      <c r="K348" s="71">
        <v>1.63680010392607</v>
      </c>
      <c r="L348" s="71">
        <v>1.958336896673867</v>
      </c>
      <c r="M348" s="71">
        <v>22.25717451659262</v>
      </c>
      <c r="N348" s="71">
        <v>20.854812426255759</v>
      </c>
      <c r="O348" s="71">
        <v>10.68127150666337</v>
      </c>
      <c r="P348" s="71">
        <v>12.607951982247441</v>
      </c>
      <c r="Q348" s="71">
        <v>0.686541416150801</v>
      </c>
      <c r="R348" s="71">
        <v>3.951234485734707</v>
      </c>
      <c r="S348" s="71">
        <v>1.802381476159473</v>
      </c>
      <c r="T348" s="72"/>
      <c r="U348" s="71">
        <v>161006</v>
      </c>
      <c r="V348" s="71">
        <v>440</v>
      </c>
      <c r="W348" s="71">
        <v>26</v>
      </c>
      <c r="X348" s="71">
        <v>2881</v>
      </c>
      <c r="Y348" s="71">
        <v>4737</v>
      </c>
      <c r="Z348" s="71">
        <v>5285</v>
      </c>
      <c r="AA348" s="71">
        <v>2469</v>
      </c>
      <c r="AB348" s="71">
        <v>11037</v>
      </c>
      <c r="AC348" s="71">
        <v>718741.33333333337</v>
      </c>
      <c r="AD348" s="71">
        <v>1.802381476159473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2026</v>
      </c>
      <c r="B349" s="70">
        <v>243</v>
      </c>
      <c r="C349" s="70">
        <v>5</v>
      </c>
      <c r="D349" s="70">
        <v>15</v>
      </c>
      <c r="E349" s="70">
        <v>2008</v>
      </c>
      <c r="F349" s="70" t="s">
        <v>792</v>
      </c>
      <c r="G349" s="1064" t="s">
        <v>2021</v>
      </c>
      <c r="H349" s="70" t="s">
        <v>2022</v>
      </c>
      <c r="I349" s="148"/>
      <c r="J349" s="71">
        <v>3.515456079063823</v>
      </c>
      <c r="K349" s="71">
        <v>1.2671385159742199</v>
      </c>
      <c r="L349" s="71">
        <v>1.779109793427369</v>
      </c>
      <c r="M349" s="71">
        <v>24.878393593338352</v>
      </c>
      <c r="N349" s="71">
        <v>22.30605714053841</v>
      </c>
      <c r="O349" s="71">
        <v>10.598300485183969</v>
      </c>
      <c r="P349" s="71">
        <v>12.557878582149851</v>
      </c>
      <c r="Q349" s="71">
        <v>0.67947100639269098</v>
      </c>
      <c r="R349" s="71">
        <v>3.1455705668677991</v>
      </c>
      <c r="S349" s="71">
        <v>0</v>
      </c>
      <c r="T349" s="72"/>
      <c r="U349" s="71">
        <v>182531</v>
      </c>
      <c r="V349" s="71">
        <v>440</v>
      </c>
      <c r="W349" s="71">
        <v>26</v>
      </c>
      <c r="X349" s="71">
        <v>2881</v>
      </c>
      <c r="Y349" s="71">
        <v>4794</v>
      </c>
      <c r="Z349" s="71">
        <v>5428</v>
      </c>
      <c r="AA349" s="71">
        <v>2462</v>
      </c>
      <c r="AB349" s="71">
        <v>11103</v>
      </c>
      <c r="AC349" s="71">
        <v>594155</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2027</v>
      </c>
      <c r="B350" s="70">
        <v>244</v>
      </c>
      <c r="C350" s="70">
        <v>6</v>
      </c>
      <c r="D350" s="70">
        <v>15</v>
      </c>
      <c r="E350" s="70">
        <v>2009</v>
      </c>
      <c r="F350" s="70" t="s">
        <v>176</v>
      </c>
      <c r="G350" s="1064" t="s">
        <v>2021</v>
      </c>
      <c r="H350" s="70" t="s">
        <v>2022</v>
      </c>
      <c r="I350" s="148"/>
      <c r="J350" s="71">
        <v>3.6990907425878818</v>
      </c>
      <c r="K350" s="71">
        <v>1.445642772856605</v>
      </c>
      <c r="L350" s="71">
        <v>2.2989865794536439</v>
      </c>
      <c r="M350" s="71">
        <v>22.425380950978269</v>
      </c>
      <c r="N350" s="71">
        <v>20.11059338636867</v>
      </c>
      <c r="O350" s="71">
        <v>10.990566895010661</v>
      </c>
      <c r="P350" s="71">
        <v>12.0733502144609</v>
      </c>
      <c r="Q350" s="71">
        <v>0.65118149284315996</v>
      </c>
      <c r="R350" s="71">
        <v>3.016035906877613</v>
      </c>
      <c r="S350" s="71">
        <v>1.3723547912927441</v>
      </c>
      <c r="T350" s="72"/>
      <c r="U350" s="71">
        <v>171926</v>
      </c>
      <c r="V350" s="71">
        <v>501</v>
      </c>
      <c r="W350" s="71">
        <v>51</v>
      </c>
      <c r="X350" s="71">
        <v>2898</v>
      </c>
      <c r="Y350" s="71">
        <v>4848</v>
      </c>
      <c r="Z350" s="71">
        <v>5556</v>
      </c>
      <c r="AA350" s="71">
        <v>2430</v>
      </c>
      <c r="AB350" s="71">
        <v>11170</v>
      </c>
      <c r="AC350" s="71">
        <v>555776</v>
      </c>
      <c r="AD350" s="71">
        <v>1.3723547912927441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223.566</v>
      </c>
      <c r="BL350" s="71">
        <v>0</v>
      </c>
      <c r="BM350" s="71">
        <v>0</v>
      </c>
      <c r="BN350" s="72"/>
      <c r="BO350" s="71">
        <v>0</v>
      </c>
      <c r="BP350" s="71">
        <v>0</v>
      </c>
      <c r="BQ350" s="71">
        <v>0</v>
      </c>
      <c r="BR350" s="71">
        <v>1</v>
      </c>
      <c r="BS350" s="71">
        <v>0</v>
      </c>
      <c r="BT350" s="71">
        <v>0</v>
      </c>
      <c r="BU350"/>
      <c r="BV350" s="70">
        <v>219.36</v>
      </c>
      <c r="BW350" s="70">
        <v>0</v>
      </c>
      <c r="BX350" s="70">
        <v>0</v>
      </c>
      <c r="BY350" s="70">
        <v>0</v>
      </c>
      <c r="BZ350" s="70">
        <v>4.2060000000000004</v>
      </c>
      <c r="CA350" s="70">
        <v>0</v>
      </c>
      <c r="CB350" s="70">
        <v>0</v>
      </c>
      <c r="CC350" s="70">
        <v>0</v>
      </c>
      <c r="CD350" s="70">
        <v>0</v>
      </c>
    </row>
    <row r="351" spans="1:82">
      <c r="A351" s="70" t="s">
        <v>2028</v>
      </c>
      <c r="B351" s="70">
        <v>245</v>
      </c>
      <c r="C351" s="70">
        <v>7</v>
      </c>
      <c r="D351" s="70">
        <v>15</v>
      </c>
      <c r="E351" s="70">
        <v>2010</v>
      </c>
      <c r="F351" s="70" t="s">
        <v>177</v>
      </c>
      <c r="G351" s="70" t="s">
        <v>2021</v>
      </c>
      <c r="H351" s="70" t="s">
        <v>2022</v>
      </c>
      <c r="I351" s="148"/>
      <c r="J351" s="71">
        <v>2.680153304741741</v>
      </c>
      <c r="K351" s="71">
        <v>1.532646585311741</v>
      </c>
      <c r="L351" s="71">
        <v>2.2414323388561499</v>
      </c>
      <c r="M351" s="71">
        <v>23.24883265522346</v>
      </c>
      <c r="N351" s="71">
        <v>21.537041052722479</v>
      </c>
      <c r="O351" s="71">
        <v>11.211453361730261</v>
      </c>
      <c r="P351" s="71">
        <v>12.18385623889764</v>
      </c>
      <c r="Q351" s="71">
        <v>0.68230900594465005</v>
      </c>
      <c r="R351" s="71">
        <v>3.447843695694583</v>
      </c>
      <c r="S351" s="71">
        <v>1.324193579406213</v>
      </c>
      <c r="T351" s="72"/>
      <c r="U351" s="71">
        <v>141248</v>
      </c>
      <c r="V351" s="71">
        <v>501</v>
      </c>
      <c r="W351" s="71">
        <v>51</v>
      </c>
      <c r="X351" s="71">
        <v>2898</v>
      </c>
      <c r="Y351" s="71">
        <v>4919</v>
      </c>
      <c r="Z351" s="71">
        <v>5694</v>
      </c>
      <c r="AA351" s="71">
        <v>2391</v>
      </c>
      <c r="AB351" s="71">
        <v>11215</v>
      </c>
      <c r="AC351" s="71">
        <v>602092</v>
      </c>
      <c r="AD351" s="71">
        <v>1.324193579406213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255.27</v>
      </c>
      <c r="BL351" s="71">
        <v>0</v>
      </c>
      <c r="BM351" s="71">
        <v>0</v>
      </c>
      <c r="BN351" s="72"/>
      <c r="BO351" s="71">
        <v>0</v>
      </c>
      <c r="BP351" s="71">
        <v>0</v>
      </c>
      <c r="BQ351" s="71">
        <v>0</v>
      </c>
      <c r="BR351" s="71">
        <v>1</v>
      </c>
      <c r="BS351" s="71">
        <v>0</v>
      </c>
      <c r="BT351" s="71">
        <v>0</v>
      </c>
      <c r="BU351"/>
      <c r="BV351" s="70">
        <v>250.37100000000001</v>
      </c>
      <c r="BW351" s="70">
        <v>0</v>
      </c>
      <c r="BX351" s="70">
        <v>0</v>
      </c>
      <c r="BY351" s="70">
        <v>0</v>
      </c>
      <c r="BZ351" s="70">
        <v>4.899</v>
      </c>
      <c r="CA351" s="70">
        <v>0</v>
      </c>
      <c r="CB351" s="70">
        <v>0</v>
      </c>
      <c r="CC351" s="70">
        <v>0</v>
      </c>
      <c r="CD351" s="70">
        <v>0</v>
      </c>
    </row>
    <row r="352" spans="1:82">
      <c r="A352" s="70" t="s">
        <v>2029</v>
      </c>
      <c r="B352" s="70">
        <v>246</v>
      </c>
      <c r="C352" s="70">
        <v>8</v>
      </c>
      <c r="D352" s="70">
        <v>15</v>
      </c>
      <c r="E352" s="70">
        <v>2011</v>
      </c>
      <c r="F352" s="70" t="s">
        <v>178</v>
      </c>
      <c r="G352" s="70" t="s">
        <v>2021</v>
      </c>
      <c r="H352" s="70" t="s">
        <v>2022</v>
      </c>
      <c r="I352" s="148"/>
      <c r="J352" s="71">
        <v>3.0379548190355501</v>
      </c>
      <c r="K352" s="71">
        <v>1.731607252514749</v>
      </c>
      <c r="L352" s="71">
        <v>2.5163592892582201</v>
      </c>
      <c r="M352" s="71">
        <v>22.630864398275541</v>
      </c>
      <c r="N352" s="71">
        <v>22.479323710009051</v>
      </c>
      <c r="O352" s="71">
        <v>11.17155769752533</v>
      </c>
      <c r="P352" s="71">
        <v>11.747638670470629</v>
      </c>
      <c r="Q352" s="71">
        <v>0.78928118916559897</v>
      </c>
      <c r="R352" s="71">
        <v>2.6627719430100578</v>
      </c>
      <c r="S352" s="71">
        <v>1.6352437830019819</v>
      </c>
      <c r="T352" s="72"/>
      <c r="U352" s="71">
        <v>169887</v>
      </c>
      <c r="V352" s="71">
        <v>501</v>
      </c>
      <c r="W352" s="71">
        <v>51</v>
      </c>
      <c r="X352" s="71">
        <v>2898</v>
      </c>
      <c r="Y352" s="71">
        <v>4979</v>
      </c>
      <c r="Z352" s="71">
        <v>5797</v>
      </c>
      <c r="AA352" s="71">
        <v>2374</v>
      </c>
      <c r="AB352" s="71">
        <v>11247</v>
      </c>
      <c r="AC352" s="71">
        <v>464227</v>
      </c>
      <c r="AD352" s="71">
        <v>1.6352437830019819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232.24199999999999</v>
      </c>
      <c r="BL352" s="71">
        <v>0</v>
      </c>
      <c r="BM352" s="71">
        <v>0</v>
      </c>
      <c r="BN352" s="72"/>
      <c r="BO352" s="71">
        <v>0</v>
      </c>
      <c r="BP352" s="71">
        <v>0</v>
      </c>
      <c r="BQ352" s="71">
        <v>0</v>
      </c>
      <c r="BR352" s="71">
        <v>1</v>
      </c>
      <c r="BS352" s="71">
        <v>0</v>
      </c>
      <c r="BT352" s="71">
        <v>0</v>
      </c>
      <c r="BU352"/>
      <c r="BV352" s="70">
        <v>227.83</v>
      </c>
      <c r="BW352" s="70">
        <v>0</v>
      </c>
      <c r="BX352" s="70">
        <v>0</v>
      </c>
      <c r="BY352" s="70">
        <v>0</v>
      </c>
      <c r="BZ352" s="70">
        <v>4.4119999999999999</v>
      </c>
      <c r="CA352" s="70">
        <v>0</v>
      </c>
      <c r="CB352" s="70">
        <v>0</v>
      </c>
      <c r="CC352" s="70">
        <v>0</v>
      </c>
      <c r="CD352" s="70">
        <v>0</v>
      </c>
    </row>
    <row r="353" spans="1:82">
      <c r="A353" s="70" t="s">
        <v>2030</v>
      </c>
      <c r="B353" s="70">
        <v>247</v>
      </c>
      <c r="C353" s="70">
        <v>9</v>
      </c>
      <c r="D353" s="70">
        <v>15</v>
      </c>
      <c r="E353" s="70">
        <v>2012</v>
      </c>
      <c r="F353" s="70" t="s">
        <v>179</v>
      </c>
      <c r="G353" s="70" t="s">
        <v>2021</v>
      </c>
      <c r="H353" s="70" t="s">
        <v>2022</v>
      </c>
      <c r="I353" s="148"/>
      <c r="J353" s="71">
        <v>2.7654838207717551</v>
      </c>
      <c r="K353" s="71">
        <v>1.5325229066062871</v>
      </c>
      <c r="L353" s="71">
        <v>2.4278490473990448</v>
      </c>
      <c r="M353" s="71">
        <v>23.457554023934609</v>
      </c>
      <c r="N353" s="71">
        <v>19.89637723372762</v>
      </c>
      <c r="O353" s="71">
        <v>11.498542875543619</v>
      </c>
      <c r="P353" s="71">
        <v>11.864243031230352</v>
      </c>
      <c r="Q353" s="71">
        <v>0.86836503176392499</v>
      </c>
      <c r="R353" s="71">
        <v>2.0692828813136659</v>
      </c>
      <c r="S353" s="71">
        <v>1.584498092810088</v>
      </c>
      <c r="T353" s="72"/>
      <c r="U353" s="71">
        <v>174141</v>
      </c>
      <c r="V353" s="71">
        <v>501</v>
      </c>
      <c r="W353" s="71">
        <v>51</v>
      </c>
      <c r="X353" s="71">
        <v>2898</v>
      </c>
      <c r="Y353" s="71">
        <v>5063</v>
      </c>
      <c r="Z353" s="71">
        <v>6014</v>
      </c>
      <c r="AA353" s="71">
        <v>2384</v>
      </c>
      <c r="AB353" s="71">
        <v>11389</v>
      </c>
      <c r="AC353" s="71">
        <v>351414.33333333331</v>
      </c>
      <c r="AD353" s="71">
        <v>1.584498092810088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243.92599999999999</v>
      </c>
      <c r="BL353" s="71">
        <v>0</v>
      </c>
      <c r="BM353" s="71">
        <v>0</v>
      </c>
      <c r="BN353" s="72"/>
      <c r="BO353" s="71">
        <v>0</v>
      </c>
      <c r="BP353" s="71">
        <v>0</v>
      </c>
      <c r="BQ353" s="71">
        <v>0</v>
      </c>
      <c r="BR353" s="71">
        <v>1</v>
      </c>
      <c r="BS353" s="71">
        <v>0</v>
      </c>
      <c r="BT353" s="71">
        <v>0</v>
      </c>
      <c r="BU353"/>
      <c r="BV353" s="70">
        <v>239.45</v>
      </c>
      <c r="BW353" s="70">
        <v>0</v>
      </c>
      <c r="BX353" s="70">
        <v>0</v>
      </c>
      <c r="BY353" s="70">
        <v>0</v>
      </c>
      <c r="BZ353" s="70">
        <v>4.476</v>
      </c>
      <c r="CA353" s="70">
        <v>0</v>
      </c>
      <c r="CB353" s="70">
        <v>0</v>
      </c>
      <c r="CC353" s="70">
        <v>0</v>
      </c>
      <c r="CD353" s="70">
        <v>0</v>
      </c>
    </row>
    <row r="354" spans="1:82">
      <c r="A354" s="70" t="s">
        <v>2031</v>
      </c>
      <c r="B354" s="70">
        <v>248</v>
      </c>
      <c r="C354" s="70">
        <v>10</v>
      </c>
      <c r="D354" s="70">
        <v>15</v>
      </c>
      <c r="E354" s="70">
        <v>2013</v>
      </c>
      <c r="F354" s="70" t="s">
        <v>180</v>
      </c>
      <c r="G354" s="70" t="s">
        <v>2021</v>
      </c>
      <c r="H354" s="70" t="s">
        <v>2022</v>
      </c>
      <c r="I354" s="148"/>
      <c r="J354" s="71">
        <v>2.7496327799465141</v>
      </c>
      <c r="K354" s="71">
        <v>1.423802940422032</v>
      </c>
      <c r="L354" s="71">
        <v>2.1760966420508119</v>
      </c>
      <c r="M354" s="71">
        <v>24.21309952415325</v>
      </c>
      <c r="N354" s="71">
        <v>20.05441482084623</v>
      </c>
      <c r="O354" s="71">
        <v>11.376805898395075</v>
      </c>
      <c r="P354" s="71">
        <v>11.714128392135791</v>
      </c>
      <c r="Q354" s="71">
        <v>0.88362495185457102</v>
      </c>
      <c r="R354" s="71">
        <v>2.2172044849125099</v>
      </c>
      <c r="S354" s="71">
        <v>1.458886829362039</v>
      </c>
      <c r="T354" s="72"/>
      <c r="U354" s="71">
        <v>167155</v>
      </c>
      <c r="V354" s="71">
        <v>501</v>
      </c>
      <c r="W354" s="71">
        <v>51</v>
      </c>
      <c r="X354" s="71">
        <v>2898</v>
      </c>
      <c r="Y354" s="71">
        <v>5101</v>
      </c>
      <c r="Z354" s="71">
        <v>6216</v>
      </c>
      <c r="AA354" s="71">
        <v>2345</v>
      </c>
      <c r="AB354" s="71">
        <v>11423</v>
      </c>
      <c r="AC354" s="71">
        <v>367550</v>
      </c>
      <c r="AD354" s="71">
        <v>1.458886829362039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206.51400000000001</v>
      </c>
      <c r="BL354" s="71">
        <v>0</v>
      </c>
      <c r="BM354" s="71">
        <v>0</v>
      </c>
      <c r="BN354" s="72"/>
      <c r="BO354" s="71">
        <v>0</v>
      </c>
      <c r="BP354" s="71">
        <v>0</v>
      </c>
      <c r="BQ354" s="71">
        <v>0</v>
      </c>
      <c r="BR354" s="71">
        <v>1</v>
      </c>
      <c r="BS354" s="71">
        <v>0</v>
      </c>
      <c r="BT354" s="71">
        <v>0</v>
      </c>
      <c r="BU354"/>
      <c r="BV354" s="70">
        <v>202.67599999999999</v>
      </c>
      <c r="BW354" s="70">
        <v>0</v>
      </c>
      <c r="BX354" s="70">
        <v>0</v>
      </c>
      <c r="BY354" s="70">
        <v>0</v>
      </c>
      <c r="BZ354" s="70">
        <v>3.8380000000000001</v>
      </c>
      <c r="CA354" s="70">
        <v>0</v>
      </c>
      <c r="CB354" s="70">
        <v>0</v>
      </c>
      <c r="CC354" s="70">
        <v>0</v>
      </c>
      <c r="CD354" s="70">
        <v>0</v>
      </c>
    </row>
    <row r="355" spans="1:82">
      <c r="A355" s="70" t="s">
        <v>2032</v>
      </c>
      <c r="B355" s="70">
        <v>249</v>
      </c>
      <c r="C355" s="70">
        <v>11</v>
      </c>
      <c r="D355" s="70">
        <v>15</v>
      </c>
      <c r="E355" s="70">
        <v>2014</v>
      </c>
      <c r="F355" s="70" t="s">
        <v>181</v>
      </c>
      <c r="G355" s="70" t="s">
        <v>2021</v>
      </c>
      <c r="H355" s="70" t="s">
        <v>2022</v>
      </c>
      <c r="I355" s="148"/>
      <c r="J355" s="71">
        <v>2.0799456172829962</v>
      </c>
      <c r="K355" s="71">
        <v>1.825249475903741</v>
      </c>
      <c r="L355" s="71">
        <v>2.062932540983879</v>
      </c>
      <c r="M355" s="71">
        <v>22.958336800329199</v>
      </c>
      <c r="N355" s="71">
        <v>20.316439094550361</v>
      </c>
      <c r="O355" s="71">
        <v>10.972201441932352</v>
      </c>
      <c r="P355" s="71">
        <v>11.785059300547605</v>
      </c>
      <c r="Q355" s="71">
        <v>0.85127372809743496</v>
      </c>
      <c r="R355" s="71">
        <v>2.8478238224409371</v>
      </c>
      <c r="S355" s="71">
        <v>1.505556828209319</v>
      </c>
      <c r="T355" s="72"/>
      <c r="U355" s="71">
        <v>124711</v>
      </c>
      <c r="V355" s="71">
        <v>589</v>
      </c>
      <c r="W355" s="71">
        <v>43</v>
      </c>
      <c r="X355" s="71">
        <v>3110</v>
      </c>
      <c r="Y355" s="71">
        <v>5154</v>
      </c>
      <c r="Z355" s="71">
        <v>6314</v>
      </c>
      <c r="AA355" s="71">
        <v>2347</v>
      </c>
      <c r="AB355" s="71">
        <v>11470</v>
      </c>
      <c r="AC355" s="71">
        <v>473573.33333333331</v>
      </c>
      <c r="AD355" s="71">
        <v>1.505556828209319</v>
      </c>
      <c r="AE355" s="72"/>
      <c r="AF355" s="71"/>
      <c r="AG355" s="71"/>
      <c r="AH355" s="71"/>
      <c r="AI355" s="71"/>
      <c r="AJ355" s="71"/>
      <c r="AK355" s="71"/>
      <c r="AL355" s="71"/>
      <c r="AM355" s="71"/>
      <c r="AN355" s="71"/>
      <c r="AO355" s="71"/>
      <c r="AP355" s="71"/>
      <c r="AQ355" s="72"/>
      <c r="AR355" s="71">
        <v>73</v>
      </c>
      <c r="AS355" s="71">
        <v>143</v>
      </c>
      <c r="AT355" s="71">
        <v>0</v>
      </c>
      <c r="AU355" s="71">
        <v>0</v>
      </c>
      <c r="AV355" s="71">
        <v>0</v>
      </c>
      <c r="AW355" s="71">
        <v>0</v>
      </c>
      <c r="AX355" s="71"/>
      <c r="AY355" s="72"/>
      <c r="AZ355" s="71">
        <v>426.1</v>
      </c>
      <c r="BA355" s="71">
        <v>3389.3</v>
      </c>
      <c r="BB355" s="71">
        <v>0</v>
      </c>
      <c r="BC355" s="71">
        <v>0</v>
      </c>
      <c r="BD355" s="71">
        <v>0</v>
      </c>
      <c r="BE355" s="71">
        <v>0</v>
      </c>
      <c r="BF355" s="71"/>
      <c r="BG355" s="72"/>
      <c r="BH355" s="71">
        <v>0</v>
      </c>
      <c r="BI355" s="71">
        <v>0</v>
      </c>
      <c r="BJ355" s="71">
        <v>0</v>
      </c>
      <c r="BK355" s="71">
        <v>241.40299999999999</v>
      </c>
      <c r="BL355" s="71">
        <v>0</v>
      </c>
      <c r="BM355" s="71">
        <v>0</v>
      </c>
      <c r="BN355" s="72"/>
      <c r="BO355" s="71">
        <v>0</v>
      </c>
      <c r="BP355" s="71">
        <v>0</v>
      </c>
      <c r="BQ355" s="71">
        <v>0</v>
      </c>
      <c r="BR355" s="71">
        <v>1</v>
      </c>
      <c r="BS355" s="71">
        <v>0</v>
      </c>
      <c r="BT355" s="71">
        <v>0</v>
      </c>
      <c r="BU355"/>
      <c r="BV355" s="70">
        <v>237.13900000000001</v>
      </c>
      <c r="BW355" s="70">
        <v>0</v>
      </c>
      <c r="BX355" s="70">
        <v>0</v>
      </c>
      <c r="BY355" s="70">
        <v>0</v>
      </c>
      <c r="BZ355" s="70">
        <v>4.2640000000000002</v>
      </c>
      <c r="CA355" s="70">
        <v>0</v>
      </c>
      <c r="CB355" s="70">
        <v>0</v>
      </c>
      <c r="CC355" s="70">
        <v>0</v>
      </c>
      <c r="CD355" s="70">
        <v>0</v>
      </c>
    </row>
    <row r="356" spans="1:82">
      <c r="A356" s="70" t="s">
        <v>2033</v>
      </c>
      <c r="B356" s="70">
        <v>250</v>
      </c>
      <c r="C356" s="70">
        <v>12</v>
      </c>
      <c r="D356" s="70">
        <v>15</v>
      </c>
      <c r="E356" s="70">
        <v>2015</v>
      </c>
      <c r="F356" s="70" t="s">
        <v>182</v>
      </c>
      <c r="G356" s="70" t="s">
        <v>2021</v>
      </c>
      <c r="H356" s="70" t="s">
        <v>2022</v>
      </c>
      <c r="I356" s="148"/>
      <c r="J356" s="71">
        <v>2.014502521227242</v>
      </c>
      <c r="K356" s="71">
        <v>1.815280053682873</v>
      </c>
      <c r="L356" s="71">
        <v>2.3693713907619318</v>
      </c>
      <c r="M356" s="71">
        <v>20.784902042841772</v>
      </c>
      <c r="N356" s="71">
        <v>19.384939847446059</v>
      </c>
      <c r="O356" s="71">
        <v>11.105137078342029</v>
      </c>
      <c r="P356" s="71">
        <v>11.849648444290752</v>
      </c>
      <c r="Q356" s="71">
        <v>0.83515846782020697</v>
      </c>
      <c r="R356" s="71">
        <v>3.5535867214065178</v>
      </c>
      <c r="S356" s="71">
        <v>1.1454843569003701</v>
      </c>
      <c r="T356" s="72"/>
      <c r="U356" s="71">
        <v>117218</v>
      </c>
      <c r="V356" s="71">
        <v>589</v>
      </c>
      <c r="W356" s="71">
        <v>43</v>
      </c>
      <c r="X356" s="71">
        <v>3110</v>
      </c>
      <c r="Y356" s="71">
        <v>5193</v>
      </c>
      <c r="Z356" s="71">
        <v>6452</v>
      </c>
      <c r="AA356" s="71">
        <v>2358</v>
      </c>
      <c r="AB356" s="71">
        <v>11495</v>
      </c>
      <c r="AC356" s="71">
        <v>607427.66666666663</v>
      </c>
      <c r="AD356" s="71">
        <v>1.1454843569003701</v>
      </c>
      <c r="AE356" s="72"/>
      <c r="AF356" s="71">
        <v>1521187.1706008101</v>
      </c>
      <c r="AG356" s="71">
        <v>1162574.431944926</v>
      </c>
      <c r="AH356" s="71">
        <v>476432.10157891852</v>
      </c>
      <c r="AI356" s="71">
        <v>20948489.21128688</v>
      </c>
      <c r="AJ356" s="71">
        <v>21183952.949040782</v>
      </c>
      <c r="AK356" s="71">
        <v>0</v>
      </c>
      <c r="AL356" s="71">
        <v>0</v>
      </c>
      <c r="AM356" s="71">
        <v>1575341.530288578</v>
      </c>
      <c r="AN356" s="71">
        <v>0</v>
      </c>
      <c r="AO356" s="71">
        <v>0</v>
      </c>
      <c r="AP356" s="71">
        <v>46867977.394740894</v>
      </c>
      <c r="AQ356" s="72"/>
      <c r="AR356" s="71">
        <v>82</v>
      </c>
      <c r="AS356" s="71">
        <v>168</v>
      </c>
      <c r="AT356" s="71">
        <v>0</v>
      </c>
      <c r="AU356" s="71">
        <v>0</v>
      </c>
      <c r="AV356" s="71">
        <v>0</v>
      </c>
      <c r="AW356" s="71">
        <v>0</v>
      </c>
      <c r="AX356" s="71"/>
      <c r="AY356" s="72"/>
      <c r="AZ356" s="71">
        <v>497.6</v>
      </c>
      <c r="BA356" s="71">
        <v>3796.8</v>
      </c>
      <c r="BB356" s="71">
        <v>0</v>
      </c>
      <c r="BC356" s="71">
        <v>0</v>
      </c>
      <c r="BD356" s="71">
        <v>0</v>
      </c>
      <c r="BE356" s="71">
        <v>0</v>
      </c>
      <c r="BF356" s="71"/>
      <c r="BG356" s="72"/>
      <c r="BH356" s="71">
        <v>0</v>
      </c>
      <c r="BI356" s="71">
        <v>0</v>
      </c>
      <c r="BJ356" s="71">
        <v>0</v>
      </c>
      <c r="BK356" s="71">
        <v>198.23400000000001</v>
      </c>
      <c r="BL356" s="71">
        <v>0</v>
      </c>
      <c r="BM356" s="71">
        <v>0</v>
      </c>
      <c r="BN356" s="72"/>
      <c r="BO356" s="71">
        <v>0</v>
      </c>
      <c r="BP356" s="71">
        <v>0</v>
      </c>
      <c r="BQ356" s="71">
        <v>0</v>
      </c>
      <c r="BR356" s="71">
        <v>1</v>
      </c>
      <c r="BS356" s="71">
        <v>0</v>
      </c>
      <c r="BT356" s="71">
        <v>0</v>
      </c>
      <c r="BU356"/>
      <c r="BV356" s="70">
        <v>195.012</v>
      </c>
      <c r="BW356" s="70">
        <v>0</v>
      </c>
      <c r="BX356" s="70">
        <v>0</v>
      </c>
      <c r="BY356" s="70">
        <v>0</v>
      </c>
      <c r="BZ356" s="70">
        <v>3.222</v>
      </c>
      <c r="CA356" s="70">
        <v>0</v>
      </c>
      <c r="CB356" s="70">
        <v>0</v>
      </c>
      <c r="CC356" s="70">
        <v>0</v>
      </c>
      <c r="CD356" s="70">
        <v>0</v>
      </c>
    </row>
    <row r="357" spans="1:82">
      <c r="A357" s="70" t="s">
        <v>2034</v>
      </c>
      <c r="B357" s="70">
        <v>251</v>
      </c>
      <c r="C357" s="70">
        <v>13</v>
      </c>
      <c r="D357" s="70">
        <v>15</v>
      </c>
      <c r="E357" s="70">
        <v>2016</v>
      </c>
      <c r="F357" s="70" t="s">
        <v>155</v>
      </c>
      <c r="G357" s="70" t="s">
        <v>2021</v>
      </c>
      <c r="H357" s="70" t="s">
        <v>2022</v>
      </c>
      <c r="I357" s="148"/>
      <c r="J357" s="71">
        <v>3.0752842034368468</v>
      </c>
      <c r="K357" s="71">
        <v>1.7310081651983917</v>
      </c>
      <c r="L357" s="71">
        <v>2.2612513699187411</v>
      </c>
      <c r="M357" s="71">
        <v>21.542139233857</v>
      </c>
      <c r="N357" s="71">
        <v>19.456319143463016</v>
      </c>
      <c r="O357" s="71">
        <v>11.196420851862602</v>
      </c>
      <c r="P357" s="71">
        <v>11.563758203064511</v>
      </c>
      <c r="Q357" s="71">
        <v>0.80894861498100856</v>
      </c>
      <c r="R357" s="71">
        <v>3.5728276501786769</v>
      </c>
      <c r="S357" s="71">
        <v>1.5999157639098878</v>
      </c>
      <c r="T357" s="72"/>
      <c r="U357" s="71">
        <v>147850</v>
      </c>
      <c r="V357" s="71">
        <v>589</v>
      </c>
      <c r="W357" s="71">
        <v>43</v>
      </c>
      <c r="X357" s="71">
        <v>3110</v>
      </c>
      <c r="Y357" s="71">
        <v>5236</v>
      </c>
      <c r="Z357" s="71">
        <v>6585</v>
      </c>
      <c r="AA357" s="71">
        <v>2380</v>
      </c>
      <c r="AB357" s="71">
        <v>11453</v>
      </c>
      <c r="AC357" s="71">
        <v>610203.79359283065</v>
      </c>
      <c r="AD357" s="71">
        <v>1.599915763909888</v>
      </c>
      <c r="AE357" s="72"/>
      <c r="AF357" s="71">
        <v>2553073.411443131</v>
      </c>
      <c r="AG357" s="71">
        <v>1013523.3983969199</v>
      </c>
      <c r="AH357" s="71">
        <v>358087.09184554912</v>
      </c>
      <c r="AI357" s="71">
        <v>22487860.86851145</v>
      </c>
      <c r="AJ357" s="71">
        <v>21613369.694299959</v>
      </c>
      <c r="AK357" s="71">
        <v>0</v>
      </c>
      <c r="AL357" s="71">
        <v>0</v>
      </c>
      <c r="AM357" s="71">
        <v>1570805.0204818209</v>
      </c>
      <c r="AN357" s="71">
        <v>0</v>
      </c>
      <c r="AO357" s="71">
        <v>0</v>
      </c>
      <c r="AP357" s="71">
        <v>49596719.484978825</v>
      </c>
      <c r="AQ357" s="72"/>
      <c r="AR357" s="71">
        <v>89</v>
      </c>
      <c r="AS357" s="71">
        <v>183</v>
      </c>
      <c r="AT357" s="71">
        <v>0</v>
      </c>
      <c r="AU357" s="71">
        <v>0</v>
      </c>
      <c r="AV357" s="71">
        <v>0</v>
      </c>
      <c r="AW357" s="71">
        <v>0</v>
      </c>
      <c r="AX357" s="71"/>
      <c r="AY357" s="72"/>
      <c r="AZ357" s="71">
        <v>543.66999999999996</v>
      </c>
      <c r="BA357" s="71">
        <v>4419.1000000000004</v>
      </c>
      <c r="BB357" s="71">
        <v>0</v>
      </c>
      <c r="BC357" s="71">
        <v>0</v>
      </c>
      <c r="BD357" s="71">
        <v>0</v>
      </c>
      <c r="BE357" s="71">
        <v>0</v>
      </c>
      <c r="BF357" s="71"/>
      <c r="BG357" s="72"/>
      <c r="BH357" s="71">
        <v>0</v>
      </c>
      <c r="BI357" s="71">
        <v>0</v>
      </c>
      <c r="BJ357" s="71">
        <v>0</v>
      </c>
      <c r="BK357" s="71">
        <v>242.619</v>
      </c>
      <c r="BL357" s="71">
        <v>0</v>
      </c>
      <c r="BM357" s="71">
        <v>0</v>
      </c>
      <c r="BN357" s="72"/>
      <c r="BO357" s="71">
        <v>0</v>
      </c>
      <c r="BP357" s="71">
        <v>0</v>
      </c>
      <c r="BQ357" s="71">
        <v>0</v>
      </c>
      <c r="BR357" s="71">
        <v>1</v>
      </c>
      <c r="BS357" s="71">
        <v>0</v>
      </c>
      <c r="BT357" s="71">
        <v>0</v>
      </c>
      <c r="BU357"/>
      <c r="BV357" s="70">
        <v>238.47</v>
      </c>
      <c r="BW357" s="70">
        <v>0</v>
      </c>
      <c r="BX357" s="70">
        <v>0</v>
      </c>
      <c r="BY357" s="70">
        <v>0</v>
      </c>
      <c r="BZ357" s="70">
        <v>4.149</v>
      </c>
      <c r="CA357" s="70">
        <v>0</v>
      </c>
      <c r="CB357" s="70">
        <v>0</v>
      </c>
      <c r="CC357" s="70">
        <v>0</v>
      </c>
      <c r="CD357" s="70">
        <v>0</v>
      </c>
    </row>
    <row r="358" spans="1:82">
      <c r="A358" s="70" t="s">
        <v>2035</v>
      </c>
      <c r="B358" s="70">
        <v>252</v>
      </c>
      <c r="C358" s="70">
        <v>14</v>
      </c>
      <c r="D358" s="70">
        <v>15</v>
      </c>
      <c r="E358" s="70">
        <v>2017</v>
      </c>
      <c r="F358" s="70" t="s">
        <v>156</v>
      </c>
      <c r="G358" s="70" t="s">
        <v>2021</v>
      </c>
      <c r="H358" s="70" t="s">
        <v>2022</v>
      </c>
      <c r="I358" s="148"/>
      <c r="J358" s="71">
        <v>2.5737358591528108</v>
      </c>
      <c r="K358" s="71">
        <v>1.8634806327686959</v>
      </c>
      <c r="L358" s="71">
        <v>1.7556151971373744</v>
      </c>
      <c r="M358" s="71">
        <v>21.631015980962577</v>
      </c>
      <c r="N358" s="71">
        <v>20.311891276131551</v>
      </c>
      <c r="O358" s="71">
        <v>11.266276537542049</v>
      </c>
      <c r="P358" s="71">
        <v>11.736731051062288</v>
      </c>
      <c r="Q358" s="71">
        <v>0.787120811832699</v>
      </c>
      <c r="R358" s="71">
        <v>3.3405100727150168</v>
      </c>
      <c r="S358" s="71">
        <v>1.8536395669720436</v>
      </c>
      <c r="T358" s="72"/>
      <c r="U358" s="71">
        <v>136193</v>
      </c>
      <c r="V358" s="71">
        <v>589</v>
      </c>
      <c r="W358" s="71">
        <v>43</v>
      </c>
      <c r="X358" s="71">
        <v>3110</v>
      </c>
      <c r="Y358" s="71">
        <v>5315</v>
      </c>
      <c r="Z358" s="71">
        <v>6736</v>
      </c>
      <c r="AA358" s="71">
        <v>2431</v>
      </c>
      <c r="AB358" s="71">
        <v>11524</v>
      </c>
      <c r="AC358" s="71">
        <v>581846.66666666663</v>
      </c>
      <c r="AD358" s="71">
        <v>1.853639566972044</v>
      </c>
      <c r="AE358" s="72"/>
      <c r="AF358" s="71">
        <v>2027107.5575932581</v>
      </c>
      <c r="AG358" s="71">
        <v>1096406.9226962461</v>
      </c>
      <c r="AH358" s="71">
        <v>374369.16894294758</v>
      </c>
      <c r="AI358" s="71">
        <v>23059396.561313368</v>
      </c>
      <c r="AJ358" s="71">
        <v>23153637.782635391</v>
      </c>
      <c r="AK358" s="71">
        <v>0</v>
      </c>
      <c r="AL358" s="71">
        <v>0</v>
      </c>
      <c r="AM358" s="71">
        <v>1583015.9501896449</v>
      </c>
      <c r="AN358" s="71">
        <v>0</v>
      </c>
      <c r="AO358" s="71">
        <v>0</v>
      </c>
      <c r="AP358" s="71">
        <v>51293933.943370856</v>
      </c>
      <c r="AQ358" s="72"/>
      <c r="AR358" s="71">
        <v>104</v>
      </c>
      <c r="AS358" s="71">
        <v>194</v>
      </c>
      <c r="AT358" s="71">
        <v>0</v>
      </c>
      <c r="AU358" s="71">
        <v>0</v>
      </c>
      <c r="AV358" s="71">
        <v>0</v>
      </c>
      <c r="AW358" s="71">
        <v>0</v>
      </c>
      <c r="AX358" s="71"/>
      <c r="AY358" s="72"/>
      <c r="AZ358" s="71">
        <v>639.77</v>
      </c>
      <c r="BA358" s="71">
        <v>4576.5</v>
      </c>
      <c r="BB358" s="71">
        <v>0</v>
      </c>
      <c r="BC358" s="71">
        <v>0</v>
      </c>
      <c r="BD358" s="71">
        <v>0</v>
      </c>
      <c r="BE358" s="71">
        <v>0</v>
      </c>
      <c r="BF358" s="71"/>
      <c r="BG358" s="72"/>
      <c r="BH358" s="71">
        <v>0</v>
      </c>
      <c r="BI358" s="71">
        <v>0</v>
      </c>
      <c r="BJ358" s="71">
        <v>0</v>
      </c>
      <c r="BK358" s="71">
        <v>221.74799999999999</v>
      </c>
      <c r="BL358" s="71">
        <v>0</v>
      </c>
      <c r="BM358" s="71">
        <v>0</v>
      </c>
      <c r="BN358" s="72"/>
      <c r="BO358" s="71">
        <v>0</v>
      </c>
      <c r="BP358" s="71">
        <v>0</v>
      </c>
      <c r="BQ358" s="71">
        <v>0</v>
      </c>
      <c r="BR358" s="71">
        <v>1</v>
      </c>
      <c r="BS358" s="71">
        <v>0</v>
      </c>
      <c r="BT358" s="71">
        <v>0</v>
      </c>
      <c r="BU358"/>
      <c r="BV358" s="70">
        <v>217.96199999999999</v>
      </c>
      <c r="BW358" s="70">
        <v>0</v>
      </c>
      <c r="BX358" s="70">
        <v>0</v>
      </c>
      <c r="BY358" s="70">
        <v>0</v>
      </c>
      <c r="BZ358" s="70">
        <v>3.786</v>
      </c>
      <c r="CA358" s="70">
        <v>0</v>
      </c>
      <c r="CB358" s="70">
        <v>0</v>
      </c>
      <c r="CC358" s="70">
        <v>0</v>
      </c>
      <c r="CD358" s="70">
        <v>0</v>
      </c>
    </row>
    <row r="359" spans="1:82">
      <c r="A359" s="70" t="s">
        <v>2036</v>
      </c>
      <c r="B359" s="70">
        <v>253</v>
      </c>
      <c r="C359" s="70">
        <v>15</v>
      </c>
      <c r="D359" s="70">
        <v>15</v>
      </c>
      <c r="E359" s="70">
        <v>2018</v>
      </c>
      <c r="F359" s="70" t="s">
        <v>183</v>
      </c>
      <c r="G359" s="70" t="s">
        <v>2021</v>
      </c>
      <c r="H359" s="70" t="s">
        <v>2022</v>
      </c>
      <c r="I359" s="148"/>
      <c r="J359" s="71">
        <v>5.3001705976053515</v>
      </c>
      <c r="K359" s="71">
        <v>1.7779003976464545</v>
      </c>
      <c r="L359" s="71">
        <v>1.6526936926248061</v>
      </c>
      <c r="M359" s="71">
        <v>25.027471032752352</v>
      </c>
      <c r="N359" s="71">
        <v>18.403838522118406</v>
      </c>
      <c r="O359" s="71">
        <v>11.223643508283427</v>
      </c>
      <c r="P359" s="71">
        <v>11.83977556213245</v>
      </c>
      <c r="Q359" s="71">
        <v>0.73350638470904495</v>
      </c>
      <c r="R359" s="71">
        <v>2.6652548066156037</v>
      </c>
      <c r="S359" s="71">
        <v>1.3873844414718366</v>
      </c>
      <c r="T359" s="72"/>
      <c r="U359" s="71">
        <v>289091</v>
      </c>
      <c r="V359" s="71">
        <v>589</v>
      </c>
      <c r="W359" s="71">
        <v>43</v>
      </c>
      <c r="X359" s="71">
        <v>3110</v>
      </c>
      <c r="Y359" s="71">
        <v>5364</v>
      </c>
      <c r="Z359" s="71">
        <v>6839</v>
      </c>
      <c r="AA359" s="71">
        <v>2477</v>
      </c>
      <c r="AB359" s="71">
        <v>11573</v>
      </c>
      <c r="AC359" s="71">
        <v>462412</v>
      </c>
      <c r="AD359" s="71">
        <v>1.387384441471837</v>
      </c>
      <c r="AE359" s="72"/>
      <c r="AF359" s="71">
        <v>3393769.773329013</v>
      </c>
      <c r="AG359" s="71">
        <v>981784.60207060142</v>
      </c>
      <c r="AH359" s="71">
        <v>345822.13654465933</v>
      </c>
      <c r="AI359" s="71">
        <v>27041168.118350562</v>
      </c>
      <c r="AJ359" s="71">
        <v>19810552.87695789</v>
      </c>
      <c r="AK359" s="71">
        <v>0</v>
      </c>
      <c r="AL359" s="71">
        <v>0</v>
      </c>
      <c r="AM359" s="71">
        <v>1593036.3042659119</v>
      </c>
      <c r="AN359" s="71">
        <v>0</v>
      </c>
      <c r="AO359" s="71">
        <v>0</v>
      </c>
      <c r="AP359" s="71">
        <v>53166133.811518632</v>
      </c>
      <c r="AQ359" s="72"/>
      <c r="AR359" s="71">
        <v>121</v>
      </c>
      <c r="AS359" s="71">
        <v>200</v>
      </c>
      <c r="AT359" s="71">
        <v>0</v>
      </c>
      <c r="AU359" s="71">
        <v>0</v>
      </c>
      <c r="AV359" s="71">
        <v>0</v>
      </c>
      <c r="AW359" s="71">
        <v>0</v>
      </c>
      <c r="AX359" s="71"/>
      <c r="AY359" s="72"/>
      <c r="AZ359" s="71">
        <v>756.77</v>
      </c>
      <c r="BA359" s="71">
        <v>4717</v>
      </c>
      <c r="BB359" s="71">
        <v>0</v>
      </c>
      <c r="BC359" s="71">
        <v>0</v>
      </c>
      <c r="BD359" s="71">
        <v>0</v>
      </c>
      <c r="BE359" s="71">
        <v>0</v>
      </c>
      <c r="BF359" s="71"/>
      <c r="BG359" s="72"/>
      <c r="BH359" s="71">
        <v>0</v>
      </c>
      <c r="BI359" s="71">
        <v>0</v>
      </c>
      <c r="BJ359" s="71">
        <v>0</v>
      </c>
      <c r="BK359" s="71">
        <v>188.04900000000001</v>
      </c>
      <c r="BL359" s="71">
        <v>0</v>
      </c>
      <c r="BM359" s="71">
        <v>0</v>
      </c>
      <c r="BN359" s="72"/>
      <c r="BO359" s="71">
        <v>0</v>
      </c>
      <c r="BP359" s="71">
        <v>0</v>
      </c>
      <c r="BQ359" s="71">
        <v>0</v>
      </c>
      <c r="BR359" s="71">
        <v>1</v>
      </c>
      <c r="BS359" s="71">
        <v>0</v>
      </c>
      <c r="BT359" s="71">
        <v>0</v>
      </c>
      <c r="BU359"/>
      <c r="BV359" s="70">
        <v>184.947</v>
      </c>
      <c r="BW359" s="70">
        <v>0</v>
      </c>
      <c r="BX359" s="70">
        <v>0</v>
      </c>
      <c r="BY359" s="70">
        <v>0</v>
      </c>
      <c r="BZ359" s="70">
        <v>3.1019999999999999</v>
      </c>
      <c r="CA359" s="70">
        <v>0</v>
      </c>
      <c r="CB359" s="70">
        <v>0</v>
      </c>
      <c r="CC359" s="70">
        <v>0</v>
      </c>
      <c r="CD359" s="70">
        <v>0</v>
      </c>
    </row>
    <row r="360" spans="1:82">
      <c r="A360" s="70" t="s">
        <v>2037</v>
      </c>
      <c r="B360" s="70">
        <v>254</v>
      </c>
      <c r="C360" s="70">
        <v>16</v>
      </c>
      <c r="D360" s="70">
        <v>15</v>
      </c>
      <c r="E360" s="70">
        <v>2019</v>
      </c>
      <c r="F360" s="70" t="s">
        <v>158</v>
      </c>
      <c r="G360" s="70" t="s">
        <v>2021</v>
      </c>
      <c r="H360" s="70" t="s">
        <v>2022</v>
      </c>
      <c r="I360" s="148"/>
      <c r="J360" s="71">
        <v>2.6011463395452479</v>
      </c>
      <c r="K360" s="71">
        <v>1.663541660691932</v>
      </c>
      <c r="L360" s="71">
        <v>1.6806960756822051</v>
      </c>
      <c r="M360" s="71">
        <v>20.597925397888861</v>
      </c>
      <c r="N360" s="71">
        <v>18.211365114259568</v>
      </c>
      <c r="O360" s="71">
        <v>10.997225283217627</v>
      </c>
      <c r="P360" s="71">
        <v>11.803851201249824</v>
      </c>
      <c r="Q360" s="71">
        <v>0.70689056487622604</v>
      </c>
      <c r="R360" s="71">
        <v>3.0811014649234827</v>
      </c>
      <c r="S360" s="71">
        <v>1.5579313158707384</v>
      </c>
      <c r="T360" s="72"/>
      <c r="U360" s="71">
        <v>142593</v>
      </c>
      <c r="V360" s="71">
        <v>589</v>
      </c>
      <c r="W360" s="71">
        <v>43</v>
      </c>
      <c r="X360" s="71">
        <v>3110</v>
      </c>
      <c r="Y360" s="71">
        <v>5406</v>
      </c>
      <c r="Z360" s="71">
        <v>6885</v>
      </c>
      <c r="AA360" s="71">
        <v>2451</v>
      </c>
      <c r="AB360" s="71">
        <v>11455</v>
      </c>
      <c r="AC360" s="71">
        <v>543315.33333333326</v>
      </c>
      <c r="AD360" s="71">
        <v>1.557931315870738</v>
      </c>
      <c r="AE360" s="72"/>
      <c r="AF360" s="71">
        <v>2120301.038037647</v>
      </c>
      <c r="AG360" s="71">
        <v>954420.89986386127</v>
      </c>
      <c r="AH360" s="71">
        <v>382052.61114782159</v>
      </c>
      <c r="AI360" s="71">
        <v>21351631.61210075</v>
      </c>
      <c r="AJ360" s="71">
        <v>19919872.79984783</v>
      </c>
      <c r="AK360" s="71">
        <v>0</v>
      </c>
      <c r="AL360" s="71">
        <v>0</v>
      </c>
      <c r="AM360" s="71">
        <v>1560084.7668061689</v>
      </c>
      <c r="AN360" s="71">
        <v>0</v>
      </c>
      <c r="AO360" s="71">
        <v>0</v>
      </c>
      <c r="AP360" s="71">
        <v>46288363.72780408</v>
      </c>
      <c r="AQ360" s="72"/>
      <c r="AR360" s="71">
        <v>130</v>
      </c>
      <c r="AS360" s="71">
        <v>202</v>
      </c>
      <c r="AT360" s="71">
        <v>0</v>
      </c>
      <c r="AU360" s="71">
        <v>0</v>
      </c>
      <c r="AV360" s="71">
        <v>0</v>
      </c>
      <c r="AW360" s="71">
        <v>0</v>
      </c>
      <c r="AX360" s="71"/>
      <c r="AY360" s="72"/>
      <c r="AZ360" s="71">
        <v>819.16999999999962</v>
      </c>
      <c r="BA360" s="71">
        <v>4781.8000000000011</v>
      </c>
      <c r="BB360" s="71">
        <v>0</v>
      </c>
      <c r="BC360" s="71">
        <v>0</v>
      </c>
      <c r="BD360" s="71">
        <v>0</v>
      </c>
      <c r="BE360" s="71">
        <v>0</v>
      </c>
      <c r="BF360" s="71"/>
      <c r="BG360" s="72"/>
      <c r="BH360" s="71">
        <v>0</v>
      </c>
      <c r="BI360" s="71">
        <v>0</v>
      </c>
      <c r="BJ360" s="71">
        <v>0</v>
      </c>
      <c r="BK360" s="71">
        <v>195.84200000000001</v>
      </c>
      <c r="BL360" s="71">
        <v>0</v>
      </c>
      <c r="BM360" s="71">
        <v>0</v>
      </c>
      <c r="BN360" s="72"/>
      <c r="BO360" s="71">
        <v>0</v>
      </c>
      <c r="BP360" s="71">
        <v>0</v>
      </c>
      <c r="BQ360" s="71">
        <v>0</v>
      </c>
      <c r="BR360" s="71">
        <v>1</v>
      </c>
      <c r="BS360" s="71">
        <v>0</v>
      </c>
      <c r="BT360" s="71">
        <v>0</v>
      </c>
      <c r="BU360"/>
      <c r="BV360" s="70">
        <v>192.55699999999999</v>
      </c>
      <c r="BW360" s="70">
        <v>0</v>
      </c>
      <c r="BX360" s="70">
        <v>0</v>
      </c>
      <c r="BY360" s="70">
        <v>0</v>
      </c>
      <c r="BZ360" s="70">
        <v>3.2850000000000001</v>
      </c>
      <c r="CA360" s="70">
        <v>0</v>
      </c>
      <c r="CB360" s="70">
        <v>0</v>
      </c>
      <c r="CC360" s="70">
        <v>0</v>
      </c>
      <c r="CD360" s="70">
        <v>0</v>
      </c>
    </row>
    <row r="361" spans="1:82">
      <c r="A361" s="70" t="s">
        <v>2038</v>
      </c>
      <c r="B361" s="70">
        <v>255</v>
      </c>
      <c r="C361" s="70">
        <v>17</v>
      </c>
      <c r="D361" s="70">
        <v>15</v>
      </c>
      <c r="E361" s="70">
        <v>2020</v>
      </c>
      <c r="F361" s="70" t="s">
        <v>159</v>
      </c>
      <c r="G361" s="70" t="s">
        <v>2021</v>
      </c>
      <c r="H361" s="70" t="s">
        <v>2022</v>
      </c>
      <c r="I361" s="148"/>
      <c r="J361" s="71">
        <v>2.027605145789992</v>
      </c>
      <c r="K361" s="71">
        <v>1.3256260074884889</v>
      </c>
      <c r="L361" s="71">
        <v>3.8500557234523773</v>
      </c>
      <c r="M361" s="71">
        <v>16.654818582917141</v>
      </c>
      <c r="N361" s="71">
        <v>17.2184088642144</v>
      </c>
      <c r="O361" s="71">
        <v>9.7778667489259341</v>
      </c>
      <c r="P361" s="71">
        <v>11.223186831192617</v>
      </c>
      <c r="Q361" s="71">
        <v>0.67510028291763302</v>
      </c>
      <c r="R361" s="71">
        <v>2.3524804857974337</v>
      </c>
      <c r="S361" s="71">
        <v>2.3200313249087841</v>
      </c>
      <c r="T361" s="72"/>
      <c r="U361" s="71">
        <v>129886</v>
      </c>
      <c r="V361" s="71">
        <v>554</v>
      </c>
      <c r="W361" s="71">
        <v>97</v>
      </c>
      <c r="X361" s="71">
        <v>3254</v>
      </c>
      <c r="Y361" s="71">
        <v>5482</v>
      </c>
      <c r="Z361" s="71">
        <v>6987</v>
      </c>
      <c r="AA361" s="71">
        <v>2477</v>
      </c>
      <c r="AB361" s="71">
        <v>11450</v>
      </c>
      <c r="AC361" s="71">
        <v>417023.66666666663</v>
      </c>
      <c r="AD361" s="71">
        <v>2.3200313249087841</v>
      </c>
      <c r="AE361" s="72"/>
      <c r="AF361" s="71">
        <v>1729801.498770047</v>
      </c>
      <c r="AG361" s="71">
        <v>758596.2725213056</v>
      </c>
      <c r="AH361" s="71">
        <v>965218.41785466147</v>
      </c>
      <c r="AI361" s="71">
        <v>18705942.5322535</v>
      </c>
      <c r="AJ361" s="71">
        <v>21150393.046454411</v>
      </c>
      <c r="AK361" s="71"/>
      <c r="AL361" s="71"/>
      <c r="AM361" s="71">
        <v>1494352.2121532697</v>
      </c>
      <c r="AN361" s="71"/>
      <c r="AO361" s="71"/>
      <c r="AP361" s="71">
        <v>44804303.980007201</v>
      </c>
      <c r="AQ361" s="72"/>
      <c r="AR361" s="71">
        <v>142</v>
      </c>
      <c r="AS361" s="71">
        <v>203</v>
      </c>
      <c r="AT361" s="71">
        <v>0</v>
      </c>
      <c r="AU361" s="71">
        <v>0</v>
      </c>
      <c r="AV361" s="71">
        <v>0</v>
      </c>
      <c r="AW361" s="71">
        <v>0</v>
      </c>
      <c r="AX361" s="71"/>
      <c r="AY361" s="72"/>
      <c r="AZ361" s="71">
        <v>881.26999999999987</v>
      </c>
      <c r="BA361" s="71">
        <v>4791.8000000000029</v>
      </c>
      <c r="BB361" s="71">
        <v>0</v>
      </c>
      <c r="BC361" s="71">
        <v>0</v>
      </c>
      <c r="BD361" s="71">
        <v>0</v>
      </c>
      <c r="BE361" s="71">
        <v>0</v>
      </c>
      <c r="BF361" s="71"/>
      <c r="BG361" s="72"/>
      <c r="BH361" s="71">
        <v>0</v>
      </c>
      <c r="BI361" s="71">
        <v>0</v>
      </c>
      <c r="BJ361" s="71">
        <v>0</v>
      </c>
      <c r="BK361" s="71">
        <v>234.191</v>
      </c>
      <c r="BL361" s="71">
        <v>0</v>
      </c>
      <c r="BM361" s="71">
        <v>0</v>
      </c>
      <c r="BN361" s="72"/>
      <c r="BO361" s="71">
        <v>0</v>
      </c>
      <c r="BP361" s="71">
        <v>0</v>
      </c>
      <c r="BQ361" s="71">
        <v>0</v>
      </c>
      <c r="BR361" s="71">
        <v>1</v>
      </c>
      <c r="BS361" s="71">
        <v>0</v>
      </c>
      <c r="BT361" s="71">
        <v>0</v>
      </c>
      <c r="BU361"/>
      <c r="BV361" s="70">
        <v>230.20500000000001</v>
      </c>
      <c r="BW361" s="70">
        <v>0</v>
      </c>
      <c r="BX361" s="70">
        <v>0</v>
      </c>
      <c r="BY361" s="70">
        <v>0</v>
      </c>
      <c r="BZ361" s="70">
        <v>3.9860000000000002</v>
      </c>
      <c r="CA361" s="70">
        <v>0</v>
      </c>
      <c r="CB361" s="70">
        <v>0</v>
      </c>
      <c r="CC361" s="70">
        <v>0</v>
      </c>
      <c r="CD361" s="70">
        <v>0</v>
      </c>
    </row>
    <row r="362" spans="1:82">
      <c r="A362" s="70" t="s">
        <v>2039</v>
      </c>
      <c r="B362" s="70">
        <v>255</v>
      </c>
      <c r="C362" s="70">
        <v>18</v>
      </c>
      <c r="D362" s="70">
        <v>15</v>
      </c>
      <c r="E362" s="70">
        <v>2021</v>
      </c>
      <c r="F362" s="70" t="s">
        <v>160</v>
      </c>
      <c r="G362" s="70" t="s">
        <v>2021</v>
      </c>
      <c r="H362" s="70" t="s">
        <v>2022</v>
      </c>
      <c r="I362" s="148"/>
      <c r="J362" s="71">
        <v>2.0869765248860594</v>
      </c>
      <c r="K362" s="71">
        <v>1.4037998298839667</v>
      </c>
      <c r="L362" s="71">
        <v>4.1502537560980199</v>
      </c>
      <c r="M362" s="71">
        <v>18.028049992661657</v>
      </c>
      <c r="N362" s="71">
        <v>18.560338838848178</v>
      </c>
      <c r="O362" s="71">
        <v>9.5982160821028906</v>
      </c>
      <c r="P362" s="71">
        <v>11.728043391708937</v>
      </c>
      <c r="Q362" s="71">
        <v>0.670692702674348</v>
      </c>
      <c r="R362" s="71">
        <v>2.4073078616479657</v>
      </c>
      <c r="S362" s="71">
        <v>2.6448277611683548</v>
      </c>
      <c r="T362" s="72"/>
      <c r="U362" s="71">
        <v>141604</v>
      </c>
      <c r="V362" s="71">
        <v>554</v>
      </c>
      <c r="W362" s="71">
        <v>97</v>
      </c>
      <c r="X362" s="71">
        <v>3254</v>
      </c>
      <c r="Y362" s="71">
        <v>5602</v>
      </c>
      <c r="Z362" s="71">
        <v>7062</v>
      </c>
      <c r="AA362" s="71">
        <v>2524</v>
      </c>
      <c r="AB362" s="71">
        <v>11487</v>
      </c>
      <c r="AC362" s="71">
        <v>413990.66666666663</v>
      </c>
      <c r="AD362" s="71">
        <v>2.6448277611683548</v>
      </c>
      <c r="AE362" s="72"/>
      <c r="AF362" s="71">
        <v>1763391.5975436703</v>
      </c>
      <c r="AG362" s="71">
        <v>812955.73513140006</v>
      </c>
      <c r="AH362" s="71">
        <v>1020578.8886513498</v>
      </c>
      <c r="AI362" s="71">
        <v>20609670.292257532</v>
      </c>
      <c r="AJ362" s="71">
        <v>22353788.776095521</v>
      </c>
      <c r="AK362" s="71">
        <v>0</v>
      </c>
      <c r="AL362" s="71">
        <v>0</v>
      </c>
      <c r="AM362" s="71">
        <v>1507828.2792482323</v>
      </c>
      <c r="AN362" s="71">
        <v>0</v>
      </c>
      <c r="AO362" s="71">
        <v>0</v>
      </c>
      <c r="AP362" s="71">
        <v>48068213.568927698</v>
      </c>
      <c r="AQ362" s="72"/>
      <c r="AR362" s="71">
        <v>156</v>
      </c>
      <c r="AS362" s="71">
        <v>203</v>
      </c>
      <c r="AT362" s="71">
        <v>0</v>
      </c>
      <c r="AU362" s="71">
        <v>0</v>
      </c>
      <c r="AV362" s="71">
        <v>0</v>
      </c>
      <c r="AW362" s="71">
        <v>0</v>
      </c>
      <c r="AX362" s="71"/>
      <c r="AY362" s="72"/>
      <c r="AZ362" s="71">
        <v>969.16999999999985</v>
      </c>
      <c r="BA362" s="71">
        <v>4791.8000000000029</v>
      </c>
      <c r="BB362" s="71">
        <v>0</v>
      </c>
      <c r="BC362" s="71">
        <v>0</v>
      </c>
      <c r="BD362" s="71">
        <v>0</v>
      </c>
      <c r="BE362" s="71">
        <v>0</v>
      </c>
      <c r="BF362" s="71"/>
      <c r="BG362" s="72"/>
      <c r="BH362" s="71">
        <v>0</v>
      </c>
      <c r="BI362" s="71">
        <v>0</v>
      </c>
      <c r="BJ362" s="71">
        <v>0</v>
      </c>
      <c r="BK362" s="71">
        <v>197.24</v>
      </c>
      <c r="BL362" s="71">
        <v>0</v>
      </c>
      <c r="BM362" s="71">
        <v>0</v>
      </c>
      <c r="BN362" s="72"/>
      <c r="BO362" s="71">
        <v>0</v>
      </c>
      <c r="BP362" s="71">
        <v>0</v>
      </c>
      <c r="BQ362" s="71">
        <v>0</v>
      </c>
      <c r="BR362" s="71">
        <v>1</v>
      </c>
      <c r="BS362" s="71">
        <v>0</v>
      </c>
      <c r="BT362" s="71">
        <v>0</v>
      </c>
      <c r="BU362"/>
      <c r="BV362" s="70">
        <v>193.916</v>
      </c>
      <c r="BW362" s="70">
        <v>0</v>
      </c>
      <c r="BX362" s="70">
        <v>0</v>
      </c>
      <c r="BY362" s="70">
        <v>0</v>
      </c>
      <c r="BZ362" s="70">
        <v>3.3239999999999998</v>
      </c>
      <c r="CA362" s="70">
        <v>0</v>
      </c>
      <c r="CB362" s="70">
        <v>0</v>
      </c>
      <c r="CC362" s="70">
        <v>0</v>
      </c>
      <c r="CD362" s="70">
        <v>0</v>
      </c>
    </row>
    <row r="363" spans="1:82">
      <c r="A363" s="70" t="s">
        <v>2040</v>
      </c>
      <c r="B363" s="70">
        <v>255</v>
      </c>
      <c r="C363" s="70">
        <v>19</v>
      </c>
      <c r="D363" s="70">
        <v>15</v>
      </c>
      <c r="E363" s="70">
        <v>2022</v>
      </c>
      <c r="F363" s="70" t="s">
        <v>161</v>
      </c>
      <c r="G363" s="70" t="s">
        <v>2021</v>
      </c>
      <c r="H363" s="70" t="s">
        <v>2022</v>
      </c>
      <c r="I363" s="148"/>
      <c r="J363" s="71">
        <v>1.8119325898872101</v>
      </c>
      <c r="K363" s="71">
        <v>1.5285231269186628</v>
      </c>
      <c r="L363" s="71">
        <v>3.3826061093823849</v>
      </c>
      <c r="M363" s="71">
        <v>20.626096278787696</v>
      </c>
      <c r="N363" s="71">
        <v>18.514549173430737</v>
      </c>
      <c r="O363" s="71">
        <v>10.179485718002507</v>
      </c>
      <c r="P363" s="71">
        <v>11.698399577609074</v>
      </c>
      <c r="Q363" s="71">
        <v>0.6741185665486219</v>
      </c>
      <c r="R363" s="71">
        <v>4.8280040891771003</v>
      </c>
      <c r="S363" s="71">
        <v>2.373512048441301</v>
      </c>
      <c r="T363" s="72"/>
      <c r="U363" s="71">
        <v>124541</v>
      </c>
      <c r="V363" s="71">
        <v>554</v>
      </c>
      <c r="W363" s="71">
        <v>97</v>
      </c>
      <c r="X363" s="71">
        <v>3254</v>
      </c>
      <c r="Y363" s="71">
        <v>5625</v>
      </c>
      <c r="Z363" s="71">
        <v>7116</v>
      </c>
      <c r="AA363" s="71">
        <v>2556</v>
      </c>
      <c r="AB363" s="71">
        <v>11451</v>
      </c>
      <c r="AC363" s="71">
        <v>840711.66666666651</v>
      </c>
      <c r="AD363" s="71">
        <v>2.373512048441301</v>
      </c>
      <c r="AE363" s="72"/>
      <c r="AF363" s="71">
        <v>1496308.4751597678</v>
      </c>
      <c r="AG363" s="71">
        <v>921795.82657280203</v>
      </c>
      <c r="AH363" s="71">
        <v>957125.81844379962</v>
      </c>
      <c r="AI363" s="71">
        <v>23048847.039865591</v>
      </c>
      <c r="AJ363" s="71">
        <v>22870681.769065391</v>
      </c>
      <c r="AK363" s="71">
        <v>0</v>
      </c>
      <c r="AL363" s="71">
        <v>0</v>
      </c>
      <c r="AM363" s="71">
        <v>1478636.6482558805</v>
      </c>
      <c r="AN363" s="71">
        <v>0</v>
      </c>
      <c r="AO363" s="71">
        <v>0</v>
      </c>
      <c r="AP363" s="71">
        <v>50773395.57736323</v>
      </c>
      <c r="AQ363" s="72"/>
      <c r="AR363" s="71">
        <v>188</v>
      </c>
      <c r="AS363" s="71">
        <v>203</v>
      </c>
      <c r="AT363" s="71">
        <v>0</v>
      </c>
      <c r="AU363" s="71">
        <v>0</v>
      </c>
      <c r="AV363" s="71">
        <v>0</v>
      </c>
      <c r="AW363" s="71">
        <v>0</v>
      </c>
      <c r="AX363" s="71"/>
      <c r="AY363" s="72"/>
      <c r="AZ363" s="71">
        <v>1189.2699999999998</v>
      </c>
      <c r="BA363" s="71">
        <v>4791.8000000000029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2041</v>
      </c>
      <c r="B364" s="70">
        <v>255</v>
      </c>
      <c r="C364" s="70">
        <v>20</v>
      </c>
      <c r="D364" s="70">
        <v>15</v>
      </c>
      <c r="E364" s="70">
        <v>2023</v>
      </c>
      <c r="F364" s="70" t="s">
        <v>1539</v>
      </c>
      <c r="G364" s="70" t="s">
        <v>2021</v>
      </c>
      <c r="H364" s="70" t="s">
        <v>2022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206</v>
      </c>
      <c r="AS364" s="71">
        <v>203</v>
      </c>
      <c r="AT364" s="71">
        <v>0</v>
      </c>
      <c r="AU364" s="71">
        <v>0</v>
      </c>
      <c r="AV364" s="71">
        <v>0</v>
      </c>
      <c r="AW364" s="71">
        <v>0</v>
      </c>
      <c r="AX364" s="71"/>
      <c r="AY364" s="72"/>
      <c r="AZ364" s="71">
        <v>1299.8699999999999</v>
      </c>
      <c r="BA364" s="71">
        <v>4791.8000000000029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2042</v>
      </c>
      <c r="B365" s="70">
        <v>255</v>
      </c>
      <c r="C365" s="70">
        <v>21</v>
      </c>
      <c r="D365" s="70">
        <v>15</v>
      </c>
      <c r="E365" s="70">
        <v>2024</v>
      </c>
      <c r="F365" s="70" t="s">
        <v>1554</v>
      </c>
      <c r="G365" s="70" t="s">
        <v>2021</v>
      </c>
      <c r="H365" s="70" t="s">
        <v>2022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2043</v>
      </c>
      <c r="B366" s="70">
        <v>409</v>
      </c>
      <c r="C366" s="70">
        <v>1</v>
      </c>
      <c r="D366" s="70">
        <v>25</v>
      </c>
      <c r="E366" s="70">
        <v>1990</v>
      </c>
      <c r="F366" s="70" t="s">
        <v>787</v>
      </c>
      <c r="G366" s="70" t="s">
        <v>2044</v>
      </c>
      <c r="H366" s="70" t="s">
        <v>2045</v>
      </c>
      <c r="I366" s="148"/>
      <c r="J366" s="71">
        <v>226.5561363682765</v>
      </c>
      <c r="K366" s="71">
        <v>1.9315944289542211</v>
      </c>
      <c r="L366" s="71">
        <v>1.7625609282884269</v>
      </c>
      <c r="M366" s="71">
        <v>4.8381108349351942</v>
      </c>
      <c r="N366" s="71">
        <v>11.10861653066948</v>
      </c>
      <c r="O366" s="71">
        <v>10.11884676104396</v>
      </c>
      <c r="P366" s="71">
        <v>14.43920848374448</v>
      </c>
      <c r="Q366" s="71">
        <v>0.78045857760996595</v>
      </c>
      <c r="R366" s="71">
        <v>0</v>
      </c>
      <c r="S366" s="71">
        <v>0.66102638147071646</v>
      </c>
      <c r="T366" s="72"/>
      <c r="U366" s="71">
        <v>30897774</v>
      </c>
      <c r="V366" s="71">
        <v>677</v>
      </c>
      <c r="W366" s="71">
        <v>19</v>
      </c>
      <c r="X366" s="71">
        <v>1893</v>
      </c>
      <c r="Y366" s="71">
        <v>3760</v>
      </c>
      <c r="Z366" s="71">
        <v>4162</v>
      </c>
      <c r="AA366" s="71">
        <v>3506</v>
      </c>
      <c r="AB366" s="71">
        <v>12672</v>
      </c>
      <c r="AC366" s="71">
        <v>0</v>
      </c>
      <c r="AD366" s="71">
        <v>0.66102638147071646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2046</v>
      </c>
      <c r="B367" s="70">
        <v>410</v>
      </c>
      <c r="C367" s="70">
        <v>2</v>
      </c>
      <c r="D367" s="70">
        <v>25</v>
      </c>
      <c r="E367" s="70">
        <v>2005</v>
      </c>
      <c r="F367" s="70" t="s">
        <v>789</v>
      </c>
      <c r="G367" s="70" t="s">
        <v>2044</v>
      </c>
      <c r="H367" s="70" t="s">
        <v>2045</v>
      </c>
      <c r="I367" s="148"/>
      <c r="J367" s="71">
        <v>445.80788289371782</v>
      </c>
      <c r="K367" s="71">
        <v>1.019796262783069</v>
      </c>
      <c r="L367" s="71">
        <v>3.4299304410836888</v>
      </c>
      <c r="M367" s="71">
        <v>8.9070160412711843</v>
      </c>
      <c r="N367" s="71">
        <v>13.257220057940311</v>
      </c>
      <c r="O367" s="71">
        <v>17.108362922674051</v>
      </c>
      <c r="P367" s="71">
        <v>15.93080599345241</v>
      </c>
      <c r="Q367" s="71">
        <v>0.76199777530812796</v>
      </c>
      <c r="R367" s="71">
        <v>0</v>
      </c>
      <c r="S367" s="71">
        <v>1.105692392058063</v>
      </c>
      <c r="T367" s="72"/>
      <c r="U367" s="71">
        <v>67707033</v>
      </c>
      <c r="V367" s="71">
        <v>486</v>
      </c>
      <c r="W367" s="71">
        <v>41</v>
      </c>
      <c r="X367" s="71">
        <v>1819</v>
      </c>
      <c r="Y367" s="71">
        <v>3792</v>
      </c>
      <c r="Z367" s="71">
        <v>8143</v>
      </c>
      <c r="AA367" s="71">
        <v>3168</v>
      </c>
      <c r="AB367" s="71">
        <v>12934</v>
      </c>
      <c r="AC367" s="71">
        <v>0</v>
      </c>
      <c r="AD367" s="71">
        <v>1.105692392058063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2047</v>
      </c>
      <c r="B368" s="70">
        <v>411</v>
      </c>
      <c r="C368" s="70">
        <v>3</v>
      </c>
      <c r="D368" s="70">
        <v>25</v>
      </c>
      <c r="E368" s="70">
        <v>2006</v>
      </c>
      <c r="F368" s="70" t="s">
        <v>790</v>
      </c>
      <c r="G368" s="1064" t="s">
        <v>2044</v>
      </c>
      <c r="H368" s="70" t="s">
        <v>2045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2048</v>
      </c>
      <c r="B369" s="70">
        <v>412</v>
      </c>
      <c r="C369" s="70">
        <v>4</v>
      </c>
      <c r="D369" s="70">
        <v>25</v>
      </c>
      <c r="E369" s="70">
        <v>2007</v>
      </c>
      <c r="F369" s="70" t="s">
        <v>791</v>
      </c>
      <c r="G369" s="1064" t="s">
        <v>2044</v>
      </c>
      <c r="H369" s="70" t="s">
        <v>2045</v>
      </c>
      <c r="I369" s="148"/>
      <c r="J369" s="71">
        <v>395.29485409827691</v>
      </c>
      <c r="K369" s="71">
        <v>1.02266698868048</v>
      </c>
      <c r="L369" s="71">
        <v>7.3552447094953779</v>
      </c>
      <c r="M369" s="71">
        <v>9.9253428621599138</v>
      </c>
      <c r="N369" s="71">
        <v>15.275820396165139</v>
      </c>
      <c r="O369" s="71">
        <v>17.01727645905499</v>
      </c>
      <c r="P369" s="71">
        <v>16.3050590033682</v>
      </c>
      <c r="Q369" s="71">
        <v>0.83719859744256797</v>
      </c>
      <c r="R369" s="71">
        <v>0</v>
      </c>
      <c r="S369" s="71">
        <v>1.8203866318043831</v>
      </c>
      <c r="T369" s="72"/>
      <c r="U369" s="71">
        <v>64410540</v>
      </c>
      <c r="V369" s="71">
        <v>467</v>
      </c>
      <c r="W369" s="71">
        <v>83</v>
      </c>
      <c r="X369" s="71">
        <v>2381</v>
      </c>
      <c r="Y369" s="71">
        <v>4434</v>
      </c>
      <c r="Z369" s="71">
        <v>8420</v>
      </c>
      <c r="AA369" s="71">
        <v>3193</v>
      </c>
      <c r="AB369" s="71">
        <v>13459</v>
      </c>
      <c r="AC369" s="71">
        <v>0</v>
      </c>
      <c r="AD369" s="71">
        <v>1.8203866318043831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2049</v>
      </c>
      <c r="B370" s="70">
        <v>413</v>
      </c>
      <c r="C370" s="70">
        <v>5</v>
      </c>
      <c r="D370" s="70">
        <v>25</v>
      </c>
      <c r="E370" s="70">
        <v>2008</v>
      </c>
      <c r="F370" s="70" t="s">
        <v>792</v>
      </c>
      <c r="G370" s="70" t="s">
        <v>2044</v>
      </c>
      <c r="H370" s="70" t="s">
        <v>2045</v>
      </c>
      <c r="I370" s="148"/>
      <c r="J370" s="71">
        <v>373.04241940688638</v>
      </c>
      <c r="K370" s="71">
        <v>0.76654017386686635</v>
      </c>
      <c r="L370" s="71">
        <v>6.3113376299592261</v>
      </c>
      <c r="M370" s="71">
        <v>10.413278356483159</v>
      </c>
      <c r="N370" s="71">
        <v>15.075590926876099</v>
      </c>
      <c r="O370" s="71">
        <v>16.86785517529556</v>
      </c>
      <c r="P370" s="71">
        <v>15.669294477808419</v>
      </c>
      <c r="Q370" s="71">
        <v>0.81538968649700205</v>
      </c>
      <c r="R370" s="71">
        <v>0</v>
      </c>
      <c r="S370" s="71">
        <v>1.9170992061548029</v>
      </c>
      <c r="T370" s="72"/>
      <c r="U370" s="71">
        <v>71266299</v>
      </c>
      <c r="V370" s="71">
        <v>467</v>
      </c>
      <c r="W370" s="71">
        <v>83</v>
      </c>
      <c r="X370" s="71">
        <v>2381</v>
      </c>
      <c r="Y370" s="71">
        <v>4412</v>
      </c>
      <c r="Z370" s="71">
        <v>8639</v>
      </c>
      <c r="AA370" s="71">
        <v>3072</v>
      </c>
      <c r="AB370" s="71">
        <v>13324</v>
      </c>
      <c r="AC370" s="71">
        <v>0</v>
      </c>
      <c r="AD370" s="71">
        <v>1.9170992061548029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2050</v>
      </c>
      <c r="B371" s="70">
        <v>414</v>
      </c>
      <c r="C371" s="70">
        <v>6</v>
      </c>
      <c r="D371" s="70">
        <v>25</v>
      </c>
      <c r="E371" s="70">
        <v>2009</v>
      </c>
      <c r="F371" s="70" t="s">
        <v>176</v>
      </c>
      <c r="G371" s="70" t="s">
        <v>2044</v>
      </c>
      <c r="H371" s="70" t="s">
        <v>2045</v>
      </c>
      <c r="I371" s="148"/>
      <c r="J371" s="71">
        <v>341.59675979176092</v>
      </c>
      <c r="K371" s="71">
        <v>0.72538572543123792</v>
      </c>
      <c r="L371" s="71">
        <v>6.6004667493106481</v>
      </c>
      <c r="M371" s="71">
        <v>10.451485937224749</v>
      </c>
      <c r="N371" s="71">
        <v>12.28802135747779</v>
      </c>
      <c r="O371" s="71">
        <v>17.20787282571953</v>
      </c>
      <c r="P371" s="71">
        <v>15.03951897085315</v>
      </c>
      <c r="Q371" s="71">
        <v>0.76573580201386804</v>
      </c>
      <c r="R371" s="71">
        <v>0</v>
      </c>
      <c r="S371" s="71">
        <v>1.2719538508896</v>
      </c>
      <c r="T371" s="72"/>
      <c r="U371" s="71">
        <v>61463585</v>
      </c>
      <c r="V371" s="71">
        <v>488</v>
      </c>
      <c r="W371" s="71">
        <v>118</v>
      </c>
      <c r="X371" s="71">
        <v>2951</v>
      </c>
      <c r="Y371" s="71">
        <v>4325</v>
      </c>
      <c r="Z371" s="71">
        <v>8699</v>
      </c>
      <c r="AA371" s="71">
        <v>3027</v>
      </c>
      <c r="AB371" s="71">
        <v>13135</v>
      </c>
      <c r="AC371" s="71">
        <v>0</v>
      </c>
      <c r="AD371" s="71">
        <v>1.2719538508896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273.84300000000002</v>
      </c>
      <c r="BK371" s="71">
        <v>0</v>
      </c>
      <c r="BL371" s="71">
        <v>0</v>
      </c>
      <c r="BM371" s="71">
        <v>0</v>
      </c>
      <c r="BN371" s="72"/>
      <c r="BO371" s="71">
        <v>0</v>
      </c>
      <c r="BP371" s="71">
        <v>0</v>
      </c>
      <c r="BQ371" s="71">
        <v>4</v>
      </c>
      <c r="BR371" s="71">
        <v>0</v>
      </c>
      <c r="BS371" s="71">
        <v>0</v>
      </c>
      <c r="BT371" s="71">
        <v>0</v>
      </c>
      <c r="BU371"/>
      <c r="BV371" s="70">
        <v>273.84300000000002</v>
      </c>
      <c r="BW371" s="70">
        <v>0</v>
      </c>
      <c r="BX371" s="70">
        <v>0</v>
      </c>
      <c r="BY371" s="70">
        <v>0</v>
      </c>
      <c r="BZ371" s="70">
        <v>0</v>
      </c>
      <c r="CA371" s="70">
        <v>0</v>
      </c>
      <c r="CB371" s="70">
        <v>0</v>
      </c>
      <c r="CC371" s="70">
        <v>0</v>
      </c>
      <c r="CD371" s="70">
        <v>0</v>
      </c>
    </row>
    <row r="372" spans="1:82">
      <c r="A372" s="70" t="s">
        <v>2051</v>
      </c>
      <c r="B372" s="70">
        <v>415</v>
      </c>
      <c r="C372" s="70">
        <v>7</v>
      </c>
      <c r="D372" s="70">
        <v>25</v>
      </c>
      <c r="E372" s="70">
        <v>2010</v>
      </c>
      <c r="F372" s="70" t="s">
        <v>177</v>
      </c>
      <c r="G372" s="70" t="s">
        <v>2044</v>
      </c>
      <c r="H372" s="70" t="s">
        <v>2045</v>
      </c>
      <c r="I372" s="148"/>
      <c r="J372" s="71">
        <v>315.90605895104852</v>
      </c>
      <c r="K372" s="71">
        <v>0.82473548159990151</v>
      </c>
      <c r="L372" s="71">
        <v>6.3196592658412083</v>
      </c>
      <c r="M372" s="71">
        <v>11.29078084046227</v>
      </c>
      <c r="N372" s="71">
        <v>13.66326791726099</v>
      </c>
      <c r="O372" s="71">
        <v>17.142064096807811</v>
      </c>
      <c r="P372" s="71">
        <v>15.36358283574922</v>
      </c>
      <c r="Q372" s="71">
        <v>0.79151495027551499</v>
      </c>
      <c r="R372" s="71">
        <v>0</v>
      </c>
      <c r="S372" s="71">
        <v>1.674444361103173</v>
      </c>
      <c r="T372" s="72"/>
      <c r="U372" s="71">
        <v>58184601</v>
      </c>
      <c r="V372" s="71">
        <v>488</v>
      </c>
      <c r="W372" s="71">
        <v>118</v>
      </c>
      <c r="X372" s="71">
        <v>2951</v>
      </c>
      <c r="Y372" s="71">
        <v>4258</v>
      </c>
      <c r="Z372" s="71">
        <v>8706</v>
      </c>
      <c r="AA372" s="71">
        <v>3015</v>
      </c>
      <c r="AB372" s="71">
        <v>13010</v>
      </c>
      <c r="AC372" s="71">
        <v>0</v>
      </c>
      <c r="AD372" s="71">
        <v>1.674444361103173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191.279</v>
      </c>
      <c r="BK372" s="71">
        <v>0</v>
      </c>
      <c r="BL372" s="71">
        <v>0</v>
      </c>
      <c r="BM372" s="71">
        <v>0</v>
      </c>
      <c r="BN372" s="72"/>
      <c r="BO372" s="71">
        <v>0</v>
      </c>
      <c r="BP372" s="71">
        <v>0</v>
      </c>
      <c r="BQ372" s="71">
        <v>4</v>
      </c>
      <c r="BR372" s="71">
        <v>0</v>
      </c>
      <c r="BS372" s="71">
        <v>0</v>
      </c>
      <c r="BT372" s="71">
        <v>0</v>
      </c>
      <c r="BU372"/>
      <c r="BV372" s="70">
        <v>191.279</v>
      </c>
      <c r="BW372" s="70">
        <v>0</v>
      </c>
      <c r="BX372" s="70">
        <v>0</v>
      </c>
      <c r="BY372" s="70">
        <v>0</v>
      </c>
      <c r="BZ372" s="70">
        <v>0</v>
      </c>
      <c r="CA372" s="70">
        <v>0</v>
      </c>
      <c r="CB372" s="70">
        <v>0</v>
      </c>
      <c r="CC372" s="70">
        <v>0</v>
      </c>
      <c r="CD372" s="70">
        <v>0</v>
      </c>
    </row>
    <row r="373" spans="1:82">
      <c r="A373" s="70" t="s">
        <v>2052</v>
      </c>
      <c r="B373" s="70">
        <v>416</v>
      </c>
      <c r="C373" s="70">
        <v>8</v>
      </c>
      <c r="D373" s="70">
        <v>25</v>
      </c>
      <c r="E373" s="70">
        <v>2011</v>
      </c>
      <c r="F373" s="70" t="s">
        <v>178</v>
      </c>
      <c r="G373" s="70" t="s">
        <v>2044</v>
      </c>
      <c r="H373" s="70" t="s">
        <v>2045</v>
      </c>
      <c r="I373" s="148"/>
      <c r="J373" s="71">
        <v>361.9909362846077</v>
      </c>
      <c r="K373" s="71">
        <v>1.1623612486722299</v>
      </c>
      <c r="L373" s="71">
        <v>5.0723113649185576</v>
      </c>
      <c r="M373" s="71">
        <v>14.281460044610609</v>
      </c>
      <c r="N373" s="71">
        <v>14.89899101958968</v>
      </c>
      <c r="O373" s="71">
        <v>16.912470304206018</v>
      </c>
      <c r="P373" s="71">
        <v>15.087847643751031</v>
      </c>
      <c r="Q373" s="71">
        <v>0.89952932183912504</v>
      </c>
      <c r="R373" s="71">
        <v>0</v>
      </c>
      <c r="S373" s="71">
        <v>1.427576751663554</v>
      </c>
      <c r="T373" s="72"/>
      <c r="U373" s="71">
        <v>54369560</v>
      </c>
      <c r="V373" s="71">
        <v>488</v>
      </c>
      <c r="W373" s="71">
        <v>118</v>
      </c>
      <c r="X373" s="71">
        <v>2951</v>
      </c>
      <c r="Y373" s="71">
        <v>4218</v>
      </c>
      <c r="Z373" s="71">
        <v>8776</v>
      </c>
      <c r="AA373" s="71">
        <v>3049</v>
      </c>
      <c r="AB373" s="71">
        <v>12818</v>
      </c>
      <c r="AC373" s="71">
        <v>0</v>
      </c>
      <c r="AD373" s="71">
        <v>1.427576751663554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189.83500000000001</v>
      </c>
      <c r="BK373" s="71">
        <v>0</v>
      </c>
      <c r="BL373" s="71">
        <v>5.0599999999999996</v>
      </c>
      <c r="BM373" s="71">
        <v>0</v>
      </c>
      <c r="BN373" s="72"/>
      <c r="BO373" s="71">
        <v>0</v>
      </c>
      <c r="BP373" s="71">
        <v>0</v>
      </c>
      <c r="BQ373" s="71">
        <v>4</v>
      </c>
      <c r="BR373" s="71">
        <v>0</v>
      </c>
      <c r="BS373" s="71">
        <v>1</v>
      </c>
      <c r="BT373" s="71">
        <v>0</v>
      </c>
      <c r="BU373"/>
      <c r="BV373" s="70">
        <v>194.89500000000001</v>
      </c>
      <c r="BW373" s="70">
        <v>0</v>
      </c>
      <c r="BX373" s="70">
        <v>0</v>
      </c>
      <c r="BY373" s="70">
        <v>0</v>
      </c>
      <c r="BZ373" s="70">
        <v>0</v>
      </c>
      <c r="CA373" s="70">
        <v>0</v>
      </c>
      <c r="CB373" s="70">
        <v>0</v>
      </c>
      <c r="CC373" s="70">
        <v>0</v>
      </c>
      <c r="CD373" s="70">
        <v>0</v>
      </c>
    </row>
    <row r="374" spans="1:82">
      <c r="A374" s="70" t="s">
        <v>2053</v>
      </c>
      <c r="B374" s="70">
        <v>417</v>
      </c>
      <c r="C374" s="70">
        <v>9</v>
      </c>
      <c r="D374" s="70">
        <v>25</v>
      </c>
      <c r="E374" s="70">
        <v>2012</v>
      </c>
      <c r="F374" s="70" t="s">
        <v>179</v>
      </c>
      <c r="G374" s="70" t="s">
        <v>2044</v>
      </c>
      <c r="H374" s="70" t="s">
        <v>2045</v>
      </c>
      <c r="I374" s="148"/>
      <c r="J374" s="71">
        <v>522.4219346768358</v>
      </c>
      <c r="K374" s="71">
        <v>1.129638383531687</v>
      </c>
      <c r="L374" s="71">
        <v>5.0205712626870769</v>
      </c>
      <c r="M374" s="71">
        <v>14.661207627731301</v>
      </c>
      <c r="N374" s="71">
        <v>17.032070176896148</v>
      </c>
      <c r="O374" s="71">
        <v>16.903661051327095</v>
      </c>
      <c r="P374" s="71">
        <v>15.059227941486176</v>
      </c>
      <c r="Q374" s="71">
        <v>0.97061083978881102</v>
      </c>
      <c r="R374" s="71">
        <v>0</v>
      </c>
      <c r="S374" s="71">
        <v>2.128725154222852</v>
      </c>
      <c r="T374" s="72"/>
      <c r="U374" s="71">
        <v>64424278</v>
      </c>
      <c r="V374" s="71">
        <v>488</v>
      </c>
      <c r="W374" s="71">
        <v>118</v>
      </c>
      <c r="X374" s="71">
        <v>2951</v>
      </c>
      <c r="Y374" s="71">
        <v>4196</v>
      </c>
      <c r="Z374" s="71">
        <v>8841</v>
      </c>
      <c r="AA374" s="71">
        <v>3026</v>
      </c>
      <c r="AB374" s="71">
        <v>12730</v>
      </c>
      <c r="AC374" s="71">
        <v>0</v>
      </c>
      <c r="AD374" s="71">
        <v>2.128725154222852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213.57599999999999</v>
      </c>
      <c r="BK374" s="71">
        <v>0</v>
      </c>
      <c r="BL374" s="71">
        <v>5.976</v>
      </c>
      <c r="BM374" s="71">
        <v>0</v>
      </c>
      <c r="BN374" s="72"/>
      <c r="BO374" s="71">
        <v>0</v>
      </c>
      <c r="BP374" s="71">
        <v>0</v>
      </c>
      <c r="BQ374" s="71">
        <v>4</v>
      </c>
      <c r="BR374" s="71">
        <v>0</v>
      </c>
      <c r="BS374" s="71">
        <v>1</v>
      </c>
      <c r="BT374" s="71">
        <v>0</v>
      </c>
      <c r="BU374"/>
      <c r="BV374" s="70">
        <v>219.55199999999999</v>
      </c>
      <c r="BW374" s="70">
        <v>0</v>
      </c>
      <c r="BX374" s="70">
        <v>0</v>
      </c>
      <c r="BY374" s="70">
        <v>0</v>
      </c>
      <c r="BZ374" s="70">
        <v>0</v>
      </c>
      <c r="CA374" s="70">
        <v>0</v>
      </c>
      <c r="CB374" s="70">
        <v>0</v>
      </c>
      <c r="CC374" s="70">
        <v>0</v>
      </c>
      <c r="CD374" s="70">
        <v>0</v>
      </c>
    </row>
    <row r="375" spans="1:82">
      <c r="A375" s="70" t="s">
        <v>2054</v>
      </c>
      <c r="B375" s="70">
        <v>418</v>
      </c>
      <c r="C375" s="70">
        <v>10</v>
      </c>
      <c r="D375" s="70">
        <v>25</v>
      </c>
      <c r="E375" s="70">
        <v>2013</v>
      </c>
      <c r="F375" s="70" t="s">
        <v>180</v>
      </c>
      <c r="G375" s="70" t="s">
        <v>2044</v>
      </c>
      <c r="H375" s="70" t="s">
        <v>2045</v>
      </c>
      <c r="I375" s="148"/>
      <c r="J375" s="71">
        <v>501.55879593556011</v>
      </c>
      <c r="K375" s="71">
        <v>0.92029299270329812</v>
      </c>
      <c r="L375" s="71">
        <v>5.1956382696914734</v>
      </c>
      <c r="M375" s="71">
        <v>15.00998695784644</v>
      </c>
      <c r="N375" s="71">
        <v>18.41243619102282</v>
      </c>
      <c r="O375" s="71">
        <v>16.248919363891805</v>
      </c>
      <c r="P375" s="71">
        <v>15.375730145413204</v>
      </c>
      <c r="Q375" s="71">
        <v>0.98325805506639696</v>
      </c>
      <c r="R375" s="71">
        <v>0</v>
      </c>
      <c r="S375" s="71">
        <v>1.949825404887537</v>
      </c>
      <c r="T375" s="72"/>
      <c r="U375" s="71">
        <v>64590864</v>
      </c>
      <c r="V375" s="71">
        <v>488</v>
      </c>
      <c r="W375" s="71">
        <v>118</v>
      </c>
      <c r="X375" s="71">
        <v>2951</v>
      </c>
      <c r="Y375" s="71">
        <v>4221</v>
      </c>
      <c r="Z375" s="71">
        <v>8878</v>
      </c>
      <c r="AA375" s="71">
        <v>3078</v>
      </c>
      <c r="AB375" s="71">
        <v>12711</v>
      </c>
      <c r="AC375" s="71">
        <v>0</v>
      </c>
      <c r="AD375" s="71">
        <v>1.949825404887537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236.07599999999999</v>
      </c>
      <c r="BK375" s="71">
        <v>0</v>
      </c>
      <c r="BL375" s="71">
        <v>8.2349999999999994</v>
      </c>
      <c r="BM375" s="71">
        <v>0</v>
      </c>
      <c r="BN375" s="72"/>
      <c r="BO375" s="71">
        <v>0</v>
      </c>
      <c r="BP375" s="71">
        <v>0</v>
      </c>
      <c r="BQ375" s="71">
        <v>5</v>
      </c>
      <c r="BR375" s="71">
        <v>0</v>
      </c>
      <c r="BS375" s="71">
        <v>1</v>
      </c>
      <c r="BT375" s="71">
        <v>0</v>
      </c>
      <c r="BU375"/>
      <c r="BV375" s="70">
        <v>244.31100000000001</v>
      </c>
      <c r="BW375" s="70">
        <v>0</v>
      </c>
      <c r="BX375" s="70">
        <v>0</v>
      </c>
      <c r="BY375" s="70">
        <v>0</v>
      </c>
      <c r="BZ375" s="70">
        <v>0</v>
      </c>
      <c r="CA375" s="70">
        <v>0</v>
      </c>
      <c r="CB375" s="70">
        <v>0</v>
      </c>
      <c r="CC375" s="70">
        <v>0</v>
      </c>
      <c r="CD375" s="70">
        <v>0</v>
      </c>
    </row>
    <row r="376" spans="1:82">
      <c r="A376" s="70" t="s">
        <v>2055</v>
      </c>
      <c r="B376" s="70">
        <v>419</v>
      </c>
      <c r="C376" s="70">
        <v>11</v>
      </c>
      <c r="D376" s="70">
        <v>25</v>
      </c>
      <c r="E376" s="70">
        <v>2014</v>
      </c>
      <c r="F376" s="70" t="s">
        <v>181</v>
      </c>
      <c r="G376" s="70" t="s">
        <v>2044</v>
      </c>
      <c r="H376" s="70" t="s">
        <v>2045</v>
      </c>
      <c r="I376" s="148"/>
      <c r="J376" s="71">
        <v>535.43935905655519</v>
      </c>
      <c r="K376" s="71">
        <v>1.1373478864059201</v>
      </c>
      <c r="L376" s="71">
        <v>6.1891439234089249</v>
      </c>
      <c r="M376" s="71">
        <v>22.742490533886478</v>
      </c>
      <c r="N376" s="71">
        <v>18.170374266890381</v>
      </c>
      <c r="O376" s="71">
        <v>15.554668214560737</v>
      </c>
      <c r="P376" s="71">
        <v>14.898283316883145</v>
      </c>
      <c r="Q376" s="71">
        <v>0.92823718546770795</v>
      </c>
      <c r="R376" s="71">
        <v>0</v>
      </c>
      <c r="S376" s="71">
        <v>1.839432075333624</v>
      </c>
      <c r="T376" s="72"/>
      <c r="U376" s="71">
        <v>69151634</v>
      </c>
      <c r="V376" s="71">
        <v>509</v>
      </c>
      <c r="W376" s="71">
        <v>156</v>
      </c>
      <c r="X376" s="71">
        <v>4626</v>
      </c>
      <c r="Y376" s="71">
        <v>4204</v>
      </c>
      <c r="Z376" s="71">
        <v>8951</v>
      </c>
      <c r="AA376" s="71">
        <v>2967</v>
      </c>
      <c r="AB376" s="71">
        <v>12507</v>
      </c>
      <c r="AC376" s="71">
        <v>0</v>
      </c>
      <c r="AD376" s="71">
        <v>1.839432075333624</v>
      </c>
      <c r="AE376" s="72"/>
      <c r="AF376" s="71"/>
      <c r="AG376" s="71"/>
      <c r="AH376" s="71"/>
      <c r="AI376" s="71"/>
      <c r="AJ376" s="71"/>
      <c r="AK376" s="71"/>
      <c r="AL376" s="71"/>
      <c r="AM376" s="71"/>
      <c r="AN376" s="71"/>
      <c r="AO376" s="71"/>
      <c r="AP376" s="71"/>
      <c r="AQ376" s="72"/>
      <c r="AR376" s="71">
        <v>351</v>
      </c>
      <c r="AS376" s="71">
        <v>87</v>
      </c>
      <c r="AT376" s="71">
        <v>0</v>
      </c>
      <c r="AU376" s="71">
        <v>0</v>
      </c>
      <c r="AV376" s="71">
        <v>0</v>
      </c>
      <c r="AW376" s="71">
        <v>0</v>
      </c>
      <c r="AX376" s="71"/>
      <c r="AY376" s="72"/>
      <c r="AZ376" s="71">
        <v>1467.7</v>
      </c>
      <c r="BA376" s="71">
        <v>2981.4</v>
      </c>
      <c r="BB376" s="71">
        <v>0</v>
      </c>
      <c r="BC376" s="71">
        <v>0</v>
      </c>
      <c r="BD376" s="71">
        <v>0</v>
      </c>
      <c r="BE376" s="71">
        <v>0</v>
      </c>
      <c r="BF376" s="71"/>
      <c r="BG376" s="72"/>
      <c r="BH376" s="71">
        <v>0</v>
      </c>
      <c r="BI376" s="71">
        <v>0</v>
      </c>
      <c r="BJ376" s="71">
        <v>229.55799999999999</v>
      </c>
      <c r="BK376" s="71">
        <v>0</v>
      </c>
      <c r="BL376" s="71">
        <v>8.2780000000000005</v>
      </c>
      <c r="BM376" s="71">
        <v>0</v>
      </c>
      <c r="BN376" s="72"/>
      <c r="BO376" s="71">
        <v>0</v>
      </c>
      <c r="BP376" s="71">
        <v>0</v>
      </c>
      <c r="BQ376" s="71">
        <v>5</v>
      </c>
      <c r="BR376" s="71">
        <v>0</v>
      </c>
      <c r="BS376" s="71">
        <v>1</v>
      </c>
      <c r="BT376" s="71">
        <v>0</v>
      </c>
      <c r="BU376"/>
      <c r="BV376" s="70">
        <v>237.83600000000001</v>
      </c>
      <c r="BW376" s="70">
        <v>0</v>
      </c>
      <c r="BX376" s="70">
        <v>0</v>
      </c>
      <c r="BY376" s="70">
        <v>0</v>
      </c>
      <c r="BZ376" s="70">
        <v>0</v>
      </c>
      <c r="CA376" s="70">
        <v>0</v>
      </c>
      <c r="CB376" s="70">
        <v>0</v>
      </c>
      <c r="CC376" s="70">
        <v>0</v>
      </c>
      <c r="CD376" s="70">
        <v>0</v>
      </c>
    </row>
    <row r="377" spans="1:82">
      <c r="A377" s="70" t="s">
        <v>2056</v>
      </c>
      <c r="B377" s="70">
        <v>420</v>
      </c>
      <c r="C377" s="70">
        <v>12</v>
      </c>
      <c r="D377" s="70">
        <v>25</v>
      </c>
      <c r="E377" s="70">
        <v>2015</v>
      </c>
      <c r="F377" s="70" t="s">
        <v>182</v>
      </c>
      <c r="G377" s="70" t="s">
        <v>2044</v>
      </c>
      <c r="H377" s="70" t="s">
        <v>2045</v>
      </c>
      <c r="I377" s="148"/>
      <c r="J377" s="71">
        <v>368.86927843957523</v>
      </c>
      <c r="K377" s="71">
        <v>1.0898900533426501</v>
      </c>
      <c r="L377" s="71">
        <v>6.358847518321892</v>
      </c>
      <c r="M377" s="71">
        <v>22.65660312996895</v>
      </c>
      <c r="N377" s="71">
        <v>15.39839710646501</v>
      </c>
      <c r="O377" s="71">
        <v>15.423610254033314</v>
      </c>
      <c r="P377" s="71">
        <v>14.935180312312179</v>
      </c>
      <c r="Q377" s="71">
        <v>0.89800423334125801</v>
      </c>
      <c r="R377" s="71">
        <v>0</v>
      </c>
      <c r="S377" s="71">
        <v>2.1049953982062379</v>
      </c>
      <c r="T377" s="72"/>
      <c r="U377" s="71">
        <v>61389867</v>
      </c>
      <c r="V377" s="71">
        <v>509</v>
      </c>
      <c r="W377" s="71">
        <v>156</v>
      </c>
      <c r="X377" s="71">
        <v>4626</v>
      </c>
      <c r="Y377" s="71">
        <v>4183</v>
      </c>
      <c r="Z377" s="71">
        <v>8961</v>
      </c>
      <c r="AA377" s="71">
        <v>2972</v>
      </c>
      <c r="AB377" s="71">
        <v>12360</v>
      </c>
      <c r="AC377" s="71">
        <v>0</v>
      </c>
      <c r="AD377" s="71">
        <v>2.1049953982062379</v>
      </c>
      <c r="AE377" s="72"/>
      <c r="AF377" s="71">
        <v>448469475.09335518</v>
      </c>
      <c r="AG377" s="71">
        <v>843691.81809579127</v>
      </c>
      <c r="AH377" s="71">
        <v>1267823.035529386</v>
      </c>
      <c r="AI377" s="71">
        <v>31151325.216871701</v>
      </c>
      <c r="AJ377" s="71">
        <v>23772430.870515771</v>
      </c>
      <c r="AK377" s="71">
        <v>0</v>
      </c>
      <c r="AL377" s="71">
        <v>0</v>
      </c>
      <c r="AM377" s="71">
        <v>1693886.15175005</v>
      </c>
      <c r="AN377" s="71">
        <v>0</v>
      </c>
      <c r="AO377" s="71">
        <v>0</v>
      </c>
      <c r="AP377" s="71">
        <v>507198632.18611783</v>
      </c>
      <c r="AQ377" s="72"/>
      <c r="AR377" s="71">
        <v>374</v>
      </c>
      <c r="AS377" s="71">
        <v>111</v>
      </c>
      <c r="AT377" s="71">
        <v>0</v>
      </c>
      <c r="AU377" s="71">
        <v>0</v>
      </c>
      <c r="AV377" s="71">
        <v>0</v>
      </c>
      <c r="AW377" s="71">
        <v>0</v>
      </c>
      <c r="AX377" s="71"/>
      <c r="AY377" s="72"/>
      <c r="AZ377" s="71">
        <v>1610.7</v>
      </c>
      <c r="BA377" s="71">
        <v>7898.5</v>
      </c>
      <c r="BB377" s="71">
        <v>0</v>
      </c>
      <c r="BC377" s="71">
        <v>0</v>
      </c>
      <c r="BD377" s="71">
        <v>0</v>
      </c>
      <c r="BE377" s="71">
        <v>0</v>
      </c>
      <c r="BF377" s="71"/>
      <c r="BG377" s="72"/>
      <c r="BH377" s="71">
        <v>0</v>
      </c>
      <c r="BI377" s="71">
        <v>0</v>
      </c>
      <c r="BJ377" s="71">
        <v>211.12700000000001</v>
      </c>
      <c r="BK377" s="71">
        <v>0</v>
      </c>
      <c r="BL377" s="71">
        <v>8.1300000000000008</v>
      </c>
      <c r="BM377" s="71">
        <v>0</v>
      </c>
      <c r="BN377" s="72"/>
      <c r="BO377" s="71">
        <v>0</v>
      </c>
      <c r="BP377" s="71">
        <v>0</v>
      </c>
      <c r="BQ377" s="71">
        <v>4</v>
      </c>
      <c r="BR377" s="71">
        <v>0</v>
      </c>
      <c r="BS377" s="71">
        <v>1</v>
      </c>
      <c r="BT377" s="71">
        <v>0</v>
      </c>
      <c r="BU377"/>
      <c r="BV377" s="70">
        <v>219.25700000000001</v>
      </c>
      <c r="BW377" s="70">
        <v>0</v>
      </c>
      <c r="BX377" s="70">
        <v>0</v>
      </c>
      <c r="BY377" s="70">
        <v>0</v>
      </c>
      <c r="BZ377" s="70">
        <v>0</v>
      </c>
      <c r="CA377" s="70">
        <v>0</v>
      </c>
      <c r="CB377" s="70">
        <v>0</v>
      </c>
      <c r="CC377" s="70">
        <v>0</v>
      </c>
      <c r="CD377" s="70">
        <v>0</v>
      </c>
    </row>
    <row r="378" spans="1:82">
      <c r="A378" s="70" t="s">
        <v>2057</v>
      </c>
      <c r="B378" s="70">
        <v>421</v>
      </c>
      <c r="C378" s="70">
        <v>13</v>
      </c>
      <c r="D378" s="70">
        <v>25</v>
      </c>
      <c r="E378" s="70">
        <v>2016</v>
      </c>
      <c r="F378" s="70" t="s">
        <v>155</v>
      </c>
      <c r="G378" s="70" t="s">
        <v>2044</v>
      </c>
      <c r="H378" s="70" t="s">
        <v>2045</v>
      </c>
      <c r="I378" s="148"/>
      <c r="J378" s="71">
        <v>365.62376511950634</v>
      </c>
      <c r="K378" s="71">
        <v>1.0689217647363063</v>
      </c>
      <c r="L378" s="71">
        <v>7.1641837575479199</v>
      </c>
      <c r="M378" s="71">
        <v>21.277891488565739</v>
      </c>
      <c r="N378" s="71">
        <v>16.847500373934896</v>
      </c>
      <c r="O378" s="71">
        <v>15.11729351464091</v>
      </c>
      <c r="P378" s="71">
        <v>14.581024524116216</v>
      </c>
      <c r="Q378" s="71">
        <v>0.86976279096098308</v>
      </c>
      <c r="R378" s="71">
        <v>0</v>
      </c>
      <c r="S378" s="71">
        <v>2.1054738819039738</v>
      </c>
      <c r="T378" s="72"/>
      <c r="U378" s="71">
        <v>60661414</v>
      </c>
      <c r="V378" s="71">
        <v>509</v>
      </c>
      <c r="W378" s="71">
        <v>156</v>
      </c>
      <c r="X378" s="71">
        <v>4626</v>
      </c>
      <c r="Y378" s="71">
        <v>4302</v>
      </c>
      <c r="Z378" s="71">
        <v>8891</v>
      </c>
      <c r="AA378" s="71">
        <v>3001</v>
      </c>
      <c r="AB378" s="71">
        <v>12314</v>
      </c>
      <c r="AC378" s="71">
        <v>0</v>
      </c>
      <c r="AD378" s="71">
        <v>2.1054738819039742</v>
      </c>
      <c r="AE378" s="72"/>
      <c r="AF378" s="71">
        <v>444563355.24743438</v>
      </c>
      <c r="AG378" s="71">
        <v>786021.30003107456</v>
      </c>
      <c r="AH378" s="71">
        <v>1348429.923770898</v>
      </c>
      <c r="AI378" s="71">
        <v>32558273.176855169</v>
      </c>
      <c r="AJ378" s="71">
        <v>23851632.853092641</v>
      </c>
      <c r="AK378" s="71">
        <v>0</v>
      </c>
      <c r="AL378" s="71">
        <v>0</v>
      </c>
      <c r="AM378" s="71">
        <v>1688893.130377468</v>
      </c>
      <c r="AN378" s="71">
        <v>0</v>
      </c>
      <c r="AO378" s="71">
        <v>0</v>
      </c>
      <c r="AP378" s="71">
        <v>504796605.63156158</v>
      </c>
      <c r="AQ378" s="72"/>
      <c r="AR378" s="71">
        <v>401</v>
      </c>
      <c r="AS378" s="71">
        <v>128</v>
      </c>
      <c r="AT378" s="71">
        <v>0</v>
      </c>
      <c r="AU378" s="71">
        <v>0</v>
      </c>
      <c r="AV378" s="71">
        <v>0</v>
      </c>
      <c r="AW378" s="71">
        <v>0</v>
      </c>
      <c r="AX378" s="71"/>
      <c r="AY378" s="72"/>
      <c r="AZ378" s="71">
        <v>1748.4</v>
      </c>
      <c r="BA378" s="71">
        <v>10487.9</v>
      </c>
      <c r="BB378" s="71">
        <v>0</v>
      </c>
      <c r="BC378" s="71">
        <v>0</v>
      </c>
      <c r="BD378" s="71">
        <v>0</v>
      </c>
      <c r="BE378" s="71">
        <v>0</v>
      </c>
      <c r="BF378" s="71"/>
      <c r="BG378" s="72"/>
      <c r="BH378" s="71">
        <v>0</v>
      </c>
      <c r="BI378" s="71">
        <v>0</v>
      </c>
      <c r="BJ378" s="71">
        <v>203.62100000000001</v>
      </c>
      <c r="BK378" s="71">
        <v>0</v>
      </c>
      <c r="BL378" s="71">
        <v>8.0709999999999997</v>
      </c>
      <c r="BM378" s="71">
        <v>0</v>
      </c>
      <c r="BN378" s="72"/>
      <c r="BO378" s="71">
        <v>0</v>
      </c>
      <c r="BP378" s="71">
        <v>0</v>
      </c>
      <c r="BQ378" s="71">
        <v>5</v>
      </c>
      <c r="BR378" s="71">
        <v>0</v>
      </c>
      <c r="BS378" s="71">
        <v>1</v>
      </c>
      <c r="BT378" s="71">
        <v>0</v>
      </c>
      <c r="BU378"/>
      <c r="BV378" s="70">
        <v>211.69200000000001</v>
      </c>
      <c r="BW378" s="70">
        <v>0</v>
      </c>
      <c r="BX378" s="70">
        <v>0</v>
      </c>
      <c r="BY378" s="70">
        <v>0</v>
      </c>
      <c r="BZ378" s="70">
        <v>0</v>
      </c>
      <c r="CA378" s="70">
        <v>0</v>
      </c>
      <c r="CB378" s="70">
        <v>0</v>
      </c>
      <c r="CC378" s="70">
        <v>0</v>
      </c>
      <c r="CD378" s="70">
        <v>0</v>
      </c>
    </row>
    <row r="379" spans="1:82">
      <c r="A379" s="70" t="s">
        <v>2058</v>
      </c>
      <c r="B379" s="70">
        <v>422</v>
      </c>
      <c r="C379" s="70">
        <v>14</v>
      </c>
      <c r="D379" s="70">
        <v>25</v>
      </c>
      <c r="E379" s="70">
        <v>2017</v>
      </c>
      <c r="F379" s="70" t="s">
        <v>156</v>
      </c>
      <c r="G379" s="70" t="s">
        <v>2044</v>
      </c>
      <c r="H379" s="70" t="s">
        <v>2045</v>
      </c>
      <c r="I379" s="148"/>
      <c r="J379" s="71">
        <v>349.39076835736506</v>
      </c>
      <c r="K379" s="71">
        <v>1.0431811372352402</v>
      </c>
      <c r="L379" s="71">
        <v>5.6926534282444763</v>
      </c>
      <c r="M379" s="71">
        <v>17.103262094852813</v>
      </c>
      <c r="N379" s="71">
        <v>15.353576888838464</v>
      </c>
      <c r="O379" s="71">
        <v>14.872287852111628</v>
      </c>
      <c r="P379" s="71">
        <v>14.614185475757115</v>
      </c>
      <c r="Q379" s="71">
        <v>0.827692641252052</v>
      </c>
      <c r="R379" s="71">
        <v>0</v>
      </c>
      <c r="S379" s="71">
        <v>2.6858683428053691</v>
      </c>
      <c r="T379" s="72"/>
      <c r="U379" s="71">
        <v>66830362</v>
      </c>
      <c r="V379" s="71">
        <v>509</v>
      </c>
      <c r="W379" s="71">
        <v>156</v>
      </c>
      <c r="X379" s="71">
        <v>4626</v>
      </c>
      <c r="Y379" s="71">
        <v>4259</v>
      </c>
      <c r="Z379" s="71">
        <v>8892</v>
      </c>
      <c r="AA379" s="71">
        <v>3027</v>
      </c>
      <c r="AB379" s="71">
        <v>12118</v>
      </c>
      <c r="AC379" s="71">
        <v>0</v>
      </c>
      <c r="AD379" s="71">
        <v>2.6858683428053691</v>
      </c>
      <c r="AE379" s="72"/>
      <c r="AF379" s="71">
        <v>473369003.80619609</v>
      </c>
      <c r="AG379" s="71">
        <v>813327.71200641023</v>
      </c>
      <c r="AH379" s="71">
        <v>1433866.8069026391</v>
      </c>
      <c r="AI379" s="71">
        <v>29816232.089865599</v>
      </c>
      <c r="AJ379" s="71">
        <v>25768202.002111848</v>
      </c>
      <c r="AK379" s="71">
        <v>0</v>
      </c>
      <c r="AL379" s="71">
        <v>0</v>
      </c>
      <c r="AM379" s="71">
        <v>1664611.87820185</v>
      </c>
      <c r="AN379" s="71">
        <v>0</v>
      </c>
      <c r="AO379" s="71">
        <v>0</v>
      </c>
      <c r="AP379" s="71">
        <v>532865244.29528445</v>
      </c>
      <c r="AQ379" s="72"/>
      <c r="AR379" s="71">
        <v>422</v>
      </c>
      <c r="AS379" s="71">
        <v>143</v>
      </c>
      <c r="AT379" s="71">
        <v>0</v>
      </c>
      <c r="AU379" s="71">
        <v>0</v>
      </c>
      <c r="AV379" s="71">
        <v>0</v>
      </c>
      <c r="AW379" s="71">
        <v>0</v>
      </c>
      <c r="AX379" s="71"/>
      <c r="AY379" s="72"/>
      <c r="AZ379" s="71">
        <v>1856.5</v>
      </c>
      <c r="BA379" s="71">
        <v>11940.2</v>
      </c>
      <c r="BB379" s="71">
        <v>0</v>
      </c>
      <c r="BC379" s="71">
        <v>0</v>
      </c>
      <c r="BD379" s="71">
        <v>0</v>
      </c>
      <c r="BE379" s="71">
        <v>0</v>
      </c>
      <c r="BF379" s="71"/>
      <c r="BG379" s="72"/>
      <c r="BH379" s="71">
        <v>0</v>
      </c>
      <c r="BI379" s="71">
        <v>0</v>
      </c>
      <c r="BJ379" s="71">
        <v>191.36099999999999</v>
      </c>
      <c r="BK379" s="71">
        <v>0</v>
      </c>
      <c r="BL379" s="71">
        <v>7.9470000000000001</v>
      </c>
      <c r="BM379" s="71">
        <v>0</v>
      </c>
      <c r="BN379" s="72"/>
      <c r="BO379" s="71">
        <v>0</v>
      </c>
      <c r="BP379" s="71">
        <v>0</v>
      </c>
      <c r="BQ379" s="71">
        <v>5</v>
      </c>
      <c r="BR379" s="71">
        <v>0</v>
      </c>
      <c r="BS379" s="71">
        <v>1</v>
      </c>
      <c r="BT379" s="71">
        <v>0</v>
      </c>
      <c r="BU379"/>
      <c r="BV379" s="70">
        <v>199.30799999999999</v>
      </c>
      <c r="BW379" s="70">
        <v>0</v>
      </c>
      <c r="BX379" s="70">
        <v>0</v>
      </c>
      <c r="BY379" s="70">
        <v>0</v>
      </c>
      <c r="BZ379" s="70">
        <v>0</v>
      </c>
      <c r="CA379" s="70">
        <v>0</v>
      </c>
      <c r="CB379" s="70">
        <v>0</v>
      </c>
      <c r="CC379" s="70">
        <v>0</v>
      </c>
      <c r="CD379" s="70">
        <v>0</v>
      </c>
    </row>
    <row r="380" spans="1:82">
      <c r="A380" s="70" t="s">
        <v>2059</v>
      </c>
      <c r="B380" s="70">
        <v>423</v>
      </c>
      <c r="C380" s="70">
        <v>15</v>
      </c>
      <c r="D380" s="70">
        <v>25</v>
      </c>
      <c r="E380" s="70">
        <v>2018</v>
      </c>
      <c r="F380" s="70" t="s">
        <v>183</v>
      </c>
      <c r="G380" s="70" t="s">
        <v>2044</v>
      </c>
      <c r="H380" s="70" t="s">
        <v>2045</v>
      </c>
      <c r="I380" s="148"/>
      <c r="J380" s="71">
        <v>274.70545113770225</v>
      </c>
      <c r="K380" s="71">
        <v>1.0091724033535001</v>
      </c>
      <c r="L380" s="71">
        <v>5.1401681385474847</v>
      </c>
      <c r="M380" s="71">
        <v>16.033213069477348</v>
      </c>
      <c r="N380" s="71">
        <v>11.469016298483309</v>
      </c>
      <c r="O380" s="71">
        <v>14.540354069804234</v>
      </c>
      <c r="P380" s="71">
        <v>14.650348041152993</v>
      </c>
      <c r="Q380" s="71">
        <v>0.77001374473604001</v>
      </c>
      <c r="R380" s="71">
        <v>0</v>
      </c>
      <c r="S380" s="71">
        <v>2.5067175248878408</v>
      </c>
      <c r="T380" s="72"/>
      <c r="U380" s="71">
        <v>67115192</v>
      </c>
      <c r="V380" s="71">
        <v>509</v>
      </c>
      <c r="W380" s="71">
        <v>156</v>
      </c>
      <c r="X380" s="71">
        <v>4626</v>
      </c>
      <c r="Y380" s="71">
        <v>4395</v>
      </c>
      <c r="Z380" s="71">
        <v>8860</v>
      </c>
      <c r="AA380" s="71">
        <v>3065</v>
      </c>
      <c r="AB380" s="71">
        <v>12149</v>
      </c>
      <c r="AC380" s="71">
        <v>0</v>
      </c>
      <c r="AD380" s="71">
        <v>2.5067175248878408</v>
      </c>
      <c r="AE380" s="72"/>
      <c r="AF380" s="71">
        <v>416106355.54846668</v>
      </c>
      <c r="AG380" s="71">
        <v>809753.33806328138</v>
      </c>
      <c r="AH380" s="71">
        <v>1352907.8644061249</v>
      </c>
      <c r="AI380" s="71">
        <v>31377710.508871891</v>
      </c>
      <c r="AJ380" s="71">
        <v>21676630.198693082</v>
      </c>
      <c r="AK380" s="71">
        <v>0</v>
      </c>
      <c r="AL380" s="71">
        <v>0</v>
      </c>
      <c r="AM380" s="71">
        <v>1672323.344035822</v>
      </c>
      <c r="AN380" s="71">
        <v>0</v>
      </c>
      <c r="AO380" s="71">
        <v>0</v>
      </c>
      <c r="AP380" s="71">
        <v>472995680.8025369</v>
      </c>
      <c r="AQ380" s="72"/>
      <c r="AR380" s="71">
        <v>440</v>
      </c>
      <c r="AS380" s="71">
        <v>161</v>
      </c>
      <c r="AT380" s="71">
        <v>0</v>
      </c>
      <c r="AU380" s="71">
        <v>0</v>
      </c>
      <c r="AV380" s="71">
        <v>0</v>
      </c>
      <c r="AW380" s="71">
        <v>0</v>
      </c>
      <c r="AX380" s="71"/>
      <c r="AY380" s="72"/>
      <c r="AZ380" s="71">
        <v>1949</v>
      </c>
      <c r="BA380" s="71">
        <v>13439</v>
      </c>
      <c r="BB380" s="71">
        <v>0</v>
      </c>
      <c r="BC380" s="71">
        <v>0</v>
      </c>
      <c r="BD380" s="71">
        <v>0</v>
      </c>
      <c r="BE380" s="71">
        <v>0</v>
      </c>
      <c r="BF380" s="71"/>
      <c r="BG380" s="72"/>
      <c r="BH380" s="71">
        <v>0</v>
      </c>
      <c r="BI380" s="71">
        <v>0</v>
      </c>
      <c r="BJ380" s="71">
        <v>174.76</v>
      </c>
      <c r="BK380" s="71">
        <v>0</v>
      </c>
      <c r="BL380" s="71">
        <v>7.1070000000000002</v>
      </c>
      <c r="BM380" s="71">
        <v>0</v>
      </c>
      <c r="BN380" s="72"/>
      <c r="BO380" s="71">
        <v>0</v>
      </c>
      <c r="BP380" s="71">
        <v>0</v>
      </c>
      <c r="BQ380" s="71">
        <v>4</v>
      </c>
      <c r="BR380" s="71">
        <v>0</v>
      </c>
      <c r="BS380" s="71">
        <v>1</v>
      </c>
      <c r="BT380" s="71">
        <v>0</v>
      </c>
      <c r="BU380"/>
      <c r="BV380" s="70">
        <v>181.86699999999999</v>
      </c>
      <c r="BW380" s="70">
        <v>0</v>
      </c>
      <c r="BX380" s="70">
        <v>0</v>
      </c>
      <c r="BY380" s="70">
        <v>0</v>
      </c>
      <c r="BZ380" s="70">
        <v>0</v>
      </c>
      <c r="CA380" s="70">
        <v>0</v>
      </c>
      <c r="CB380" s="70">
        <v>0</v>
      </c>
      <c r="CC380" s="70">
        <v>0</v>
      </c>
      <c r="CD380" s="70">
        <v>0</v>
      </c>
    </row>
    <row r="381" spans="1:82">
      <c r="A381" s="70" t="s">
        <v>2060</v>
      </c>
      <c r="B381" s="70">
        <v>424</v>
      </c>
      <c r="C381" s="70">
        <v>16</v>
      </c>
      <c r="D381" s="70">
        <v>25</v>
      </c>
      <c r="E381" s="70">
        <v>2019</v>
      </c>
      <c r="F381" s="70" t="s">
        <v>158</v>
      </c>
      <c r="G381" s="70" t="s">
        <v>2044</v>
      </c>
      <c r="H381" s="70" t="s">
        <v>2045</v>
      </c>
      <c r="I381" s="148"/>
      <c r="J381" s="71">
        <v>289.39465691137576</v>
      </c>
      <c r="K381" s="71">
        <v>0.92520623896114318</v>
      </c>
      <c r="L381" s="71">
        <v>5.180208815263037</v>
      </c>
      <c r="M381" s="71">
        <v>14.460196128680931</v>
      </c>
      <c r="N381" s="71">
        <v>10.728661570845647</v>
      </c>
      <c r="O381" s="71">
        <v>14.0368359896756</v>
      </c>
      <c r="P381" s="71">
        <v>15.150924471290066</v>
      </c>
      <c r="Q381" s="71">
        <v>0.73823935640456495</v>
      </c>
      <c r="R381" s="71">
        <v>0</v>
      </c>
      <c r="S381" s="71">
        <v>2.5042634659417611</v>
      </c>
      <c r="T381" s="72"/>
      <c r="U381" s="71">
        <v>72981884</v>
      </c>
      <c r="V381" s="71">
        <v>509</v>
      </c>
      <c r="W381" s="71">
        <v>156</v>
      </c>
      <c r="X381" s="71">
        <v>4626</v>
      </c>
      <c r="Y381" s="71">
        <v>4409</v>
      </c>
      <c r="Z381" s="71">
        <v>8788</v>
      </c>
      <c r="AA381" s="71">
        <v>3146</v>
      </c>
      <c r="AB381" s="71">
        <v>11963</v>
      </c>
      <c r="AC381" s="71">
        <v>0</v>
      </c>
      <c r="AD381" s="71">
        <v>2.5042634659417611</v>
      </c>
      <c r="AE381" s="72"/>
      <c r="AF381" s="71">
        <v>463871791.29395813</v>
      </c>
      <c r="AG381" s="71">
        <v>781519.07234936079</v>
      </c>
      <c r="AH381" s="71">
        <v>1448954.696773791</v>
      </c>
      <c r="AI381" s="71">
        <v>30024044.0181899</v>
      </c>
      <c r="AJ381" s="71">
        <v>20913983.910840191</v>
      </c>
      <c r="AK381" s="71">
        <v>0</v>
      </c>
      <c r="AL381" s="71">
        <v>0</v>
      </c>
      <c r="AM381" s="71">
        <v>1629270.5425842165</v>
      </c>
      <c r="AN381" s="71">
        <v>0</v>
      </c>
      <c r="AO381" s="71">
        <v>0</v>
      </c>
      <c r="AP381" s="71">
        <v>518669563.53469563</v>
      </c>
      <c r="AQ381" s="72"/>
      <c r="AR381" s="71">
        <v>459</v>
      </c>
      <c r="AS381" s="71">
        <v>171</v>
      </c>
      <c r="AT381" s="71">
        <v>0</v>
      </c>
      <c r="AU381" s="71">
        <v>0</v>
      </c>
      <c r="AV381" s="71">
        <v>0</v>
      </c>
      <c r="AW381" s="71">
        <v>0</v>
      </c>
      <c r="AX381" s="71"/>
      <c r="AY381" s="72"/>
      <c r="AZ381" s="71">
        <v>2062.6</v>
      </c>
      <c r="BA381" s="71">
        <v>15403.2</v>
      </c>
      <c r="BB381" s="71">
        <v>0</v>
      </c>
      <c r="BC381" s="71">
        <v>0</v>
      </c>
      <c r="BD381" s="71">
        <v>0</v>
      </c>
      <c r="BE381" s="71">
        <v>0</v>
      </c>
      <c r="BF381" s="71"/>
      <c r="BG381" s="72"/>
      <c r="BH381" s="71">
        <v>0</v>
      </c>
      <c r="BI381" s="71">
        <v>0</v>
      </c>
      <c r="BJ381" s="71">
        <v>182.74199999999999</v>
      </c>
      <c r="BK381" s="71">
        <v>0</v>
      </c>
      <c r="BL381" s="71">
        <v>6.2279999999999998</v>
      </c>
      <c r="BM381" s="71">
        <v>0</v>
      </c>
      <c r="BN381" s="72"/>
      <c r="BO381" s="71">
        <v>0</v>
      </c>
      <c r="BP381" s="71">
        <v>0</v>
      </c>
      <c r="BQ381" s="71">
        <v>5</v>
      </c>
      <c r="BR381" s="71">
        <v>0</v>
      </c>
      <c r="BS381" s="71">
        <v>1</v>
      </c>
      <c r="BT381" s="71">
        <v>0</v>
      </c>
      <c r="BU381"/>
      <c r="BV381" s="70">
        <v>188.97</v>
      </c>
      <c r="BW381" s="70">
        <v>0</v>
      </c>
      <c r="BX381" s="70">
        <v>0</v>
      </c>
      <c r="BY381" s="70">
        <v>0</v>
      </c>
      <c r="BZ381" s="70">
        <v>0</v>
      </c>
      <c r="CA381" s="70">
        <v>0</v>
      </c>
      <c r="CB381" s="70">
        <v>0</v>
      </c>
      <c r="CC381" s="70">
        <v>0</v>
      </c>
      <c r="CD381" s="70">
        <v>0</v>
      </c>
    </row>
    <row r="382" spans="1:82">
      <c r="A382" s="70" t="s">
        <v>2061</v>
      </c>
      <c r="B382" s="70">
        <v>425</v>
      </c>
      <c r="C382" s="70">
        <v>17</v>
      </c>
      <c r="D382" s="70">
        <v>25</v>
      </c>
      <c r="E382" s="70">
        <v>2020</v>
      </c>
      <c r="F382" s="70" t="s">
        <v>159</v>
      </c>
      <c r="G382" s="70" t="s">
        <v>2044</v>
      </c>
      <c r="H382" s="70" t="s">
        <v>2045</v>
      </c>
      <c r="I382" s="148"/>
      <c r="J382" s="71">
        <v>309.77031711649522</v>
      </c>
      <c r="K382" s="71">
        <v>1.0280878541609495</v>
      </c>
      <c r="L382" s="71">
        <v>7.1453977807531261</v>
      </c>
      <c r="M382" s="71">
        <v>17.180027623630107</v>
      </c>
      <c r="N382" s="71">
        <v>10.325594238449415</v>
      </c>
      <c r="O382" s="71">
        <v>12.355629816268364</v>
      </c>
      <c r="P382" s="71">
        <v>14.403920442616606</v>
      </c>
      <c r="Q382" s="71">
        <v>0.69856665083040304</v>
      </c>
      <c r="R382" s="71">
        <v>0</v>
      </c>
      <c r="S382" s="71">
        <v>2.1933760192514411</v>
      </c>
      <c r="T382" s="72"/>
      <c r="U382" s="71">
        <v>69986404</v>
      </c>
      <c r="V382" s="71">
        <v>485</v>
      </c>
      <c r="W382" s="71">
        <v>328</v>
      </c>
      <c r="X382" s="71">
        <v>5139</v>
      </c>
      <c r="Y382" s="71">
        <v>4461</v>
      </c>
      <c r="Z382" s="71">
        <v>8829</v>
      </c>
      <c r="AA382" s="71">
        <v>3179</v>
      </c>
      <c r="AB382" s="71">
        <v>11848</v>
      </c>
      <c r="AC382" s="71">
        <v>0</v>
      </c>
      <c r="AD382" s="71">
        <v>2.1933760192514411</v>
      </c>
      <c r="AE382" s="72"/>
      <c r="AF382" s="71">
        <v>485463642.19830841</v>
      </c>
      <c r="AG382" s="71">
        <v>825557.44111663697</v>
      </c>
      <c r="AH382" s="71">
        <v>2132035.3845071797</v>
      </c>
      <c r="AI382" s="71">
        <v>33919509.213371985</v>
      </c>
      <c r="AJ382" s="71">
        <v>20828970.793884668</v>
      </c>
      <c r="AK382" s="71"/>
      <c r="AL382" s="71"/>
      <c r="AM382" s="71">
        <v>1546295.6340254969</v>
      </c>
      <c r="AN382" s="71"/>
      <c r="AO382" s="71"/>
      <c r="AP382" s="71">
        <v>544716010.6652143</v>
      </c>
      <c r="AQ382" s="72"/>
      <c r="AR382" s="71">
        <v>481</v>
      </c>
      <c r="AS382" s="71">
        <v>178</v>
      </c>
      <c r="AT382" s="71">
        <v>0</v>
      </c>
      <c r="AU382" s="71">
        <v>0</v>
      </c>
      <c r="AV382" s="71">
        <v>0</v>
      </c>
      <c r="AW382" s="71">
        <v>0</v>
      </c>
      <c r="AX382" s="71"/>
      <c r="AY382" s="72"/>
      <c r="AZ382" s="71">
        <v>2216.8000000000002</v>
      </c>
      <c r="BA382" s="71">
        <v>17161.099999999999</v>
      </c>
      <c r="BB382" s="71">
        <v>0</v>
      </c>
      <c r="BC382" s="71">
        <v>0</v>
      </c>
      <c r="BD382" s="71">
        <v>0</v>
      </c>
      <c r="BE382" s="71">
        <v>0</v>
      </c>
      <c r="BF382" s="71"/>
      <c r="BG382" s="72"/>
      <c r="BH382" s="71">
        <v>0</v>
      </c>
      <c r="BI382" s="71">
        <v>0</v>
      </c>
      <c r="BJ382" s="71">
        <v>171.89699999999999</v>
      </c>
      <c r="BK382" s="71">
        <v>0</v>
      </c>
      <c r="BL382" s="71">
        <v>5.64</v>
      </c>
      <c r="BM382" s="71">
        <v>0</v>
      </c>
      <c r="BN382" s="72"/>
      <c r="BO382" s="71">
        <v>0</v>
      </c>
      <c r="BP382" s="71">
        <v>0</v>
      </c>
      <c r="BQ382" s="71">
        <v>5</v>
      </c>
      <c r="BR382" s="71">
        <v>0</v>
      </c>
      <c r="BS382" s="71">
        <v>1</v>
      </c>
      <c r="BT382" s="71">
        <v>0</v>
      </c>
      <c r="BU382"/>
      <c r="BV382" s="70">
        <v>177.53700000000001</v>
      </c>
      <c r="BW382" s="70">
        <v>0</v>
      </c>
      <c r="BX382" s="70">
        <v>0</v>
      </c>
      <c r="BY382" s="70">
        <v>0</v>
      </c>
      <c r="BZ382" s="70">
        <v>0</v>
      </c>
      <c r="CA382" s="70">
        <v>0</v>
      </c>
      <c r="CB382" s="70">
        <v>0</v>
      </c>
      <c r="CC382" s="70">
        <v>0</v>
      </c>
      <c r="CD382" s="70">
        <v>0</v>
      </c>
    </row>
    <row r="383" spans="1:82">
      <c r="A383" s="70" t="s">
        <v>2062</v>
      </c>
      <c r="B383" s="70">
        <v>425</v>
      </c>
      <c r="C383" s="70">
        <v>18</v>
      </c>
      <c r="D383" s="70">
        <v>25</v>
      </c>
      <c r="E383" s="70">
        <v>2021</v>
      </c>
      <c r="F383" s="70" t="s">
        <v>160</v>
      </c>
      <c r="G383" s="70" t="s">
        <v>2044</v>
      </c>
      <c r="H383" s="70" t="s">
        <v>2045</v>
      </c>
      <c r="I383" s="148"/>
      <c r="J383" s="71">
        <v>241.00106356375261</v>
      </c>
      <c r="K383" s="71">
        <v>1.0500573606193153</v>
      </c>
      <c r="L383" s="71">
        <v>6.3858992433327018</v>
      </c>
      <c r="M383" s="71">
        <v>15.599010835990304</v>
      </c>
      <c r="N383" s="71">
        <v>10.186096316031769</v>
      </c>
      <c r="O383" s="71">
        <v>11.817684626718298</v>
      </c>
      <c r="P383" s="71">
        <v>14.557828821800356</v>
      </c>
      <c r="Q383" s="71">
        <v>0.68453044712753996</v>
      </c>
      <c r="R383" s="71">
        <v>0</v>
      </c>
      <c r="S383" s="71">
        <v>2.4511254558872411</v>
      </c>
      <c r="T383" s="72"/>
      <c r="U383" s="71">
        <v>69337820</v>
      </c>
      <c r="V383" s="71">
        <v>485</v>
      </c>
      <c r="W383" s="71">
        <v>328</v>
      </c>
      <c r="X383" s="71">
        <v>5139</v>
      </c>
      <c r="Y383" s="71">
        <v>4465</v>
      </c>
      <c r="Z383" s="71">
        <v>8695</v>
      </c>
      <c r="AA383" s="71">
        <v>3133</v>
      </c>
      <c r="AB383" s="71">
        <v>11724</v>
      </c>
      <c r="AC383" s="71">
        <v>0</v>
      </c>
      <c r="AD383" s="71">
        <v>2.4511254558872411</v>
      </c>
      <c r="AE383" s="72"/>
      <c r="AF383" s="71">
        <v>423137454.66645193</v>
      </c>
      <c r="AG383" s="71">
        <v>872956.96333417564</v>
      </c>
      <c r="AH383" s="71">
        <v>1788524.591073863</v>
      </c>
      <c r="AI383" s="71">
        <v>35286381.214129575</v>
      </c>
      <c r="AJ383" s="71">
        <v>22450277.354044199</v>
      </c>
      <c r="AK383" s="71">
        <v>0</v>
      </c>
      <c r="AL383" s="71">
        <v>0</v>
      </c>
      <c r="AM383" s="71">
        <v>1538937.8206586814</v>
      </c>
      <c r="AN383" s="71">
        <v>0</v>
      </c>
      <c r="AO383" s="71">
        <v>0</v>
      </c>
      <c r="AP383" s="71">
        <v>485074532.60969239</v>
      </c>
      <c r="AQ383" s="72"/>
      <c r="AR383" s="71">
        <v>500</v>
      </c>
      <c r="AS383" s="71">
        <v>180</v>
      </c>
      <c r="AT383" s="71">
        <v>0</v>
      </c>
      <c r="AU383" s="71">
        <v>0</v>
      </c>
      <c r="AV383" s="71">
        <v>0</v>
      </c>
      <c r="AW383" s="71">
        <v>0</v>
      </c>
      <c r="AX383" s="71"/>
      <c r="AY383" s="72"/>
      <c r="AZ383" s="71">
        <v>2333.3000000000002</v>
      </c>
      <c r="BA383" s="71">
        <v>17230.400000000001</v>
      </c>
      <c r="BB383" s="71">
        <v>0</v>
      </c>
      <c r="BC383" s="71">
        <v>0</v>
      </c>
      <c r="BD383" s="71">
        <v>0</v>
      </c>
      <c r="BE383" s="71">
        <v>0</v>
      </c>
      <c r="BF383" s="71"/>
      <c r="BG383" s="72"/>
      <c r="BH383" s="71">
        <v>0</v>
      </c>
      <c r="BI383" s="71">
        <v>0</v>
      </c>
      <c r="BJ383" s="71">
        <v>142.72499999999999</v>
      </c>
      <c r="BK383" s="71">
        <v>0</v>
      </c>
      <c r="BL383" s="71">
        <v>6.1360000000000001</v>
      </c>
      <c r="BM383" s="71">
        <v>0</v>
      </c>
      <c r="BN383" s="72"/>
      <c r="BO383" s="71">
        <v>0</v>
      </c>
      <c r="BP383" s="71">
        <v>0</v>
      </c>
      <c r="BQ383" s="71">
        <v>4</v>
      </c>
      <c r="BR383" s="71">
        <v>0</v>
      </c>
      <c r="BS383" s="71">
        <v>1</v>
      </c>
      <c r="BT383" s="71">
        <v>0</v>
      </c>
      <c r="BU383"/>
      <c r="BV383" s="70">
        <v>148.86099999999999</v>
      </c>
      <c r="BW383" s="70">
        <v>0</v>
      </c>
      <c r="BX383" s="70">
        <v>0</v>
      </c>
      <c r="BY383" s="70">
        <v>0</v>
      </c>
      <c r="BZ383" s="70">
        <v>0</v>
      </c>
      <c r="CA383" s="70">
        <v>0</v>
      </c>
      <c r="CB383" s="70">
        <v>0</v>
      </c>
      <c r="CC383" s="70">
        <v>0</v>
      </c>
      <c r="CD383" s="70">
        <v>0</v>
      </c>
    </row>
    <row r="384" spans="1:82">
      <c r="A384" s="70" t="s">
        <v>2063</v>
      </c>
      <c r="B384" s="70">
        <v>425</v>
      </c>
      <c r="C384" s="70">
        <v>19</v>
      </c>
      <c r="D384" s="70">
        <v>25</v>
      </c>
      <c r="E384" s="70">
        <v>2022</v>
      </c>
      <c r="F384" s="70" t="s">
        <v>161</v>
      </c>
      <c r="G384" s="70" t="s">
        <v>2044</v>
      </c>
      <c r="H384" s="70" t="s">
        <v>2045</v>
      </c>
      <c r="I384" s="148"/>
      <c r="J384" s="71">
        <v>204.26079478955759</v>
      </c>
      <c r="K384" s="71">
        <v>1.0018948428427807</v>
      </c>
      <c r="L384" s="71">
        <v>6.9334357701356462</v>
      </c>
      <c r="M384" s="71">
        <v>16.205734314633236</v>
      </c>
      <c r="N384" s="71">
        <v>11.462822239998795</v>
      </c>
      <c r="O384" s="71">
        <v>12.345272870483647</v>
      </c>
      <c r="P384" s="71">
        <v>14.513155344522056</v>
      </c>
      <c r="Q384" s="71">
        <v>0.67953459205927369</v>
      </c>
      <c r="R384" s="71">
        <v>0</v>
      </c>
      <c r="S384" s="71">
        <v>2.0665973041022818</v>
      </c>
      <c r="T384" s="72"/>
      <c r="U384" s="71">
        <v>60426688</v>
      </c>
      <c r="V384" s="71">
        <v>485</v>
      </c>
      <c r="W384" s="71">
        <v>328</v>
      </c>
      <c r="X384" s="71">
        <v>5139</v>
      </c>
      <c r="Y384" s="71">
        <v>4480</v>
      </c>
      <c r="Z384" s="71">
        <v>8630</v>
      </c>
      <c r="AA384" s="71">
        <v>3171</v>
      </c>
      <c r="AB384" s="71">
        <v>11543</v>
      </c>
      <c r="AC384" s="71">
        <v>0</v>
      </c>
      <c r="AD384" s="71">
        <v>2.0665973041022818</v>
      </c>
      <c r="AE384" s="72"/>
      <c r="AF384" s="71">
        <v>329261781.10601556</v>
      </c>
      <c r="AG384" s="71">
        <v>855859.38645293738</v>
      </c>
      <c r="AH384" s="71">
        <v>1970379.2181569373</v>
      </c>
      <c r="AI384" s="71">
        <v>31796586.577798579</v>
      </c>
      <c r="AJ384" s="71">
        <v>23114464.377207402</v>
      </c>
      <c r="AK384" s="71">
        <v>0</v>
      </c>
      <c r="AL384" s="71">
        <v>0</v>
      </c>
      <c r="AM384" s="71">
        <v>1490516.3593413348</v>
      </c>
      <c r="AN384" s="71">
        <v>0</v>
      </c>
      <c r="AO384" s="71">
        <v>0</v>
      </c>
      <c r="AP384" s="71">
        <v>388489587.02497274</v>
      </c>
      <c r="AQ384" s="72"/>
      <c r="AR384" s="71">
        <v>534</v>
      </c>
      <c r="AS384" s="71">
        <v>180</v>
      </c>
      <c r="AT384" s="71">
        <v>0</v>
      </c>
      <c r="AU384" s="71">
        <v>0</v>
      </c>
      <c r="AV384" s="71">
        <v>0</v>
      </c>
      <c r="AW384" s="71">
        <v>0</v>
      </c>
      <c r="AX384" s="71"/>
      <c r="AY384" s="72"/>
      <c r="AZ384" s="71">
        <v>2558.5000000000005</v>
      </c>
      <c r="BA384" s="71">
        <v>17230.400000000001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2064</v>
      </c>
      <c r="B385" s="70">
        <v>425</v>
      </c>
      <c r="C385" s="70">
        <v>20</v>
      </c>
      <c r="D385" s="70">
        <v>25</v>
      </c>
      <c r="E385" s="70">
        <v>2023</v>
      </c>
      <c r="F385" s="70" t="s">
        <v>1539</v>
      </c>
      <c r="G385" s="70" t="s">
        <v>2044</v>
      </c>
      <c r="H385" s="70" t="s">
        <v>2045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556</v>
      </c>
      <c r="AS385" s="71">
        <v>181</v>
      </c>
      <c r="AT385" s="71">
        <v>0</v>
      </c>
      <c r="AU385" s="71">
        <v>0</v>
      </c>
      <c r="AV385" s="71">
        <v>0</v>
      </c>
      <c r="AW385" s="71">
        <v>0</v>
      </c>
      <c r="AX385" s="71"/>
      <c r="AY385" s="72"/>
      <c r="AZ385" s="71">
        <v>2703.5000000000014</v>
      </c>
      <c r="BA385" s="71">
        <v>17630.400000000001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2065</v>
      </c>
      <c r="B386" s="70">
        <v>425</v>
      </c>
      <c r="C386" s="70">
        <v>21</v>
      </c>
      <c r="D386" s="70">
        <v>25</v>
      </c>
      <c r="E386" s="70">
        <v>2024</v>
      </c>
      <c r="F386" s="70" t="s">
        <v>1554</v>
      </c>
      <c r="G386" s="1064" t="s">
        <v>2044</v>
      </c>
      <c r="H386" s="70" t="s">
        <v>2045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2066</v>
      </c>
      <c r="B387" s="70">
        <v>290</v>
      </c>
      <c r="C387" s="70">
        <v>1</v>
      </c>
      <c r="D387" s="70">
        <v>18</v>
      </c>
      <c r="E387" s="70">
        <v>1990</v>
      </c>
      <c r="F387" s="70" t="s">
        <v>787</v>
      </c>
      <c r="G387" s="1064" t="s">
        <v>2067</v>
      </c>
      <c r="H387" s="70" t="s">
        <v>2068</v>
      </c>
      <c r="I387" s="148"/>
      <c r="J387" s="71">
        <v>2.2756882601176609</v>
      </c>
      <c r="K387" s="71">
        <v>2.743415005901841</v>
      </c>
      <c r="L387" s="71">
        <v>6.8145342225384606</v>
      </c>
      <c r="M387" s="71">
        <v>19.125922158431599</v>
      </c>
      <c r="N387" s="71">
        <v>19.44968695578244</v>
      </c>
      <c r="O387" s="71">
        <v>14.213065392855119</v>
      </c>
      <c r="P387" s="71">
        <v>21.304627919683451</v>
      </c>
      <c r="Q387" s="71">
        <v>1.0888973841654099</v>
      </c>
      <c r="R387" s="71">
        <v>0</v>
      </c>
      <c r="S387" s="71">
        <v>0.98162710761140248</v>
      </c>
      <c r="T387" s="72"/>
      <c r="U387" s="71">
        <v>338798</v>
      </c>
      <c r="V387" s="71">
        <v>800</v>
      </c>
      <c r="W387" s="71">
        <v>97</v>
      </c>
      <c r="X387" s="71">
        <v>6582</v>
      </c>
      <c r="Y387" s="71">
        <v>4834</v>
      </c>
      <c r="Z387" s="71">
        <v>5846</v>
      </c>
      <c r="AA387" s="71">
        <v>5173</v>
      </c>
      <c r="AB387" s="71">
        <v>17680</v>
      </c>
      <c r="AC387" s="71">
        <v>0</v>
      </c>
      <c r="AD387" s="71">
        <v>0.98162710761140248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2069</v>
      </c>
      <c r="B388" s="70">
        <v>291</v>
      </c>
      <c r="C388" s="70">
        <v>2</v>
      </c>
      <c r="D388" s="70">
        <v>18</v>
      </c>
      <c r="E388" s="70">
        <v>2005</v>
      </c>
      <c r="F388" s="70" t="s">
        <v>789</v>
      </c>
      <c r="G388" s="70" t="s">
        <v>2067</v>
      </c>
      <c r="H388" s="70" t="s">
        <v>2068</v>
      </c>
      <c r="I388" s="148"/>
      <c r="J388" s="71">
        <v>0.5499682886563575</v>
      </c>
      <c r="K388" s="71">
        <v>1.3797019338047209</v>
      </c>
      <c r="L388" s="71">
        <v>9.7966937771477021</v>
      </c>
      <c r="M388" s="71">
        <v>28.268470838420669</v>
      </c>
      <c r="N388" s="71">
        <v>26.800851955124589</v>
      </c>
      <c r="O388" s="71">
        <v>17.67773125769121</v>
      </c>
      <c r="P388" s="71">
        <v>18.953032761780982</v>
      </c>
      <c r="Q388" s="71">
        <v>0.89962161968108201</v>
      </c>
      <c r="R388" s="71">
        <v>0</v>
      </c>
      <c r="S388" s="71">
        <v>2.2655497123146371</v>
      </c>
      <c r="T388" s="72"/>
      <c r="U388" s="71">
        <v>99097</v>
      </c>
      <c r="V388" s="71">
        <v>530</v>
      </c>
      <c r="W388" s="71">
        <v>131</v>
      </c>
      <c r="X388" s="71">
        <v>5188</v>
      </c>
      <c r="Y388" s="71">
        <v>5008</v>
      </c>
      <c r="Z388" s="71">
        <v>8414</v>
      </c>
      <c r="AA388" s="71">
        <v>3769</v>
      </c>
      <c r="AB388" s="71">
        <v>15270</v>
      </c>
      <c r="AC388" s="71">
        <v>0</v>
      </c>
      <c r="AD388" s="71">
        <v>2.2655497123146371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2070</v>
      </c>
      <c r="B389" s="70">
        <v>292</v>
      </c>
      <c r="C389" s="70">
        <v>3</v>
      </c>
      <c r="D389" s="70">
        <v>18</v>
      </c>
      <c r="E389" s="70">
        <v>2006</v>
      </c>
      <c r="F389" s="70" t="s">
        <v>790</v>
      </c>
      <c r="G389" s="70" t="s">
        <v>2067</v>
      </c>
      <c r="H389" s="70" t="s">
        <v>2068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2071</v>
      </c>
      <c r="B390" s="70">
        <v>293</v>
      </c>
      <c r="C390" s="70">
        <v>4</v>
      </c>
      <c r="D390" s="70">
        <v>18</v>
      </c>
      <c r="E390" s="70">
        <v>2007</v>
      </c>
      <c r="F390" s="70" t="s">
        <v>791</v>
      </c>
      <c r="G390" s="70" t="s">
        <v>2067</v>
      </c>
      <c r="H390" s="70" t="s">
        <v>2068</v>
      </c>
      <c r="I390" s="148"/>
      <c r="J390" s="71">
        <v>0.54549870286010316</v>
      </c>
      <c r="K390" s="71">
        <v>1.388783443598878</v>
      </c>
      <c r="L390" s="71">
        <v>7.7986443396774732</v>
      </c>
      <c r="M390" s="71">
        <v>23.81165124016459</v>
      </c>
      <c r="N390" s="71">
        <v>23.479933780538961</v>
      </c>
      <c r="O390" s="71">
        <v>16.78889733317931</v>
      </c>
      <c r="P390" s="71">
        <v>18.541706621118049</v>
      </c>
      <c r="Q390" s="71">
        <v>0.92104908480066205</v>
      </c>
      <c r="R390" s="71">
        <v>0</v>
      </c>
      <c r="S390" s="71">
        <v>2.6365574829761562</v>
      </c>
      <c r="T390" s="72"/>
      <c r="U390" s="71">
        <v>100555</v>
      </c>
      <c r="V390" s="71">
        <v>519</v>
      </c>
      <c r="W390" s="71">
        <v>127</v>
      </c>
      <c r="X390" s="71">
        <v>5099</v>
      </c>
      <c r="Y390" s="71">
        <v>4998</v>
      </c>
      <c r="Z390" s="71">
        <v>8307</v>
      </c>
      <c r="AA390" s="71">
        <v>3631</v>
      </c>
      <c r="AB390" s="71">
        <v>14807</v>
      </c>
      <c r="AC390" s="71">
        <v>0</v>
      </c>
      <c r="AD390" s="71">
        <v>2.6365574829761562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2072</v>
      </c>
      <c r="B391" s="70">
        <v>294</v>
      </c>
      <c r="C391" s="70">
        <v>5</v>
      </c>
      <c r="D391" s="70">
        <v>18</v>
      </c>
      <c r="E391" s="70">
        <v>2008</v>
      </c>
      <c r="F391" s="70" t="s">
        <v>792</v>
      </c>
      <c r="G391" s="70" t="s">
        <v>2067</v>
      </c>
      <c r="H391" s="70" t="s">
        <v>2068</v>
      </c>
      <c r="I391" s="148"/>
      <c r="J391" s="71">
        <v>0.44708791523907271</v>
      </c>
      <c r="K391" s="71">
        <v>1.029485236419996</v>
      </c>
      <c r="L391" s="71">
        <v>7.0852492860103498</v>
      </c>
      <c r="M391" s="71">
        <v>25.75953757916513</v>
      </c>
      <c r="N391" s="71">
        <v>21.378086902270521</v>
      </c>
      <c r="O391" s="71">
        <v>16.215712146177751</v>
      </c>
      <c r="P391" s="71">
        <v>18.107420376373661</v>
      </c>
      <c r="Q391" s="71">
        <v>0.89206960823077097</v>
      </c>
      <c r="R391" s="71">
        <v>0</v>
      </c>
      <c r="S391" s="71">
        <v>3.418507085240428</v>
      </c>
      <c r="T391" s="72"/>
      <c r="U391" s="71">
        <v>95635</v>
      </c>
      <c r="V391" s="71">
        <v>519</v>
      </c>
      <c r="W391" s="71">
        <v>127</v>
      </c>
      <c r="X391" s="71">
        <v>5099</v>
      </c>
      <c r="Y391" s="71">
        <v>5007</v>
      </c>
      <c r="Z391" s="71">
        <v>8305</v>
      </c>
      <c r="AA391" s="71">
        <v>3550</v>
      </c>
      <c r="AB391" s="71">
        <v>14577</v>
      </c>
      <c r="AC391" s="71">
        <v>0</v>
      </c>
      <c r="AD391" s="71">
        <v>3.418507085240428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2073</v>
      </c>
      <c r="B392" s="70">
        <v>295</v>
      </c>
      <c r="C392" s="70">
        <v>6</v>
      </c>
      <c r="D392" s="70">
        <v>18</v>
      </c>
      <c r="E392" s="70">
        <v>2009</v>
      </c>
      <c r="F392" s="70" t="s">
        <v>176</v>
      </c>
      <c r="G392" s="70" t="s">
        <v>2067</v>
      </c>
      <c r="H392" s="70" t="s">
        <v>2068</v>
      </c>
      <c r="I392" s="148"/>
      <c r="J392" s="71">
        <v>0.61843703721207266</v>
      </c>
      <c r="K392" s="71">
        <v>1.074420295347273</v>
      </c>
      <c r="L392" s="71">
        <v>7.2888243226261276</v>
      </c>
      <c r="M392" s="71">
        <v>25.214084474772839</v>
      </c>
      <c r="N392" s="71">
        <v>21.526688556472649</v>
      </c>
      <c r="O392" s="71">
        <v>16.353314708612871</v>
      </c>
      <c r="P392" s="71">
        <v>17.369725246812891</v>
      </c>
      <c r="Q392" s="71">
        <v>0.83796622901768902</v>
      </c>
      <c r="R392" s="71">
        <v>0</v>
      </c>
      <c r="S392" s="71">
        <v>1.660058170469136</v>
      </c>
      <c r="T392" s="72"/>
      <c r="U392" s="71">
        <v>98271</v>
      </c>
      <c r="V392" s="71">
        <v>519</v>
      </c>
      <c r="W392" s="71">
        <v>182</v>
      </c>
      <c r="X392" s="71">
        <v>5089</v>
      </c>
      <c r="Y392" s="71">
        <v>5003</v>
      </c>
      <c r="Z392" s="71">
        <v>8267</v>
      </c>
      <c r="AA392" s="71">
        <v>3496</v>
      </c>
      <c r="AB392" s="71">
        <v>14374</v>
      </c>
      <c r="AC392" s="71">
        <v>0</v>
      </c>
      <c r="AD392" s="71">
        <v>1.660058170469136</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4.3099999999999996</v>
      </c>
      <c r="BM392" s="71">
        <v>0</v>
      </c>
      <c r="BN392" s="72"/>
      <c r="BO392" s="71">
        <v>0</v>
      </c>
      <c r="BP392" s="71">
        <v>0</v>
      </c>
      <c r="BQ392" s="71">
        <v>0</v>
      </c>
      <c r="BR392" s="71">
        <v>0</v>
      </c>
      <c r="BS392" s="71">
        <v>1</v>
      </c>
      <c r="BT392" s="71">
        <v>0</v>
      </c>
      <c r="BU392"/>
      <c r="BV392" s="70">
        <v>4.3099999999999996</v>
      </c>
      <c r="BW392" s="70">
        <v>0</v>
      </c>
      <c r="BX392" s="70">
        <v>0</v>
      </c>
      <c r="BY392" s="70">
        <v>0</v>
      </c>
      <c r="BZ392" s="70">
        <v>0</v>
      </c>
      <c r="CA392" s="70">
        <v>0</v>
      </c>
      <c r="CB392" s="70">
        <v>0</v>
      </c>
      <c r="CC392" s="70">
        <v>0</v>
      </c>
      <c r="CD392" s="70">
        <v>0</v>
      </c>
    </row>
    <row r="393" spans="1:82">
      <c r="A393" s="70" t="s">
        <v>2074</v>
      </c>
      <c r="B393" s="70">
        <v>296</v>
      </c>
      <c r="C393" s="70">
        <v>7</v>
      </c>
      <c r="D393" s="70">
        <v>18</v>
      </c>
      <c r="E393" s="70">
        <v>2010</v>
      </c>
      <c r="F393" s="70" t="s">
        <v>177</v>
      </c>
      <c r="G393" s="70" t="s">
        <v>2067</v>
      </c>
      <c r="H393" s="70" t="s">
        <v>2068</v>
      </c>
      <c r="I393" s="148"/>
      <c r="J393" s="71">
        <v>0.50968989715950153</v>
      </c>
      <c r="K393" s="71">
        <v>1.151014341955348</v>
      </c>
      <c r="L393" s="71">
        <v>7.4225321575557199</v>
      </c>
      <c r="M393" s="71">
        <v>26.051124236690541</v>
      </c>
      <c r="N393" s="71">
        <v>22.77731234338836</v>
      </c>
      <c r="O393" s="71">
        <v>16.206791819529641</v>
      </c>
      <c r="P393" s="71">
        <v>17.55983630248485</v>
      </c>
      <c r="Q393" s="71">
        <v>0.85533502582040499</v>
      </c>
      <c r="R393" s="71">
        <v>0</v>
      </c>
      <c r="S393" s="71">
        <v>2.1991855020383881</v>
      </c>
      <c r="T393" s="72"/>
      <c r="U393" s="71">
        <v>94577</v>
      </c>
      <c r="V393" s="71">
        <v>519</v>
      </c>
      <c r="W393" s="71">
        <v>182</v>
      </c>
      <c r="X393" s="71">
        <v>5089</v>
      </c>
      <c r="Y393" s="71">
        <v>4974</v>
      </c>
      <c r="Z393" s="71">
        <v>8231</v>
      </c>
      <c r="AA393" s="71">
        <v>3446</v>
      </c>
      <c r="AB393" s="71">
        <v>14059</v>
      </c>
      <c r="AC393" s="71">
        <v>0</v>
      </c>
      <c r="AD393" s="71">
        <v>2.1991855020383881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4.2649999999999997</v>
      </c>
      <c r="BM393" s="71">
        <v>0</v>
      </c>
      <c r="BN393" s="72"/>
      <c r="BO393" s="71">
        <v>0</v>
      </c>
      <c r="BP393" s="71">
        <v>0</v>
      </c>
      <c r="BQ393" s="71">
        <v>0</v>
      </c>
      <c r="BR393" s="71">
        <v>0</v>
      </c>
      <c r="BS393" s="71">
        <v>1</v>
      </c>
      <c r="BT393" s="71">
        <v>0</v>
      </c>
      <c r="BU393"/>
      <c r="BV393" s="70">
        <v>4.2649999999999997</v>
      </c>
      <c r="BW393" s="70">
        <v>0</v>
      </c>
      <c r="BX393" s="70">
        <v>0</v>
      </c>
      <c r="BY393" s="70">
        <v>0</v>
      </c>
      <c r="BZ393" s="70">
        <v>0</v>
      </c>
      <c r="CA393" s="70">
        <v>0</v>
      </c>
      <c r="CB393" s="70">
        <v>0</v>
      </c>
      <c r="CC393" s="70">
        <v>0</v>
      </c>
      <c r="CD393" s="70">
        <v>0</v>
      </c>
    </row>
    <row r="394" spans="1:82">
      <c r="A394" s="70" t="s">
        <v>2075</v>
      </c>
      <c r="B394" s="70">
        <v>297</v>
      </c>
      <c r="C394" s="70">
        <v>8</v>
      </c>
      <c r="D394" s="70">
        <v>18</v>
      </c>
      <c r="E394" s="70">
        <v>2011</v>
      </c>
      <c r="F394" s="70" t="s">
        <v>178</v>
      </c>
      <c r="G394" s="70" t="s">
        <v>2067</v>
      </c>
      <c r="H394" s="70" t="s">
        <v>2068</v>
      </c>
      <c r="I394" s="148"/>
      <c r="J394" s="71">
        <v>0.16795701024699081</v>
      </c>
      <c r="K394" s="71">
        <v>1.444672692646759</v>
      </c>
      <c r="L394" s="71">
        <v>6.6228389200540203</v>
      </c>
      <c r="M394" s="71">
        <v>28.669575947881189</v>
      </c>
      <c r="N394" s="71">
        <v>21.372176008253192</v>
      </c>
      <c r="O394" s="71">
        <v>15.750412465391499</v>
      </c>
      <c r="P394" s="71">
        <v>16.9286739223589</v>
      </c>
      <c r="Q394" s="71">
        <v>0.97167132081327301</v>
      </c>
      <c r="R394" s="71">
        <v>0</v>
      </c>
      <c r="S394" s="71">
        <v>1.873062842275524</v>
      </c>
      <c r="T394" s="72"/>
      <c r="U394" s="71">
        <v>29553</v>
      </c>
      <c r="V394" s="71">
        <v>519</v>
      </c>
      <c r="W394" s="71">
        <v>182</v>
      </c>
      <c r="X394" s="71">
        <v>5089</v>
      </c>
      <c r="Y394" s="71">
        <v>4970</v>
      </c>
      <c r="Z394" s="71">
        <v>8173</v>
      </c>
      <c r="AA394" s="71">
        <v>3421</v>
      </c>
      <c r="AB394" s="71">
        <v>13846</v>
      </c>
      <c r="AC394" s="71">
        <v>0</v>
      </c>
      <c r="AD394" s="71">
        <v>1.873062842275524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2076</v>
      </c>
      <c r="B395" s="70">
        <v>298</v>
      </c>
      <c r="C395" s="70">
        <v>9</v>
      </c>
      <c r="D395" s="70">
        <v>18</v>
      </c>
      <c r="E395" s="70">
        <v>2012</v>
      </c>
      <c r="F395" s="70" t="s">
        <v>179</v>
      </c>
      <c r="G395" s="70" t="s">
        <v>2067</v>
      </c>
      <c r="H395" s="70" t="s">
        <v>2068</v>
      </c>
      <c r="I395" s="148"/>
      <c r="J395" s="71">
        <v>0.35994902440702148</v>
      </c>
      <c r="K395" s="71">
        <v>1.3039998818105569</v>
      </c>
      <c r="L395" s="71">
        <v>6.7338559749532987</v>
      </c>
      <c r="M395" s="71">
        <v>25.81147312163419</v>
      </c>
      <c r="N395" s="71">
        <v>20.867675849250489</v>
      </c>
      <c r="O395" s="71">
        <v>15.60735043117103</v>
      </c>
      <c r="P395" s="71">
        <v>16.900574385091559</v>
      </c>
      <c r="Q395" s="71">
        <v>1.0477717329440499</v>
      </c>
      <c r="R395" s="71">
        <v>0</v>
      </c>
      <c r="S395" s="71">
        <v>1.8181061703740959</v>
      </c>
      <c r="T395" s="72"/>
      <c r="U395" s="71">
        <v>64987</v>
      </c>
      <c r="V395" s="71">
        <v>519</v>
      </c>
      <c r="W395" s="71">
        <v>182</v>
      </c>
      <c r="X395" s="71">
        <v>5089</v>
      </c>
      <c r="Y395" s="71">
        <v>5010</v>
      </c>
      <c r="Z395" s="71">
        <v>8163</v>
      </c>
      <c r="AA395" s="71">
        <v>3396</v>
      </c>
      <c r="AB395" s="71">
        <v>13742</v>
      </c>
      <c r="AC395" s="71">
        <v>0</v>
      </c>
      <c r="AD395" s="71">
        <v>1.8181061703740959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4.1429999999999998</v>
      </c>
      <c r="BM395" s="71">
        <v>0</v>
      </c>
      <c r="BN395" s="72"/>
      <c r="BO395" s="71">
        <v>0</v>
      </c>
      <c r="BP395" s="71">
        <v>0</v>
      </c>
      <c r="BQ395" s="71">
        <v>0</v>
      </c>
      <c r="BR395" s="71">
        <v>0</v>
      </c>
      <c r="BS395" s="71">
        <v>1</v>
      </c>
      <c r="BT395" s="71">
        <v>0</v>
      </c>
      <c r="BU395"/>
      <c r="BV395" s="70">
        <v>4.1429999999999998</v>
      </c>
      <c r="BW395" s="70">
        <v>0</v>
      </c>
      <c r="BX395" s="70">
        <v>0</v>
      </c>
      <c r="BY395" s="70">
        <v>0</v>
      </c>
      <c r="BZ395" s="70">
        <v>0</v>
      </c>
      <c r="CA395" s="70">
        <v>0</v>
      </c>
      <c r="CB395" s="70">
        <v>0</v>
      </c>
      <c r="CC395" s="70">
        <v>0</v>
      </c>
      <c r="CD395" s="70">
        <v>0</v>
      </c>
    </row>
    <row r="396" spans="1:82">
      <c r="A396" s="70" t="s">
        <v>2077</v>
      </c>
      <c r="B396" s="70">
        <v>299</v>
      </c>
      <c r="C396" s="70">
        <v>10</v>
      </c>
      <c r="D396" s="70">
        <v>18</v>
      </c>
      <c r="E396" s="70">
        <v>2013</v>
      </c>
      <c r="F396" s="70" t="s">
        <v>180</v>
      </c>
      <c r="G396" s="70" t="s">
        <v>2067</v>
      </c>
      <c r="H396" s="70" t="s">
        <v>2068</v>
      </c>
      <c r="I396" s="148"/>
      <c r="J396" s="71">
        <v>0.31246876072219709</v>
      </c>
      <c r="K396" s="71">
        <v>1.072650928294111</v>
      </c>
      <c r="L396" s="71">
        <v>6.8452091720231634</v>
      </c>
      <c r="M396" s="71">
        <v>24.882742179484911</v>
      </c>
      <c r="N396" s="71">
        <v>22.226919881472892</v>
      </c>
      <c r="O396" s="71">
        <v>14.932972864383109</v>
      </c>
      <c r="P396" s="71">
        <v>16.689510856343574</v>
      </c>
      <c r="Q396" s="71">
        <v>1.0518718458652201</v>
      </c>
      <c r="R396" s="71">
        <v>0</v>
      </c>
      <c r="S396" s="71">
        <v>1.457970720924842</v>
      </c>
      <c r="T396" s="72"/>
      <c r="U396" s="71">
        <v>56022</v>
      </c>
      <c r="V396" s="71">
        <v>519</v>
      </c>
      <c r="W396" s="71">
        <v>182</v>
      </c>
      <c r="X396" s="71">
        <v>5089</v>
      </c>
      <c r="Y396" s="71">
        <v>4986</v>
      </c>
      <c r="Z396" s="71">
        <v>8159</v>
      </c>
      <c r="AA396" s="71">
        <v>3341</v>
      </c>
      <c r="AB396" s="71">
        <v>13598</v>
      </c>
      <c r="AC396" s="71">
        <v>0</v>
      </c>
      <c r="AD396" s="71">
        <v>1.457970720924842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4.2560000000000002</v>
      </c>
      <c r="BM396" s="71">
        <v>0</v>
      </c>
      <c r="BN396" s="72"/>
      <c r="BO396" s="71">
        <v>0</v>
      </c>
      <c r="BP396" s="71">
        <v>0</v>
      </c>
      <c r="BQ396" s="71">
        <v>0</v>
      </c>
      <c r="BR396" s="71">
        <v>0</v>
      </c>
      <c r="BS396" s="71">
        <v>1</v>
      </c>
      <c r="BT396" s="71">
        <v>0</v>
      </c>
      <c r="BU396"/>
      <c r="BV396" s="70">
        <v>4.2560000000000002</v>
      </c>
      <c r="BW396" s="70">
        <v>0</v>
      </c>
      <c r="BX396" s="70">
        <v>0</v>
      </c>
      <c r="BY396" s="70">
        <v>0</v>
      </c>
      <c r="BZ396" s="70">
        <v>0</v>
      </c>
      <c r="CA396" s="70">
        <v>0</v>
      </c>
      <c r="CB396" s="70">
        <v>0</v>
      </c>
      <c r="CC396" s="70">
        <v>0</v>
      </c>
      <c r="CD396" s="70">
        <v>0</v>
      </c>
    </row>
    <row r="397" spans="1:82">
      <c r="A397" s="70" t="s">
        <v>2078</v>
      </c>
      <c r="B397" s="70">
        <v>300</v>
      </c>
      <c r="C397" s="70">
        <v>11</v>
      </c>
      <c r="D397" s="70">
        <v>18</v>
      </c>
      <c r="E397" s="70">
        <v>2014</v>
      </c>
      <c r="F397" s="70" t="s">
        <v>181</v>
      </c>
      <c r="G397" s="70" t="s">
        <v>2067</v>
      </c>
      <c r="H397" s="70" t="s">
        <v>2068</v>
      </c>
      <c r="I397" s="148"/>
      <c r="J397" s="71">
        <v>0.58298707306089981</v>
      </c>
      <c r="K397" s="71">
        <v>1.0047859266070529</v>
      </c>
      <c r="L397" s="71">
        <v>4.6316882232754999</v>
      </c>
      <c r="M397" s="71">
        <v>21.70483880133466</v>
      </c>
      <c r="N397" s="71">
        <v>22.163657268063361</v>
      </c>
      <c r="O397" s="71">
        <v>14.244398989470938</v>
      </c>
      <c r="P397" s="71">
        <v>16.464937983168127</v>
      </c>
      <c r="Q397" s="71">
        <v>0.99800155376863198</v>
      </c>
      <c r="R397" s="71">
        <v>0</v>
      </c>
      <c r="S397" s="71">
        <v>1.5467465956253601</v>
      </c>
      <c r="T397" s="72"/>
      <c r="U397" s="71">
        <v>114417</v>
      </c>
      <c r="V397" s="71">
        <v>414</v>
      </c>
      <c r="W397" s="71">
        <v>171</v>
      </c>
      <c r="X397" s="71">
        <v>4459</v>
      </c>
      <c r="Y397" s="71">
        <v>5015</v>
      </c>
      <c r="Z397" s="71">
        <v>8197</v>
      </c>
      <c r="AA397" s="71">
        <v>3279</v>
      </c>
      <c r="AB397" s="71">
        <v>13447</v>
      </c>
      <c r="AC397" s="71">
        <v>0</v>
      </c>
      <c r="AD397" s="71">
        <v>1.5467465956253601</v>
      </c>
      <c r="AE397" s="72"/>
      <c r="AF397" s="71"/>
      <c r="AG397" s="71"/>
      <c r="AH397" s="71"/>
      <c r="AI397" s="71"/>
      <c r="AJ397" s="71"/>
      <c r="AK397" s="71"/>
      <c r="AL397" s="71"/>
      <c r="AM397" s="71"/>
      <c r="AN397" s="71"/>
      <c r="AO397" s="71"/>
      <c r="AP397" s="71"/>
      <c r="AQ397" s="72"/>
      <c r="AR397" s="71">
        <v>72</v>
      </c>
      <c r="AS397" s="71">
        <v>15</v>
      </c>
      <c r="AT397" s="71">
        <v>0</v>
      </c>
      <c r="AU397" s="71">
        <v>0</v>
      </c>
      <c r="AV397" s="71">
        <v>0</v>
      </c>
      <c r="AW397" s="71">
        <v>0</v>
      </c>
      <c r="AX397" s="71"/>
      <c r="AY397" s="72"/>
      <c r="AZ397" s="71">
        <v>332.6</v>
      </c>
      <c r="BA397" s="71">
        <v>368.4</v>
      </c>
      <c r="BB397" s="71">
        <v>0</v>
      </c>
      <c r="BC397" s="71">
        <v>0</v>
      </c>
      <c r="BD397" s="71">
        <v>0</v>
      </c>
      <c r="BE397" s="71">
        <v>0</v>
      </c>
      <c r="BF397" s="71"/>
      <c r="BG397" s="72"/>
      <c r="BH397" s="71">
        <v>0</v>
      </c>
      <c r="BI397" s="71">
        <v>0</v>
      </c>
      <c r="BJ397" s="71">
        <v>0</v>
      </c>
      <c r="BK397" s="71">
        <v>0</v>
      </c>
      <c r="BL397" s="71">
        <v>3.9769999999999999</v>
      </c>
      <c r="BM397" s="71">
        <v>0</v>
      </c>
      <c r="BN397" s="72"/>
      <c r="BO397" s="71">
        <v>0</v>
      </c>
      <c r="BP397" s="71">
        <v>0</v>
      </c>
      <c r="BQ397" s="71">
        <v>0</v>
      </c>
      <c r="BR397" s="71">
        <v>0</v>
      </c>
      <c r="BS397" s="71">
        <v>1</v>
      </c>
      <c r="BT397" s="71">
        <v>0</v>
      </c>
      <c r="BU397"/>
      <c r="BV397" s="70">
        <v>3.9769999999999999</v>
      </c>
      <c r="BW397" s="70">
        <v>0</v>
      </c>
      <c r="BX397" s="70">
        <v>0</v>
      </c>
      <c r="BY397" s="70">
        <v>0</v>
      </c>
      <c r="BZ397" s="70">
        <v>0</v>
      </c>
      <c r="CA397" s="70">
        <v>0</v>
      </c>
      <c r="CB397" s="70">
        <v>0</v>
      </c>
      <c r="CC397" s="70">
        <v>0</v>
      </c>
      <c r="CD397" s="70">
        <v>0</v>
      </c>
    </row>
    <row r="398" spans="1:82">
      <c r="A398" s="70" t="s">
        <v>2079</v>
      </c>
      <c r="B398" s="70">
        <v>301</v>
      </c>
      <c r="C398" s="70">
        <v>12</v>
      </c>
      <c r="D398" s="70">
        <v>18</v>
      </c>
      <c r="E398" s="70">
        <v>2015</v>
      </c>
      <c r="F398" s="70" t="s">
        <v>182</v>
      </c>
      <c r="G398" s="70" t="s">
        <v>2067</v>
      </c>
      <c r="H398" s="70" t="s">
        <v>2068</v>
      </c>
      <c r="I398" s="148"/>
      <c r="J398" s="71">
        <v>0.67051844111606429</v>
      </c>
      <c r="K398" s="71">
        <v>0.9350523769357717</v>
      </c>
      <c r="L398" s="71">
        <v>4.9968901779046817</v>
      </c>
      <c r="M398" s="71">
        <v>23.138422535201158</v>
      </c>
      <c r="N398" s="71">
        <v>19.170523120814028</v>
      </c>
      <c r="O398" s="71">
        <v>13.965759803730197</v>
      </c>
      <c r="P398" s="71">
        <v>16.377440322283107</v>
      </c>
      <c r="Q398" s="71">
        <v>0.96535455084185195</v>
      </c>
      <c r="R398" s="71">
        <v>0</v>
      </c>
      <c r="S398" s="71">
        <v>1.2782982092290169</v>
      </c>
      <c r="T398" s="72"/>
      <c r="U398" s="71">
        <v>142050</v>
      </c>
      <c r="V398" s="71">
        <v>414</v>
      </c>
      <c r="W398" s="71">
        <v>171</v>
      </c>
      <c r="X398" s="71">
        <v>4459</v>
      </c>
      <c r="Y398" s="71">
        <v>5061</v>
      </c>
      <c r="Z398" s="71">
        <v>8114</v>
      </c>
      <c r="AA398" s="71">
        <v>3259</v>
      </c>
      <c r="AB398" s="71">
        <v>13287</v>
      </c>
      <c r="AC398" s="71">
        <v>0</v>
      </c>
      <c r="AD398" s="71">
        <v>1.2782982092290169</v>
      </c>
      <c r="AE398" s="72"/>
      <c r="AF398" s="71">
        <v>964787.61457519012</v>
      </c>
      <c r="AG398" s="71">
        <v>718886.37234788807</v>
      </c>
      <c r="AH398" s="71">
        <v>1050814.506877403</v>
      </c>
      <c r="AI398" s="71">
        <v>28956866.914432641</v>
      </c>
      <c r="AJ398" s="71">
        <v>24879714.127750169</v>
      </c>
      <c r="AK398" s="71">
        <v>0</v>
      </c>
      <c r="AL398" s="71">
        <v>0</v>
      </c>
      <c r="AM398" s="71">
        <v>1820927.613131304</v>
      </c>
      <c r="AN398" s="71">
        <v>0</v>
      </c>
      <c r="AO398" s="71">
        <v>0</v>
      </c>
      <c r="AP398" s="71">
        <v>58391997.149114601</v>
      </c>
      <c r="AQ398" s="72"/>
      <c r="AR398" s="71">
        <v>75</v>
      </c>
      <c r="AS398" s="71">
        <v>23</v>
      </c>
      <c r="AT398" s="71">
        <v>0</v>
      </c>
      <c r="AU398" s="71">
        <v>0</v>
      </c>
      <c r="AV398" s="71">
        <v>0</v>
      </c>
      <c r="AW398" s="71">
        <v>0</v>
      </c>
      <c r="AX398" s="71"/>
      <c r="AY398" s="72"/>
      <c r="AZ398" s="71">
        <v>349.8</v>
      </c>
      <c r="BA398" s="71">
        <v>613.70000000000005</v>
      </c>
      <c r="BB398" s="71">
        <v>0</v>
      </c>
      <c r="BC398" s="71">
        <v>0</v>
      </c>
      <c r="BD398" s="71">
        <v>0</v>
      </c>
      <c r="BE398" s="71">
        <v>0</v>
      </c>
      <c r="BF398" s="71"/>
      <c r="BG398" s="72"/>
      <c r="BH398" s="71">
        <v>0</v>
      </c>
      <c r="BI398" s="71">
        <v>0</v>
      </c>
      <c r="BJ398" s="71">
        <v>0</v>
      </c>
      <c r="BK398" s="71">
        <v>0</v>
      </c>
      <c r="BL398" s="71">
        <v>4.4690000000000003</v>
      </c>
      <c r="BM398" s="71">
        <v>0</v>
      </c>
      <c r="BN398" s="72"/>
      <c r="BO398" s="71">
        <v>0</v>
      </c>
      <c r="BP398" s="71">
        <v>0</v>
      </c>
      <c r="BQ398" s="71">
        <v>0</v>
      </c>
      <c r="BR398" s="71">
        <v>0</v>
      </c>
      <c r="BS398" s="71">
        <v>1</v>
      </c>
      <c r="BT398" s="71">
        <v>0</v>
      </c>
      <c r="BU398"/>
      <c r="BV398" s="70">
        <v>4.4690000000000003</v>
      </c>
      <c r="BW398" s="70">
        <v>0</v>
      </c>
      <c r="BX398" s="70">
        <v>0</v>
      </c>
      <c r="BY398" s="70">
        <v>0</v>
      </c>
      <c r="BZ398" s="70">
        <v>0</v>
      </c>
      <c r="CA398" s="70">
        <v>0</v>
      </c>
      <c r="CB398" s="70">
        <v>0</v>
      </c>
      <c r="CC398" s="70">
        <v>0</v>
      </c>
      <c r="CD398" s="70">
        <v>0</v>
      </c>
    </row>
    <row r="399" spans="1:82">
      <c r="A399" s="70" t="s">
        <v>2080</v>
      </c>
      <c r="B399" s="70">
        <v>302</v>
      </c>
      <c r="C399" s="70">
        <v>13</v>
      </c>
      <c r="D399" s="70">
        <v>18</v>
      </c>
      <c r="E399" s="70">
        <v>2016</v>
      </c>
      <c r="F399" s="70" t="s">
        <v>155</v>
      </c>
      <c r="G399" s="70" t="s">
        <v>2067</v>
      </c>
      <c r="H399" s="70" t="s">
        <v>2068</v>
      </c>
      <c r="I399" s="148"/>
      <c r="J399" s="71">
        <v>0.6139481408888644</v>
      </c>
      <c r="K399" s="71">
        <v>0.94067127426725217</v>
      </c>
      <c r="L399" s="71">
        <v>4.8021492809895898</v>
      </c>
      <c r="M399" s="71">
        <v>18.704785196103821</v>
      </c>
      <c r="N399" s="71">
        <v>20.534812238557414</v>
      </c>
      <c r="O399" s="71">
        <v>13.802968029676629</v>
      </c>
      <c r="P399" s="71">
        <v>16.451632468729596</v>
      </c>
      <c r="Q399" s="71">
        <v>0.92273681184946266</v>
      </c>
      <c r="R399" s="71">
        <v>0</v>
      </c>
      <c r="S399" s="71">
        <v>1.2487056586036174</v>
      </c>
      <c r="T399" s="72"/>
      <c r="U399" s="71">
        <v>129076</v>
      </c>
      <c r="V399" s="71">
        <v>414</v>
      </c>
      <c r="W399" s="71">
        <v>171</v>
      </c>
      <c r="X399" s="71">
        <v>4459</v>
      </c>
      <c r="Y399" s="71">
        <v>5092</v>
      </c>
      <c r="Z399" s="71">
        <v>8118</v>
      </c>
      <c r="AA399" s="71">
        <v>3386</v>
      </c>
      <c r="AB399" s="71">
        <v>13064</v>
      </c>
      <c r="AC399" s="71">
        <v>0</v>
      </c>
      <c r="AD399" s="71">
        <v>1.2487056586036169</v>
      </c>
      <c r="AE399" s="72"/>
      <c r="AF399" s="71">
        <v>901836.65723242727</v>
      </c>
      <c r="AG399" s="71">
        <v>695129.38895484712</v>
      </c>
      <c r="AH399" s="71">
        <v>784252.8729118458</v>
      </c>
      <c r="AI399" s="71">
        <v>28170259.164735299</v>
      </c>
      <c r="AJ399" s="71">
        <v>25000827.333470911</v>
      </c>
      <c r="AK399" s="71">
        <v>0</v>
      </c>
      <c r="AL399" s="71">
        <v>0</v>
      </c>
      <c r="AM399" s="71">
        <v>1791757.3376036419</v>
      </c>
      <c r="AN399" s="71">
        <v>0</v>
      </c>
      <c r="AO399" s="71">
        <v>0</v>
      </c>
      <c r="AP399" s="71">
        <v>57344062.754908971</v>
      </c>
      <c r="AQ399" s="72"/>
      <c r="AR399" s="71">
        <v>83</v>
      </c>
      <c r="AS399" s="71">
        <v>28</v>
      </c>
      <c r="AT399" s="71">
        <v>0</v>
      </c>
      <c r="AU399" s="71">
        <v>0</v>
      </c>
      <c r="AV399" s="71">
        <v>0</v>
      </c>
      <c r="AW399" s="71">
        <v>0</v>
      </c>
      <c r="AX399" s="71"/>
      <c r="AY399" s="72"/>
      <c r="AZ399" s="71">
        <v>394.7</v>
      </c>
      <c r="BA399" s="71">
        <v>745.6</v>
      </c>
      <c r="BB399" s="71">
        <v>0</v>
      </c>
      <c r="BC399" s="71">
        <v>0</v>
      </c>
      <c r="BD399" s="71">
        <v>0</v>
      </c>
      <c r="BE399" s="71">
        <v>0</v>
      </c>
      <c r="BF399" s="71"/>
      <c r="BG399" s="72"/>
      <c r="BH399" s="71">
        <v>0</v>
      </c>
      <c r="BI399" s="71">
        <v>0</v>
      </c>
      <c r="BJ399" s="71">
        <v>0</v>
      </c>
      <c r="BK399" s="71">
        <v>0</v>
      </c>
      <c r="BL399" s="71">
        <v>3.3319999999999999</v>
      </c>
      <c r="BM399" s="71">
        <v>0</v>
      </c>
      <c r="BN399" s="72"/>
      <c r="BO399" s="71">
        <v>0</v>
      </c>
      <c r="BP399" s="71">
        <v>0</v>
      </c>
      <c r="BQ399" s="71">
        <v>0</v>
      </c>
      <c r="BR399" s="71">
        <v>0</v>
      </c>
      <c r="BS399" s="71">
        <v>1</v>
      </c>
      <c r="BT399" s="71">
        <v>0</v>
      </c>
      <c r="BU399"/>
      <c r="BV399" s="70">
        <v>3.3319999999999999</v>
      </c>
      <c r="BW399" s="70">
        <v>0</v>
      </c>
      <c r="BX399" s="70">
        <v>0</v>
      </c>
      <c r="BY399" s="70">
        <v>0</v>
      </c>
      <c r="BZ399" s="70">
        <v>0</v>
      </c>
      <c r="CA399" s="70">
        <v>0</v>
      </c>
      <c r="CB399" s="70">
        <v>0</v>
      </c>
      <c r="CC399" s="70">
        <v>0</v>
      </c>
      <c r="CD399" s="70">
        <v>0</v>
      </c>
    </row>
    <row r="400" spans="1:82">
      <c r="A400" s="70" t="s">
        <v>2081</v>
      </c>
      <c r="B400" s="70">
        <v>303</v>
      </c>
      <c r="C400" s="70">
        <v>14</v>
      </c>
      <c r="D400" s="70">
        <v>18</v>
      </c>
      <c r="E400" s="70">
        <v>2017</v>
      </c>
      <c r="F400" s="70" t="s">
        <v>156</v>
      </c>
      <c r="G400" s="70" t="s">
        <v>2067</v>
      </c>
      <c r="H400" s="70" t="s">
        <v>2068</v>
      </c>
      <c r="I400" s="148"/>
      <c r="J400" s="71">
        <v>0.59400931220071351</v>
      </c>
      <c r="K400" s="71">
        <v>0.92766931438125044</v>
      </c>
      <c r="L400" s="71">
        <v>4.7223607732766766</v>
      </c>
      <c r="M400" s="71">
        <v>17.769502421181006</v>
      </c>
      <c r="N400" s="71">
        <v>21.148117000702037</v>
      </c>
      <c r="O400" s="71">
        <v>13.460658190935039</v>
      </c>
      <c r="P400" s="71">
        <v>16.221890716400363</v>
      </c>
      <c r="Q400" s="71">
        <v>0.87605098338825105</v>
      </c>
      <c r="R400" s="71">
        <v>0</v>
      </c>
      <c r="S400" s="71">
        <v>1.6158530306411467</v>
      </c>
      <c r="T400" s="72"/>
      <c r="U400" s="71">
        <v>132580</v>
      </c>
      <c r="V400" s="71">
        <v>414</v>
      </c>
      <c r="W400" s="71">
        <v>171</v>
      </c>
      <c r="X400" s="71">
        <v>4459</v>
      </c>
      <c r="Y400" s="71">
        <v>5090</v>
      </c>
      <c r="Z400" s="71">
        <v>8048</v>
      </c>
      <c r="AA400" s="71">
        <v>3360</v>
      </c>
      <c r="AB400" s="71">
        <v>12826</v>
      </c>
      <c r="AC400" s="71">
        <v>0</v>
      </c>
      <c r="AD400" s="71">
        <v>1.6158530306411469</v>
      </c>
      <c r="AE400" s="72"/>
      <c r="AF400" s="71">
        <v>884441.0311030841</v>
      </c>
      <c r="AG400" s="71">
        <v>693265.75339209044</v>
      </c>
      <c r="AH400" s="71">
        <v>1011445.2345815999</v>
      </c>
      <c r="AI400" s="71">
        <v>27902239.094405219</v>
      </c>
      <c r="AJ400" s="71">
        <v>24919195.1212379</v>
      </c>
      <c r="AK400" s="71">
        <v>0</v>
      </c>
      <c r="AL400" s="71">
        <v>0</v>
      </c>
      <c r="AM400" s="71">
        <v>1761867.630782054</v>
      </c>
      <c r="AN400" s="71">
        <v>0</v>
      </c>
      <c r="AO400" s="71">
        <v>0</v>
      </c>
      <c r="AP400" s="71">
        <v>57172453.865501948</v>
      </c>
      <c r="AQ400" s="72"/>
      <c r="AR400" s="71">
        <v>88</v>
      </c>
      <c r="AS400" s="71">
        <v>34</v>
      </c>
      <c r="AT400" s="71">
        <v>0</v>
      </c>
      <c r="AU400" s="71">
        <v>0</v>
      </c>
      <c r="AV400" s="71">
        <v>0</v>
      </c>
      <c r="AW400" s="71">
        <v>0</v>
      </c>
      <c r="AX400" s="71"/>
      <c r="AY400" s="72"/>
      <c r="AZ400" s="71">
        <v>422.4</v>
      </c>
      <c r="BA400" s="71">
        <v>867.9</v>
      </c>
      <c r="BB400" s="71">
        <v>0</v>
      </c>
      <c r="BC400" s="71">
        <v>0</v>
      </c>
      <c r="BD400" s="71">
        <v>0</v>
      </c>
      <c r="BE400" s="71">
        <v>0</v>
      </c>
      <c r="BF400" s="71"/>
      <c r="BG400" s="72"/>
      <c r="BH400" s="71">
        <v>0</v>
      </c>
      <c r="BI400" s="71">
        <v>0</v>
      </c>
      <c r="BJ400" s="71">
        <v>0</v>
      </c>
      <c r="BK400" s="71">
        <v>0</v>
      </c>
      <c r="BL400" s="71">
        <v>4.194</v>
      </c>
      <c r="BM400" s="71">
        <v>0</v>
      </c>
      <c r="BN400" s="72"/>
      <c r="BO400" s="71">
        <v>0</v>
      </c>
      <c r="BP400" s="71">
        <v>0</v>
      </c>
      <c r="BQ400" s="71">
        <v>0</v>
      </c>
      <c r="BR400" s="71">
        <v>0</v>
      </c>
      <c r="BS400" s="71">
        <v>1</v>
      </c>
      <c r="BT400" s="71">
        <v>0</v>
      </c>
      <c r="BU400"/>
      <c r="BV400" s="70">
        <v>4.194</v>
      </c>
      <c r="BW400" s="70">
        <v>0</v>
      </c>
      <c r="BX400" s="70">
        <v>0</v>
      </c>
      <c r="BY400" s="70">
        <v>0</v>
      </c>
      <c r="BZ400" s="70">
        <v>0</v>
      </c>
      <c r="CA400" s="70">
        <v>0</v>
      </c>
      <c r="CB400" s="70">
        <v>0</v>
      </c>
      <c r="CC400" s="70">
        <v>0</v>
      </c>
      <c r="CD400" s="70">
        <v>0</v>
      </c>
    </row>
    <row r="401" spans="1:82">
      <c r="A401" s="70" t="s">
        <v>2082</v>
      </c>
      <c r="B401" s="70">
        <v>304</v>
      </c>
      <c r="C401" s="70">
        <v>15</v>
      </c>
      <c r="D401" s="70">
        <v>18</v>
      </c>
      <c r="E401" s="70">
        <v>2018</v>
      </c>
      <c r="F401" s="70" t="s">
        <v>183</v>
      </c>
      <c r="G401" s="70" t="s">
        <v>2067</v>
      </c>
      <c r="H401" s="70" t="s">
        <v>2068</v>
      </c>
      <c r="I401" s="148"/>
      <c r="J401" s="71">
        <v>0.76033621688936692</v>
      </c>
      <c r="K401" s="71">
        <v>0.87048460215693946</v>
      </c>
      <c r="L401" s="71">
        <v>4.2335937422695125</v>
      </c>
      <c r="M401" s="71">
        <v>17.293592980810836</v>
      </c>
      <c r="N401" s="71">
        <v>20.360191663579776</v>
      </c>
      <c r="O401" s="71">
        <v>13.107653268118106</v>
      </c>
      <c r="P401" s="71">
        <v>15.883558414600779</v>
      </c>
      <c r="Q401" s="71">
        <v>0.79327451058657295</v>
      </c>
      <c r="R401" s="71">
        <v>0</v>
      </c>
      <c r="S401" s="71">
        <v>1.6203794089459318</v>
      </c>
      <c r="T401" s="72"/>
      <c r="U401" s="71">
        <v>182446</v>
      </c>
      <c r="V401" s="71">
        <v>414</v>
      </c>
      <c r="W401" s="71">
        <v>171</v>
      </c>
      <c r="X401" s="71">
        <v>4459</v>
      </c>
      <c r="Y401" s="71">
        <v>5056</v>
      </c>
      <c r="Z401" s="71">
        <v>7987</v>
      </c>
      <c r="AA401" s="71">
        <v>3323</v>
      </c>
      <c r="AB401" s="71">
        <v>12516</v>
      </c>
      <c r="AC401" s="71">
        <v>0</v>
      </c>
      <c r="AD401" s="71">
        <v>1.620379408945932</v>
      </c>
      <c r="AE401" s="72"/>
      <c r="AF401" s="71">
        <v>1163755.869421158</v>
      </c>
      <c r="AG401" s="71">
        <v>615823.79491246003</v>
      </c>
      <c r="AH401" s="71">
        <v>955741.85645332176</v>
      </c>
      <c r="AI401" s="71">
        <v>26651664.95333676</v>
      </c>
      <c r="AJ401" s="71">
        <v>23755542.66512211</v>
      </c>
      <c r="AK401" s="71">
        <v>0</v>
      </c>
      <c r="AL401" s="71">
        <v>0</v>
      </c>
      <c r="AM401" s="71">
        <v>1722841.3016669969</v>
      </c>
      <c r="AN401" s="71">
        <v>0</v>
      </c>
      <c r="AO401" s="71">
        <v>0</v>
      </c>
      <c r="AP401" s="71">
        <v>54865370.440912805</v>
      </c>
      <c r="AQ401" s="72"/>
      <c r="AR401" s="71">
        <v>93</v>
      </c>
      <c r="AS401" s="71">
        <v>36</v>
      </c>
      <c r="AT401" s="71">
        <v>0</v>
      </c>
      <c r="AU401" s="71">
        <v>0</v>
      </c>
      <c r="AV401" s="71">
        <v>0</v>
      </c>
      <c r="AW401" s="71">
        <v>0</v>
      </c>
      <c r="AX401" s="71"/>
      <c r="AY401" s="72"/>
      <c r="AZ401" s="71">
        <v>456</v>
      </c>
      <c r="BA401" s="71">
        <v>941</v>
      </c>
      <c r="BB401" s="71">
        <v>0</v>
      </c>
      <c r="BC401" s="71">
        <v>0</v>
      </c>
      <c r="BD401" s="71">
        <v>0</v>
      </c>
      <c r="BE401" s="71">
        <v>0</v>
      </c>
      <c r="BF401" s="71"/>
      <c r="BG401" s="72"/>
      <c r="BH401" s="71">
        <v>0</v>
      </c>
      <c r="BI401" s="71">
        <v>0</v>
      </c>
      <c r="BJ401" s="71">
        <v>0</v>
      </c>
      <c r="BK401" s="71">
        <v>0</v>
      </c>
      <c r="BL401" s="71">
        <v>4.0949999999999998</v>
      </c>
      <c r="BM401" s="71">
        <v>0</v>
      </c>
      <c r="BN401" s="72"/>
      <c r="BO401" s="71">
        <v>0</v>
      </c>
      <c r="BP401" s="71">
        <v>0</v>
      </c>
      <c r="BQ401" s="71">
        <v>0</v>
      </c>
      <c r="BR401" s="71">
        <v>0</v>
      </c>
      <c r="BS401" s="71">
        <v>1</v>
      </c>
      <c r="BT401" s="71">
        <v>0</v>
      </c>
      <c r="BU401"/>
      <c r="BV401" s="70">
        <v>4.0949999999999998</v>
      </c>
      <c r="BW401" s="70">
        <v>0</v>
      </c>
      <c r="BX401" s="70">
        <v>0</v>
      </c>
      <c r="BY401" s="70">
        <v>0</v>
      </c>
      <c r="BZ401" s="70">
        <v>0</v>
      </c>
      <c r="CA401" s="70">
        <v>0</v>
      </c>
      <c r="CB401" s="70">
        <v>0</v>
      </c>
      <c r="CC401" s="70">
        <v>0</v>
      </c>
      <c r="CD401" s="70">
        <v>0</v>
      </c>
    </row>
    <row r="402" spans="1:82">
      <c r="A402" s="70" t="s">
        <v>2083</v>
      </c>
      <c r="B402" s="70">
        <v>305</v>
      </c>
      <c r="C402" s="70">
        <v>16</v>
      </c>
      <c r="D402" s="70">
        <v>18</v>
      </c>
      <c r="E402" s="70">
        <v>2019</v>
      </c>
      <c r="F402" s="70" t="s">
        <v>158</v>
      </c>
      <c r="G402" s="70" t="s">
        <v>2067</v>
      </c>
      <c r="H402" s="70" t="s">
        <v>2068</v>
      </c>
      <c r="I402" s="148"/>
      <c r="J402" s="71">
        <v>0.70409858914466106</v>
      </c>
      <c r="K402" s="71">
        <v>0.79015518780989102</v>
      </c>
      <c r="L402" s="71">
        <v>4.2566381833465048</v>
      </c>
      <c r="M402" s="71">
        <v>16.560453842191112</v>
      </c>
      <c r="N402" s="71">
        <v>18.353684093888887</v>
      </c>
      <c r="O402" s="71">
        <v>12.624846570595807</v>
      </c>
      <c r="P402" s="71">
        <v>15.237611261017724</v>
      </c>
      <c r="Q402" s="71">
        <v>0.76187437048990803</v>
      </c>
      <c r="R402" s="71">
        <v>0</v>
      </c>
      <c r="S402" s="71">
        <v>2.9563874716513507</v>
      </c>
      <c r="T402" s="72"/>
      <c r="U402" s="71">
        <v>171260</v>
      </c>
      <c r="V402" s="71">
        <v>414</v>
      </c>
      <c r="W402" s="71">
        <v>171</v>
      </c>
      <c r="X402" s="71">
        <v>4459</v>
      </c>
      <c r="Y402" s="71">
        <v>5135</v>
      </c>
      <c r="Z402" s="71">
        <v>7904</v>
      </c>
      <c r="AA402" s="71">
        <v>3164</v>
      </c>
      <c r="AB402" s="71">
        <v>12346</v>
      </c>
      <c r="AC402" s="71">
        <v>0</v>
      </c>
      <c r="AD402" s="71">
        <v>2.9563874716513512</v>
      </c>
      <c r="AE402" s="72"/>
      <c r="AF402" s="71">
        <v>1143687.073748447</v>
      </c>
      <c r="AG402" s="71">
        <v>596280.5611537277</v>
      </c>
      <c r="AH402" s="71">
        <v>1009504.554896061</v>
      </c>
      <c r="AI402" s="71">
        <v>27311283.573704001</v>
      </c>
      <c r="AJ402" s="71">
        <v>23439792.27791208</v>
      </c>
      <c r="AK402" s="71">
        <v>0</v>
      </c>
      <c r="AL402" s="71">
        <v>0</v>
      </c>
      <c r="AM402" s="71">
        <v>1681432.25936176</v>
      </c>
      <c r="AN402" s="71">
        <v>0</v>
      </c>
      <c r="AO402" s="71">
        <v>0</v>
      </c>
      <c r="AP402" s="71">
        <v>55181980.300776079</v>
      </c>
      <c r="AQ402" s="72"/>
      <c r="AR402" s="71">
        <v>99</v>
      </c>
      <c r="AS402" s="71">
        <v>39</v>
      </c>
      <c r="AT402" s="71">
        <v>0</v>
      </c>
      <c r="AU402" s="71">
        <v>0</v>
      </c>
      <c r="AV402" s="71">
        <v>0</v>
      </c>
      <c r="AW402" s="71">
        <v>0</v>
      </c>
      <c r="AX402" s="71"/>
      <c r="AY402" s="72"/>
      <c r="AZ402" s="71">
        <v>491.6</v>
      </c>
      <c r="BA402" s="71">
        <v>989.40000000000009</v>
      </c>
      <c r="BB402" s="71">
        <v>0</v>
      </c>
      <c r="BC402" s="71">
        <v>0</v>
      </c>
      <c r="BD402" s="71">
        <v>0</v>
      </c>
      <c r="BE402" s="71">
        <v>0</v>
      </c>
      <c r="BF402" s="71"/>
      <c r="BG402" s="72"/>
      <c r="BH402" s="71">
        <v>0</v>
      </c>
      <c r="BI402" s="71">
        <v>0</v>
      </c>
      <c r="BJ402" s="71">
        <v>0</v>
      </c>
      <c r="BK402" s="71">
        <v>0</v>
      </c>
      <c r="BL402" s="71">
        <v>4.1529999999999996</v>
      </c>
      <c r="BM402" s="71">
        <v>0</v>
      </c>
      <c r="BN402" s="72"/>
      <c r="BO402" s="71">
        <v>0</v>
      </c>
      <c r="BP402" s="71">
        <v>0</v>
      </c>
      <c r="BQ402" s="71">
        <v>0</v>
      </c>
      <c r="BR402" s="71">
        <v>0</v>
      </c>
      <c r="BS402" s="71">
        <v>1</v>
      </c>
      <c r="BT402" s="71">
        <v>0</v>
      </c>
      <c r="BU402"/>
      <c r="BV402" s="70">
        <v>4.1529999999999996</v>
      </c>
      <c r="BW402" s="70">
        <v>0</v>
      </c>
      <c r="BX402" s="70">
        <v>0</v>
      </c>
      <c r="BY402" s="70">
        <v>0</v>
      </c>
      <c r="BZ402" s="70">
        <v>0</v>
      </c>
      <c r="CA402" s="70">
        <v>0</v>
      </c>
      <c r="CB402" s="70">
        <v>0</v>
      </c>
      <c r="CC402" s="70">
        <v>0</v>
      </c>
      <c r="CD402" s="70">
        <v>0</v>
      </c>
    </row>
    <row r="403" spans="1:82">
      <c r="A403" s="70" t="s">
        <v>2084</v>
      </c>
      <c r="B403" s="70">
        <v>306</v>
      </c>
      <c r="C403" s="70">
        <v>17</v>
      </c>
      <c r="D403" s="70">
        <v>18</v>
      </c>
      <c r="E403" s="70">
        <v>2020</v>
      </c>
      <c r="F403" s="70" t="s">
        <v>159</v>
      </c>
      <c r="G403" s="70" t="s">
        <v>2067</v>
      </c>
      <c r="H403" s="70" t="s">
        <v>2068</v>
      </c>
      <c r="I403" s="148"/>
      <c r="J403" s="71">
        <v>0.68780043342718333</v>
      </c>
      <c r="K403" s="71">
        <v>0.64788586010285965</v>
      </c>
      <c r="L403" s="71">
        <v>4.2923553166392097</v>
      </c>
      <c r="M403" s="71">
        <v>13.219844184204565</v>
      </c>
      <c r="N403" s="71">
        <v>17.495519368067836</v>
      </c>
      <c r="O403" s="71">
        <v>10.979983184782148</v>
      </c>
      <c r="P403" s="71">
        <v>14.340487008770543</v>
      </c>
      <c r="Q403" s="71">
        <v>0.70505233040428394</v>
      </c>
      <c r="R403" s="71">
        <v>0</v>
      </c>
      <c r="S403" s="71">
        <v>2.3822293969184138</v>
      </c>
      <c r="T403" s="72"/>
      <c r="U403" s="71">
        <v>170208</v>
      </c>
      <c r="V403" s="71">
        <v>297</v>
      </c>
      <c r="W403" s="71">
        <v>193</v>
      </c>
      <c r="X403" s="71">
        <v>3955</v>
      </c>
      <c r="Y403" s="71">
        <v>4993</v>
      </c>
      <c r="Z403" s="71">
        <v>7846</v>
      </c>
      <c r="AA403" s="71">
        <v>3165</v>
      </c>
      <c r="AB403" s="71">
        <v>11958</v>
      </c>
      <c r="AC403" s="71">
        <v>0</v>
      </c>
      <c r="AD403" s="71">
        <v>2.3822293969184138</v>
      </c>
      <c r="AE403" s="72"/>
      <c r="AF403" s="71">
        <v>1147471.837883177</v>
      </c>
      <c r="AG403" s="71">
        <v>467177.17332769203</v>
      </c>
      <c r="AH403" s="71">
        <v>1104474.9648278798</v>
      </c>
      <c r="AI403" s="71">
        <v>22853055.174974147</v>
      </c>
      <c r="AJ403" s="71">
        <v>22806877.86865199</v>
      </c>
      <c r="AK403" s="71"/>
      <c r="AL403" s="71"/>
      <c r="AM403" s="71">
        <v>1560651.8561509869</v>
      </c>
      <c r="AN403" s="71"/>
      <c r="AO403" s="71"/>
      <c r="AP403" s="71">
        <v>49939708.875815868</v>
      </c>
      <c r="AQ403" s="72"/>
      <c r="AR403" s="71">
        <v>108</v>
      </c>
      <c r="AS403" s="71">
        <v>43</v>
      </c>
      <c r="AT403" s="71">
        <v>0</v>
      </c>
      <c r="AU403" s="71">
        <v>0</v>
      </c>
      <c r="AV403" s="71">
        <v>0</v>
      </c>
      <c r="AW403" s="71">
        <v>0</v>
      </c>
      <c r="AX403" s="71"/>
      <c r="AY403" s="72"/>
      <c r="AZ403" s="71">
        <v>544.20000000000005</v>
      </c>
      <c r="BA403" s="71">
        <v>1253.2</v>
      </c>
      <c r="BB403" s="71">
        <v>0</v>
      </c>
      <c r="BC403" s="71">
        <v>0</v>
      </c>
      <c r="BD403" s="71">
        <v>0</v>
      </c>
      <c r="BE403" s="71">
        <v>0</v>
      </c>
      <c r="BF403" s="71"/>
      <c r="BG403" s="72"/>
      <c r="BH403" s="71">
        <v>0</v>
      </c>
      <c r="BI403" s="71">
        <v>0</v>
      </c>
      <c r="BJ403" s="71">
        <v>0</v>
      </c>
      <c r="BK403" s="71">
        <v>0</v>
      </c>
      <c r="BL403" s="71">
        <v>3.3650000000000002</v>
      </c>
      <c r="BM403" s="71">
        <v>0</v>
      </c>
      <c r="BN403" s="72"/>
      <c r="BO403" s="71">
        <v>0</v>
      </c>
      <c r="BP403" s="71">
        <v>0</v>
      </c>
      <c r="BQ403" s="71">
        <v>0</v>
      </c>
      <c r="BR403" s="71">
        <v>0</v>
      </c>
      <c r="BS403" s="71">
        <v>1</v>
      </c>
      <c r="BT403" s="71">
        <v>0</v>
      </c>
      <c r="BU403"/>
      <c r="BV403" s="70">
        <v>3.3650000000000002</v>
      </c>
      <c r="BW403" s="70">
        <v>0</v>
      </c>
      <c r="BX403" s="70">
        <v>0</v>
      </c>
      <c r="BY403" s="70">
        <v>0</v>
      </c>
      <c r="BZ403" s="70">
        <v>0</v>
      </c>
      <c r="CA403" s="70">
        <v>0</v>
      </c>
      <c r="CB403" s="70">
        <v>0</v>
      </c>
      <c r="CC403" s="70">
        <v>0</v>
      </c>
      <c r="CD403" s="70">
        <v>0</v>
      </c>
    </row>
    <row r="404" spans="1:82">
      <c r="A404" s="70" t="s">
        <v>2085</v>
      </c>
      <c r="B404" s="70">
        <v>306</v>
      </c>
      <c r="C404" s="70">
        <v>18</v>
      </c>
      <c r="D404" s="70">
        <v>18</v>
      </c>
      <c r="E404" s="70">
        <v>2021</v>
      </c>
      <c r="F404" s="70" t="s">
        <v>160</v>
      </c>
      <c r="G404" s="70" t="s">
        <v>2067</v>
      </c>
      <c r="H404" s="70" t="s">
        <v>2068</v>
      </c>
      <c r="I404" s="148"/>
      <c r="J404" s="71">
        <v>0.67195144248618799</v>
      </c>
      <c r="K404" s="71">
        <v>0.69473693021765437</v>
      </c>
      <c r="L404" s="71">
        <v>5.631231130753001</v>
      </c>
      <c r="M404" s="71">
        <v>14.953631227692247</v>
      </c>
      <c r="N404" s="71">
        <v>18.943470605915277</v>
      </c>
      <c r="O404" s="71">
        <v>10.480295130146612</v>
      </c>
      <c r="P404" s="71">
        <v>14.632174580226403</v>
      </c>
      <c r="Q404" s="71">
        <v>0.68196141440205305</v>
      </c>
      <c r="R404" s="71">
        <v>0</v>
      </c>
      <c r="S404" s="71">
        <v>2.0265472563238349</v>
      </c>
      <c r="T404" s="72"/>
      <c r="U404" s="71">
        <v>175881</v>
      </c>
      <c r="V404" s="71">
        <v>297</v>
      </c>
      <c r="W404" s="71">
        <v>193</v>
      </c>
      <c r="X404" s="71">
        <v>3955</v>
      </c>
      <c r="Y404" s="71">
        <v>4952</v>
      </c>
      <c r="Z404" s="71">
        <v>7711</v>
      </c>
      <c r="AA404" s="71">
        <v>3149</v>
      </c>
      <c r="AB404" s="71">
        <v>11680</v>
      </c>
      <c r="AC404" s="71">
        <v>0</v>
      </c>
      <c r="AD404" s="71">
        <v>2.0265472563238349</v>
      </c>
      <c r="AE404" s="72"/>
      <c r="AF404" s="71">
        <v>1061310.3047763386</v>
      </c>
      <c r="AG404" s="71">
        <v>481095.82859100151</v>
      </c>
      <c r="AH404" s="71">
        <v>1323008.4743403634</v>
      </c>
      <c r="AI404" s="71">
        <v>24457267.879618142</v>
      </c>
      <c r="AJ404" s="71">
        <v>23991606.31414216</v>
      </c>
      <c r="AK404" s="71">
        <v>0</v>
      </c>
      <c r="AL404" s="71">
        <v>0</v>
      </c>
      <c r="AM404" s="71">
        <v>1533162.209595138</v>
      </c>
      <c r="AN404" s="71">
        <v>0</v>
      </c>
      <c r="AO404" s="71">
        <v>0</v>
      </c>
      <c r="AP404" s="71">
        <v>52847451.011063144</v>
      </c>
      <c r="AQ404" s="72"/>
      <c r="AR404" s="71">
        <v>113</v>
      </c>
      <c r="AS404" s="71">
        <v>45</v>
      </c>
      <c r="AT404" s="71">
        <v>0</v>
      </c>
      <c r="AU404" s="71">
        <v>0</v>
      </c>
      <c r="AV404" s="71">
        <v>0</v>
      </c>
      <c r="AW404" s="71">
        <v>0</v>
      </c>
      <c r="AX404" s="71"/>
      <c r="AY404" s="72"/>
      <c r="AZ404" s="71">
        <v>580.5</v>
      </c>
      <c r="BA404" s="71">
        <v>1342.7</v>
      </c>
      <c r="BB404" s="71">
        <v>0</v>
      </c>
      <c r="BC404" s="71">
        <v>0</v>
      </c>
      <c r="BD404" s="71">
        <v>0</v>
      </c>
      <c r="BE404" s="71">
        <v>0</v>
      </c>
      <c r="BF404" s="71"/>
      <c r="BG404" s="72"/>
      <c r="BH404" s="71">
        <v>0</v>
      </c>
      <c r="BI404" s="71">
        <v>0</v>
      </c>
      <c r="BJ404" s="71">
        <v>0</v>
      </c>
      <c r="BK404" s="71">
        <v>0</v>
      </c>
      <c r="BL404" s="71">
        <v>3.585</v>
      </c>
      <c r="BM404" s="71">
        <v>0</v>
      </c>
      <c r="BN404" s="72"/>
      <c r="BO404" s="71">
        <v>0</v>
      </c>
      <c r="BP404" s="71">
        <v>0</v>
      </c>
      <c r="BQ404" s="71">
        <v>0</v>
      </c>
      <c r="BR404" s="71">
        <v>0</v>
      </c>
      <c r="BS404" s="71">
        <v>1</v>
      </c>
      <c r="BT404" s="71">
        <v>0</v>
      </c>
      <c r="BU404"/>
      <c r="BV404" s="70">
        <v>3.585</v>
      </c>
      <c r="BW404" s="70">
        <v>0</v>
      </c>
      <c r="BX404" s="70">
        <v>0</v>
      </c>
      <c r="BY404" s="70">
        <v>0</v>
      </c>
      <c r="BZ404" s="70">
        <v>0</v>
      </c>
      <c r="CA404" s="70">
        <v>0</v>
      </c>
      <c r="CB404" s="70">
        <v>0</v>
      </c>
      <c r="CC404" s="70">
        <v>0</v>
      </c>
      <c r="CD404" s="70">
        <v>0</v>
      </c>
    </row>
    <row r="405" spans="1:82">
      <c r="A405" s="70" t="s">
        <v>2086</v>
      </c>
      <c r="B405" s="70">
        <v>306</v>
      </c>
      <c r="C405" s="70">
        <v>19</v>
      </c>
      <c r="D405" s="70">
        <v>18</v>
      </c>
      <c r="E405" s="70">
        <v>2022</v>
      </c>
      <c r="F405" s="70" t="s">
        <v>161</v>
      </c>
      <c r="G405" s="70" t="s">
        <v>2067</v>
      </c>
      <c r="H405" s="70" t="s">
        <v>2068</v>
      </c>
      <c r="I405" s="148"/>
      <c r="J405" s="71">
        <v>0.65552212970875245</v>
      </c>
      <c r="K405" s="71">
        <v>0.62590819582517054</v>
      </c>
      <c r="L405" s="71">
        <v>3.6083135716340333</v>
      </c>
      <c r="M405" s="71">
        <v>14.767539472240715</v>
      </c>
      <c r="N405" s="71">
        <v>18.644546694798457</v>
      </c>
      <c r="O405" s="71">
        <v>10.823213735582767</v>
      </c>
      <c r="P405" s="71">
        <v>14.311774444125028</v>
      </c>
      <c r="Q405" s="71">
        <v>0.67694431898896201</v>
      </c>
      <c r="R405" s="71">
        <v>0</v>
      </c>
      <c r="S405" s="71">
        <v>2.515157985071637</v>
      </c>
      <c r="T405" s="72"/>
      <c r="U405" s="71">
        <v>190399</v>
      </c>
      <c r="V405" s="71">
        <v>297</v>
      </c>
      <c r="W405" s="71">
        <v>193</v>
      </c>
      <c r="X405" s="71">
        <v>3955</v>
      </c>
      <c r="Y405" s="71">
        <v>4984</v>
      </c>
      <c r="Z405" s="71">
        <v>7566</v>
      </c>
      <c r="AA405" s="71">
        <v>3127</v>
      </c>
      <c r="AB405" s="71">
        <v>11499</v>
      </c>
      <c r="AC405" s="71">
        <v>0</v>
      </c>
      <c r="AD405" s="71">
        <v>2.515157985071637</v>
      </c>
      <c r="AE405" s="72"/>
      <c r="AF405" s="71">
        <v>1020450.8128700786</v>
      </c>
      <c r="AG405" s="71">
        <v>467234.85578082822</v>
      </c>
      <c r="AH405" s="71">
        <v>1032884.2064707942</v>
      </c>
      <c r="AI405" s="71">
        <v>24288747.394887172</v>
      </c>
      <c r="AJ405" s="71">
        <v>23941350.881468639</v>
      </c>
      <c r="AK405" s="71">
        <v>0</v>
      </c>
      <c r="AL405" s="71">
        <v>0</v>
      </c>
      <c r="AM405" s="71">
        <v>1484834.7583874217</v>
      </c>
      <c r="AN405" s="71">
        <v>0</v>
      </c>
      <c r="AO405" s="71">
        <v>0</v>
      </c>
      <c r="AP405" s="71">
        <v>52235502.90986494</v>
      </c>
      <c r="AQ405" s="72"/>
      <c r="AR405" s="71">
        <v>117</v>
      </c>
      <c r="AS405" s="71">
        <v>45</v>
      </c>
      <c r="AT405" s="71">
        <v>0</v>
      </c>
      <c r="AU405" s="71">
        <v>0</v>
      </c>
      <c r="AV405" s="71">
        <v>0</v>
      </c>
      <c r="AW405" s="71">
        <v>0</v>
      </c>
      <c r="AX405" s="71"/>
      <c r="AY405" s="72"/>
      <c r="AZ405" s="71">
        <v>600.9</v>
      </c>
      <c r="BA405" s="71">
        <v>1342.7000000000003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2087</v>
      </c>
      <c r="B406" s="70">
        <v>306</v>
      </c>
      <c r="C406" s="70">
        <v>20</v>
      </c>
      <c r="D406" s="70">
        <v>18</v>
      </c>
      <c r="E406" s="70">
        <v>2023</v>
      </c>
      <c r="F406" s="70" t="s">
        <v>1539</v>
      </c>
      <c r="G406" s="1064" t="s">
        <v>2067</v>
      </c>
      <c r="H406" s="70" t="s">
        <v>2068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v>
      </c>
      <c r="AS406" s="71">
        <v>45</v>
      </c>
      <c r="AT406" s="71">
        <v>0</v>
      </c>
      <c r="AU406" s="71">
        <v>0</v>
      </c>
      <c r="AV406" s="71">
        <v>0</v>
      </c>
      <c r="AW406" s="71">
        <v>0</v>
      </c>
      <c r="AX406" s="71"/>
      <c r="AY406" s="72"/>
      <c r="AZ406" s="71">
        <v>645.09999999999991</v>
      </c>
      <c r="BA406" s="71">
        <v>1342.7000000000003</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2088</v>
      </c>
      <c r="B407" s="70">
        <v>306</v>
      </c>
      <c r="C407" s="70">
        <v>21</v>
      </c>
      <c r="D407" s="70">
        <v>18</v>
      </c>
      <c r="E407" s="70">
        <v>2024</v>
      </c>
      <c r="F407" s="70" t="s">
        <v>1554</v>
      </c>
      <c r="G407" s="1064" t="s">
        <v>2067</v>
      </c>
      <c r="H407" s="70" t="s">
        <v>2068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2089</v>
      </c>
      <c r="B408" s="70">
        <v>188</v>
      </c>
      <c r="C408" s="70">
        <v>1</v>
      </c>
      <c r="D408" s="70">
        <v>12</v>
      </c>
      <c r="E408" s="70">
        <v>1990</v>
      </c>
      <c r="F408" s="70" t="s">
        <v>787</v>
      </c>
      <c r="G408" s="70" t="s">
        <v>2090</v>
      </c>
      <c r="H408" s="70" t="s">
        <v>2091</v>
      </c>
      <c r="I408" s="148"/>
      <c r="J408" s="71">
        <v>37.068565185147797</v>
      </c>
      <c r="K408" s="71">
        <v>5.8993443854080532</v>
      </c>
      <c r="L408" s="71">
        <v>7.9536813103988244</v>
      </c>
      <c r="M408" s="71">
        <v>11.492272089602549</v>
      </c>
      <c r="N408" s="71">
        <v>18.215897047761288</v>
      </c>
      <c r="O408" s="71">
        <v>10.444633754311591</v>
      </c>
      <c r="P408" s="71">
        <v>21.197548792308279</v>
      </c>
      <c r="Q408" s="71">
        <v>1.1147648559612</v>
      </c>
      <c r="R408" s="71">
        <v>0</v>
      </c>
      <c r="S408" s="71">
        <v>0.81632420383062698</v>
      </c>
      <c r="T408" s="72"/>
      <c r="U408" s="71">
        <v>1532882</v>
      </c>
      <c r="V408" s="71">
        <v>1331</v>
      </c>
      <c r="W408" s="71">
        <v>71</v>
      </c>
      <c r="X408" s="71">
        <v>3660</v>
      </c>
      <c r="Y408" s="71">
        <v>4724</v>
      </c>
      <c r="Z408" s="71">
        <v>4296</v>
      </c>
      <c r="AA408" s="71">
        <v>5147</v>
      </c>
      <c r="AB408" s="71">
        <v>18100</v>
      </c>
      <c r="AC408" s="71">
        <v>0</v>
      </c>
      <c r="AD408" s="71">
        <v>0.81632420383062698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2092</v>
      </c>
      <c r="B409" s="70">
        <v>189</v>
      </c>
      <c r="C409" s="70">
        <v>2</v>
      </c>
      <c r="D409" s="70">
        <v>12</v>
      </c>
      <c r="E409" s="70">
        <v>2005</v>
      </c>
      <c r="F409" s="70" t="s">
        <v>789</v>
      </c>
      <c r="G409" s="70" t="s">
        <v>2090</v>
      </c>
      <c r="H409" s="70" t="s">
        <v>2091</v>
      </c>
      <c r="I409" s="148"/>
      <c r="J409" s="71">
        <v>28.606121206365192</v>
      </c>
      <c r="K409" s="71">
        <v>3.7670982078965429</v>
      </c>
      <c r="L409" s="71">
        <v>26.532471030225938</v>
      </c>
      <c r="M409" s="71">
        <v>19.098381659745911</v>
      </c>
      <c r="N409" s="71">
        <v>24.366390148828089</v>
      </c>
      <c r="O409" s="71">
        <v>15.887687636161271</v>
      </c>
      <c r="P409" s="71">
        <v>21.88474358696493</v>
      </c>
      <c r="Q409" s="71">
        <v>0.94916856022802298</v>
      </c>
      <c r="R409" s="71">
        <v>0</v>
      </c>
      <c r="S409" s="71">
        <v>1.01999252</v>
      </c>
      <c r="T409" s="72"/>
      <c r="U409" s="71">
        <v>1663997</v>
      </c>
      <c r="V409" s="71">
        <v>1074</v>
      </c>
      <c r="W409" s="71">
        <v>216</v>
      </c>
      <c r="X409" s="71">
        <v>2649</v>
      </c>
      <c r="Y409" s="71">
        <v>5046</v>
      </c>
      <c r="Z409" s="71">
        <v>7562</v>
      </c>
      <c r="AA409" s="71">
        <v>4352</v>
      </c>
      <c r="AB409" s="71">
        <v>16111</v>
      </c>
      <c r="AC409" s="71">
        <v>0</v>
      </c>
      <c r="AD409" s="71">
        <v>1.01999252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2093</v>
      </c>
      <c r="B410" s="70">
        <v>190</v>
      </c>
      <c r="C410" s="70">
        <v>3</v>
      </c>
      <c r="D410" s="70">
        <v>12</v>
      </c>
      <c r="E410" s="70">
        <v>2006</v>
      </c>
      <c r="F410" s="70" t="s">
        <v>790</v>
      </c>
      <c r="G410" s="70" t="s">
        <v>2090</v>
      </c>
      <c r="H410" s="70" t="s">
        <v>2091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2094</v>
      </c>
      <c r="B411" s="70">
        <v>191</v>
      </c>
      <c r="C411" s="70">
        <v>4</v>
      </c>
      <c r="D411" s="70">
        <v>12</v>
      </c>
      <c r="E411" s="70">
        <v>2007</v>
      </c>
      <c r="F411" s="70" t="s">
        <v>791</v>
      </c>
      <c r="G411" s="70" t="s">
        <v>2090</v>
      </c>
      <c r="H411" s="70" t="s">
        <v>2091</v>
      </c>
      <c r="I411" s="148"/>
      <c r="J411" s="71">
        <v>33.276702821494553</v>
      </c>
      <c r="K411" s="71">
        <v>3.593005732514059</v>
      </c>
      <c r="L411" s="71">
        <v>37.769533313894343</v>
      </c>
      <c r="M411" s="71">
        <v>23.95700012273247</v>
      </c>
      <c r="N411" s="71">
        <v>26.61426862230666</v>
      </c>
      <c r="O411" s="71">
        <v>15.23066453627534</v>
      </c>
      <c r="P411" s="71">
        <v>21.559648954657231</v>
      </c>
      <c r="Q411" s="71">
        <v>0.96838604391008998</v>
      </c>
      <c r="R411" s="71">
        <v>0</v>
      </c>
      <c r="S411" s="71">
        <v>1.4493868166399999</v>
      </c>
      <c r="T411" s="72"/>
      <c r="U411" s="71">
        <v>2235440</v>
      </c>
      <c r="V411" s="71">
        <v>991</v>
      </c>
      <c r="W411" s="71">
        <v>326</v>
      </c>
      <c r="X411" s="71">
        <v>3553</v>
      </c>
      <c r="Y411" s="71">
        <v>4980</v>
      </c>
      <c r="Z411" s="71">
        <v>7536</v>
      </c>
      <c r="AA411" s="71">
        <v>4222</v>
      </c>
      <c r="AB411" s="71">
        <v>15568</v>
      </c>
      <c r="AC411" s="71">
        <v>0</v>
      </c>
      <c r="AD411" s="71">
        <v>1.4493868166399999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2095</v>
      </c>
      <c r="B412" s="70">
        <v>192</v>
      </c>
      <c r="C412" s="70">
        <v>5</v>
      </c>
      <c r="D412" s="70">
        <v>12</v>
      </c>
      <c r="E412" s="70">
        <v>2008</v>
      </c>
      <c r="F412" s="70" t="s">
        <v>792</v>
      </c>
      <c r="G412" s="70" t="s">
        <v>2090</v>
      </c>
      <c r="H412" s="70" t="s">
        <v>2091</v>
      </c>
      <c r="I412" s="148"/>
      <c r="J412" s="71">
        <v>34.422411620745102</v>
      </c>
      <c r="K412" s="71">
        <v>2.7254227449613908</v>
      </c>
      <c r="L412" s="71">
        <v>31.404824022794362</v>
      </c>
      <c r="M412" s="71">
        <v>22.78389783212646</v>
      </c>
      <c r="N412" s="71">
        <v>27.353028886197261</v>
      </c>
      <c r="O412" s="71">
        <v>14.727888828250309</v>
      </c>
      <c r="P412" s="71">
        <v>21.290245817178501</v>
      </c>
      <c r="Q412" s="71">
        <v>0.933928400302518</v>
      </c>
      <c r="R412" s="71">
        <v>0</v>
      </c>
      <c r="S412" s="71">
        <v>1.1621641522399999</v>
      </c>
      <c r="T412" s="72"/>
      <c r="U412" s="71">
        <v>2293954</v>
      </c>
      <c r="V412" s="71">
        <v>991</v>
      </c>
      <c r="W412" s="71">
        <v>326</v>
      </c>
      <c r="X412" s="71">
        <v>3553</v>
      </c>
      <c r="Y412" s="71">
        <v>4941</v>
      </c>
      <c r="Z412" s="71">
        <v>7543</v>
      </c>
      <c r="AA412" s="71">
        <v>4174</v>
      </c>
      <c r="AB412" s="71">
        <v>15261</v>
      </c>
      <c r="AC412" s="71">
        <v>0</v>
      </c>
      <c r="AD412" s="71">
        <v>1.1621641522399999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2096</v>
      </c>
      <c r="B413" s="70">
        <v>193</v>
      </c>
      <c r="C413" s="70">
        <v>6</v>
      </c>
      <c r="D413" s="70">
        <v>12</v>
      </c>
      <c r="E413" s="70">
        <v>2009</v>
      </c>
      <c r="F413" s="70" t="s">
        <v>176</v>
      </c>
      <c r="G413" s="70" t="s">
        <v>2090</v>
      </c>
      <c r="H413" s="70" t="s">
        <v>2091</v>
      </c>
      <c r="I413" s="148"/>
      <c r="J413" s="71">
        <v>32.242203709154808</v>
      </c>
      <c r="K413" s="71">
        <v>2.4398129097796679</v>
      </c>
      <c r="L413" s="71">
        <v>30.971776235037758</v>
      </c>
      <c r="M413" s="71">
        <v>20.262325254796512</v>
      </c>
      <c r="N413" s="71">
        <v>23.423825967537631</v>
      </c>
      <c r="O413" s="71">
        <v>14.90531345462658</v>
      </c>
      <c r="P413" s="71">
        <v>20.52469536458354</v>
      </c>
      <c r="Q413" s="71">
        <v>0.87142891271437395</v>
      </c>
      <c r="R413" s="71">
        <v>0</v>
      </c>
      <c r="S413" s="71">
        <v>0.79685670691999988</v>
      </c>
      <c r="T413" s="72"/>
      <c r="U413" s="71">
        <v>1833703</v>
      </c>
      <c r="V413" s="71">
        <v>864</v>
      </c>
      <c r="W413" s="71">
        <v>493</v>
      </c>
      <c r="X413" s="71">
        <v>3446</v>
      </c>
      <c r="Y413" s="71">
        <v>4903</v>
      </c>
      <c r="Z413" s="71">
        <v>7535</v>
      </c>
      <c r="AA413" s="71">
        <v>4131</v>
      </c>
      <c r="AB413" s="71">
        <v>14948</v>
      </c>
      <c r="AC413" s="71">
        <v>0</v>
      </c>
      <c r="AD413" s="71">
        <v>0.79685670691999988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2097</v>
      </c>
      <c r="B414" s="70">
        <v>194</v>
      </c>
      <c r="C414" s="70">
        <v>7</v>
      </c>
      <c r="D414" s="70">
        <v>12</v>
      </c>
      <c r="E414" s="70">
        <v>2010</v>
      </c>
      <c r="F414" s="70" t="s">
        <v>177</v>
      </c>
      <c r="G414" s="70" t="s">
        <v>2090</v>
      </c>
      <c r="H414" s="70" t="s">
        <v>2091</v>
      </c>
      <c r="I414" s="148"/>
      <c r="J414" s="71">
        <v>37.799554456801182</v>
      </c>
      <c r="K414" s="71">
        <v>2.7741955711808912</v>
      </c>
      <c r="L414" s="71">
        <v>27.65315187924136</v>
      </c>
      <c r="M414" s="71">
        <v>23.529976130104991</v>
      </c>
      <c r="N414" s="71">
        <v>27.514051979800129</v>
      </c>
      <c r="O414" s="71">
        <v>14.75761203831547</v>
      </c>
      <c r="P414" s="71">
        <v>20.882242938938742</v>
      </c>
      <c r="Q414" s="71">
        <v>0.89275099003404401</v>
      </c>
      <c r="R414" s="71">
        <v>0</v>
      </c>
      <c r="S414" s="71">
        <v>0.5994973696</v>
      </c>
      <c r="T414" s="72"/>
      <c r="U414" s="71">
        <v>2026245</v>
      </c>
      <c r="V414" s="71">
        <v>864</v>
      </c>
      <c r="W414" s="71">
        <v>493</v>
      </c>
      <c r="X414" s="71">
        <v>3446</v>
      </c>
      <c r="Y414" s="71">
        <v>4891</v>
      </c>
      <c r="Z414" s="71">
        <v>7495</v>
      </c>
      <c r="AA414" s="71">
        <v>4098</v>
      </c>
      <c r="AB414" s="71">
        <v>14674</v>
      </c>
      <c r="AC414" s="71">
        <v>0</v>
      </c>
      <c r="AD414" s="71">
        <v>0.5994973696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2098</v>
      </c>
      <c r="B415" s="70">
        <v>195</v>
      </c>
      <c r="C415" s="70">
        <v>8</v>
      </c>
      <c r="D415" s="70">
        <v>12</v>
      </c>
      <c r="E415" s="70">
        <v>2011</v>
      </c>
      <c r="F415" s="70" t="s">
        <v>178</v>
      </c>
      <c r="G415" s="70" t="s">
        <v>2090</v>
      </c>
      <c r="H415" s="70" t="s">
        <v>2091</v>
      </c>
      <c r="I415" s="148"/>
      <c r="J415" s="71">
        <v>35.747088456110951</v>
      </c>
      <c r="K415" s="71">
        <v>2.8206621629325941</v>
      </c>
      <c r="L415" s="71">
        <v>28.926587882909391</v>
      </c>
      <c r="M415" s="71">
        <v>21.37048354158209</v>
      </c>
      <c r="N415" s="71">
        <v>25.24270560939928</v>
      </c>
      <c r="O415" s="71">
        <v>14.538249313460598</v>
      </c>
      <c r="P415" s="71">
        <v>19.952181600394937</v>
      </c>
      <c r="Q415" s="71">
        <v>1.0102686938052701</v>
      </c>
      <c r="R415" s="71">
        <v>0</v>
      </c>
      <c r="S415" s="71">
        <v>0.55517786880000008</v>
      </c>
      <c r="T415" s="72"/>
      <c r="U415" s="71">
        <v>2116686</v>
      </c>
      <c r="V415" s="71">
        <v>864</v>
      </c>
      <c r="W415" s="71">
        <v>493</v>
      </c>
      <c r="X415" s="71">
        <v>3446</v>
      </c>
      <c r="Y415" s="71">
        <v>4858</v>
      </c>
      <c r="Z415" s="71">
        <v>7544</v>
      </c>
      <c r="AA415" s="71">
        <v>4032</v>
      </c>
      <c r="AB415" s="71">
        <v>14396</v>
      </c>
      <c r="AC415" s="71">
        <v>0</v>
      </c>
      <c r="AD415" s="71">
        <v>0.55517786880000008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7.7590000000000003</v>
      </c>
      <c r="BK415" s="71">
        <v>0</v>
      </c>
      <c r="BL415" s="71">
        <v>0</v>
      </c>
      <c r="BM415" s="71">
        <v>0</v>
      </c>
      <c r="BN415" s="72"/>
      <c r="BO415" s="71">
        <v>0</v>
      </c>
      <c r="BP415" s="71">
        <v>0</v>
      </c>
      <c r="BQ415" s="71">
        <v>1</v>
      </c>
      <c r="BR415" s="71">
        <v>0</v>
      </c>
      <c r="BS415" s="71">
        <v>0</v>
      </c>
      <c r="BT415" s="71">
        <v>0</v>
      </c>
      <c r="BU415"/>
      <c r="BV415" s="70">
        <v>7.7590000000000003</v>
      </c>
      <c r="BW415" s="70">
        <v>0</v>
      </c>
      <c r="BX415" s="70">
        <v>0</v>
      </c>
      <c r="BY415" s="70">
        <v>0</v>
      </c>
      <c r="BZ415" s="70">
        <v>0</v>
      </c>
      <c r="CA415" s="70">
        <v>0</v>
      </c>
      <c r="CB415" s="70">
        <v>0</v>
      </c>
      <c r="CC415" s="70">
        <v>0</v>
      </c>
      <c r="CD415" s="70">
        <v>0</v>
      </c>
    </row>
    <row r="416" spans="1:82">
      <c r="A416" s="70" t="s">
        <v>2099</v>
      </c>
      <c r="B416" s="70">
        <v>196</v>
      </c>
      <c r="C416" s="70">
        <v>9</v>
      </c>
      <c r="D416" s="70">
        <v>12</v>
      </c>
      <c r="E416" s="70">
        <v>2012</v>
      </c>
      <c r="F416" s="70" t="s">
        <v>179</v>
      </c>
      <c r="G416" s="70" t="s">
        <v>2090</v>
      </c>
      <c r="H416" s="70" t="s">
        <v>2091</v>
      </c>
      <c r="I416" s="148"/>
      <c r="J416" s="71">
        <v>44.692493739957683</v>
      </c>
      <c r="K416" s="71">
        <v>2.6491923276174378</v>
      </c>
      <c r="L416" s="71">
        <v>28.079263908759241</v>
      </c>
      <c r="M416" s="71">
        <v>22.0564679476851</v>
      </c>
      <c r="N416" s="71">
        <v>28.440603961864799</v>
      </c>
      <c r="O416" s="71">
        <v>14.599746158571845</v>
      </c>
      <c r="P416" s="71">
        <v>19.941284323045309</v>
      </c>
      <c r="Q416" s="71">
        <v>1.08703839299835</v>
      </c>
      <c r="R416" s="71">
        <v>0</v>
      </c>
      <c r="S416" s="71">
        <v>1.0295021230800001</v>
      </c>
      <c r="T416" s="72"/>
      <c r="U416" s="71">
        <v>2453448</v>
      </c>
      <c r="V416" s="71">
        <v>864</v>
      </c>
      <c r="W416" s="71">
        <v>493</v>
      </c>
      <c r="X416" s="71">
        <v>3446</v>
      </c>
      <c r="Y416" s="71">
        <v>4901</v>
      </c>
      <c r="Z416" s="71">
        <v>7636</v>
      </c>
      <c r="AA416" s="71">
        <v>4007</v>
      </c>
      <c r="AB416" s="71">
        <v>14257</v>
      </c>
      <c r="AC416" s="71">
        <v>0</v>
      </c>
      <c r="AD416" s="71">
        <v>1.0295021230800001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7.6120000000000001</v>
      </c>
      <c r="BK416" s="71">
        <v>0</v>
      </c>
      <c r="BL416" s="71">
        <v>0</v>
      </c>
      <c r="BM416" s="71">
        <v>0</v>
      </c>
      <c r="BN416" s="72"/>
      <c r="BO416" s="71">
        <v>0</v>
      </c>
      <c r="BP416" s="71">
        <v>0</v>
      </c>
      <c r="BQ416" s="71">
        <v>1</v>
      </c>
      <c r="BR416" s="71">
        <v>0</v>
      </c>
      <c r="BS416" s="71">
        <v>0</v>
      </c>
      <c r="BT416" s="71">
        <v>0</v>
      </c>
      <c r="BU416"/>
      <c r="BV416" s="70">
        <v>7.6120000000000001</v>
      </c>
      <c r="BW416" s="70">
        <v>0</v>
      </c>
      <c r="BX416" s="70">
        <v>0</v>
      </c>
      <c r="BY416" s="70">
        <v>0</v>
      </c>
      <c r="BZ416" s="70">
        <v>0</v>
      </c>
      <c r="CA416" s="70">
        <v>0</v>
      </c>
      <c r="CB416" s="70">
        <v>0</v>
      </c>
      <c r="CC416" s="70">
        <v>0</v>
      </c>
      <c r="CD416" s="70">
        <v>0</v>
      </c>
    </row>
    <row r="417" spans="1:82">
      <c r="A417" s="70" t="s">
        <v>2100</v>
      </c>
      <c r="B417" s="70">
        <v>197</v>
      </c>
      <c r="C417" s="70">
        <v>10</v>
      </c>
      <c r="D417" s="70">
        <v>12</v>
      </c>
      <c r="E417" s="70">
        <v>2013</v>
      </c>
      <c r="F417" s="70" t="s">
        <v>180</v>
      </c>
      <c r="G417" s="70" t="s">
        <v>2090</v>
      </c>
      <c r="H417" s="70" t="s">
        <v>2091</v>
      </c>
      <c r="I417" s="148"/>
      <c r="J417" s="71">
        <v>49.148357428003898</v>
      </c>
      <c r="K417" s="71">
        <v>2.2241233909854001</v>
      </c>
      <c r="L417" s="71">
        <v>25.416335928280901</v>
      </c>
      <c r="M417" s="71">
        <v>21.395985121545682</v>
      </c>
      <c r="N417" s="71">
        <v>24.923645230327129</v>
      </c>
      <c r="O417" s="71">
        <v>14.008698897412467</v>
      </c>
      <c r="P417" s="71">
        <v>19.716701391795294</v>
      </c>
      <c r="Q417" s="71">
        <v>1.09472645702931</v>
      </c>
      <c r="R417" s="71">
        <v>0</v>
      </c>
      <c r="S417" s="71">
        <v>1.4244662355</v>
      </c>
      <c r="T417" s="72"/>
      <c r="U417" s="71">
        <v>2836798</v>
      </c>
      <c r="V417" s="71">
        <v>864</v>
      </c>
      <c r="W417" s="71">
        <v>493</v>
      </c>
      <c r="X417" s="71">
        <v>3446</v>
      </c>
      <c r="Y417" s="71">
        <v>4927</v>
      </c>
      <c r="Z417" s="71">
        <v>7654</v>
      </c>
      <c r="AA417" s="71">
        <v>3947</v>
      </c>
      <c r="AB417" s="71">
        <v>14152</v>
      </c>
      <c r="AC417" s="71">
        <v>0</v>
      </c>
      <c r="AD417" s="71">
        <v>1.4244662355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8.1059999999999999</v>
      </c>
      <c r="BK417" s="71">
        <v>0</v>
      </c>
      <c r="BL417" s="71">
        <v>0</v>
      </c>
      <c r="BM417" s="71">
        <v>0</v>
      </c>
      <c r="BN417" s="72"/>
      <c r="BO417" s="71">
        <v>0</v>
      </c>
      <c r="BP417" s="71">
        <v>0</v>
      </c>
      <c r="BQ417" s="71">
        <v>1</v>
      </c>
      <c r="BR417" s="71">
        <v>0</v>
      </c>
      <c r="BS417" s="71">
        <v>0</v>
      </c>
      <c r="BT417" s="71">
        <v>0</v>
      </c>
      <c r="BU417"/>
      <c r="BV417" s="70">
        <v>8.1059999999999999</v>
      </c>
      <c r="BW417" s="70">
        <v>0</v>
      </c>
      <c r="BX417" s="70">
        <v>0</v>
      </c>
      <c r="BY417" s="70">
        <v>0</v>
      </c>
      <c r="BZ417" s="70">
        <v>0</v>
      </c>
      <c r="CA417" s="70">
        <v>0</v>
      </c>
      <c r="CB417" s="70">
        <v>0</v>
      </c>
      <c r="CC417" s="70">
        <v>0</v>
      </c>
      <c r="CD417" s="70">
        <v>0</v>
      </c>
    </row>
    <row r="418" spans="1:82">
      <c r="A418" s="70" t="s">
        <v>2101</v>
      </c>
      <c r="B418" s="70">
        <v>198</v>
      </c>
      <c r="C418" s="70">
        <v>11</v>
      </c>
      <c r="D418" s="70">
        <v>12</v>
      </c>
      <c r="E418" s="70">
        <v>2014</v>
      </c>
      <c r="F418" s="70" t="s">
        <v>181</v>
      </c>
      <c r="G418" s="70" t="s">
        <v>2090</v>
      </c>
      <c r="H418" s="70" t="s">
        <v>2091</v>
      </c>
      <c r="I418" s="148"/>
      <c r="J418" s="71">
        <v>47.66312183580547</v>
      </c>
      <c r="K418" s="71">
        <v>2.0751161998201151</v>
      </c>
      <c r="L418" s="71">
        <v>17.651855075023018</v>
      </c>
      <c r="M418" s="71">
        <v>23.418665462276479</v>
      </c>
      <c r="N418" s="71">
        <v>24.965137888823499</v>
      </c>
      <c r="O418" s="71">
        <v>13.361618132248632</v>
      </c>
      <c r="P418" s="71">
        <v>19.563098012327849</v>
      </c>
      <c r="Q418" s="71">
        <v>1.0297666065694699</v>
      </c>
      <c r="R418" s="71">
        <v>0</v>
      </c>
      <c r="S418" s="71">
        <v>0.93172756600000006</v>
      </c>
      <c r="T418" s="72"/>
      <c r="U418" s="71">
        <v>2841389</v>
      </c>
      <c r="V418" s="71">
        <v>700</v>
      </c>
      <c r="W418" s="71">
        <v>318</v>
      </c>
      <c r="X418" s="71">
        <v>3441</v>
      </c>
      <c r="Y418" s="71">
        <v>4904</v>
      </c>
      <c r="Z418" s="71">
        <v>7689</v>
      </c>
      <c r="AA418" s="71">
        <v>3896</v>
      </c>
      <c r="AB418" s="71">
        <v>13875</v>
      </c>
      <c r="AC418" s="71">
        <v>0</v>
      </c>
      <c r="AD418" s="71">
        <v>0.93172756600000006</v>
      </c>
      <c r="AE418" s="72"/>
      <c r="AF418" s="71"/>
      <c r="AG418" s="71"/>
      <c r="AH418" s="71"/>
      <c r="AI418" s="71"/>
      <c r="AJ418" s="71"/>
      <c r="AK418" s="71"/>
      <c r="AL418" s="71"/>
      <c r="AM418" s="71"/>
      <c r="AN418" s="71"/>
      <c r="AO418" s="71"/>
      <c r="AP418" s="71"/>
      <c r="AQ418" s="72"/>
      <c r="AR418" s="71">
        <v>34</v>
      </c>
      <c r="AS418" s="71">
        <v>9</v>
      </c>
      <c r="AT418" s="71">
        <v>0</v>
      </c>
      <c r="AU418" s="71">
        <v>0</v>
      </c>
      <c r="AV418" s="71">
        <v>0</v>
      </c>
      <c r="AW418" s="71">
        <v>0</v>
      </c>
      <c r="AX418" s="71"/>
      <c r="AY418" s="72"/>
      <c r="AZ418" s="71">
        <v>175.7</v>
      </c>
      <c r="BA418" s="71">
        <v>202.2</v>
      </c>
      <c r="BB418" s="71">
        <v>0</v>
      </c>
      <c r="BC418" s="71">
        <v>0</v>
      </c>
      <c r="BD418" s="71">
        <v>0</v>
      </c>
      <c r="BE418" s="71">
        <v>0</v>
      </c>
      <c r="BF418" s="71"/>
      <c r="BG418" s="72"/>
      <c r="BH418" s="71">
        <v>0</v>
      </c>
      <c r="BI418" s="71">
        <v>0</v>
      </c>
      <c r="BJ418" s="71">
        <v>7.3470000000000004</v>
      </c>
      <c r="BK418" s="71">
        <v>0</v>
      </c>
      <c r="BL418" s="71">
        <v>0</v>
      </c>
      <c r="BM418" s="71">
        <v>0</v>
      </c>
      <c r="BN418" s="72"/>
      <c r="BO418" s="71">
        <v>0</v>
      </c>
      <c r="BP418" s="71">
        <v>0</v>
      </c>
      <c r="BQ418" s="71">
        <v>1</v>
      </c>
      <c r="BR418" s="71">
        <v>0</v>
      </c>
      <c r="BS418" s="71">
        <v>0</v>
      </c>
      <c r="BT418" s="71">
        <v>0</v>
      </c>
      <c r="BU418"/>
      <c r="BV418" s="70">
        <v>7.3470000000000004</v>
      </c>
      <c r="BW418" s="70">
        <v>0</v>
      </c>
      <c r="BX418" s="70">
        <v>0</v>
      </c>
      <c r="BY418" s="70">
        <v>0</v>
      </c>
      <c r="BZ418" s="70">
        <v>0</v>
      </c>
      <c r="CA418" s="70">
        <v>0</v>
      </c>
      <c r="CB418" s="70">
        <v>0</v>
      </c>
      <c r="CC418" s="70">
        <v>0</v>
      </c>
      <c r="CD418" s="70">
        <v>0</v>
      </c>
    </row>
    <row r="419" spans="1:82">
      <c r="A419" s="70" t="s">
        <v>2102</v>
      </c>
      <c r="B419" s="70">
        <v>199</v>
      </c>
      <c r="C419" s="70">
        <v>12</v>
      </c>
      <c r="D419" s="70">
        <v>12</v>
      </c>
      <c r="E419" s="70">
        <v>2015</v>
      </c>
      <c r="F419" s="70" t="s">
        <v>182</v>
      </c>
      <c r="G419" s="70" t="s">
        <v>2090</v>
      </c>
      <c r="H419" s="70" t="s">
        <v>2091</v>
      </c>
      <c r="I419" s="148"/>
      <c r="J419" s="71">
        <v>41.321347837026437</v>
      </c>
      <c r="K419" s="71">
        <v>1.977197339163379</v>
      </c>
      <c r="L419" s="71">
        <v>16.905960596683819</v>
      </c>
      <c r="M419" s="71">
        <v>33.253949894926073</v>
      </c>
      <c r="N419" s="71">
        <v>21.17133401299526</v>
      </c>
      <c r="O419" s="71">
        <v>13.036315596925379</v>
      </c>
      <c r="P419" s="71">
        <v>19.342365081456791</v>
      </c>
      <c r="Q419" s="71">
        <v>0.98678749977677704</v>
      </c>
      <c r="R419" s="71">
        <v>0</v>
      </c>
      <c r="S419" s="71">
        <v>1.2883661056</v>
      </c>
      <c r="T419" s="72"/>
      <c r="U419" s="71">
        <v>2589824</v>
      </c>
      <c r="V419" s="71">
        <v>700</v>
      </c>
      <c r="W419" s="71">
        <v>318</v>
      </c>
      <c r="X419" s="71">
        <v>3441</v>
      </c>
      <c r="Y419" s="71">
        <v>4867</v>
      </c>
      <c r="Z419" s="71">
        <v>7574</v>
      </c>
      <c r="AA419" s="71">
        <v>3849</v>
      </c>
      <c r="AB419" s="71">
        <v>13582</v>
      </c>
      <c r="AC419" s="71">
        <v>0</v>
      </c>
      <c r="AD419" s="71">
        <v>1.2883661056</v>
      </c>
      <c r="AE419" s="72"/>
      <c r="AF419" s="71">
        <v>42690363.273246691</v>
      </c>
      <c r="AG419" s="71">
        <v>1280704.058148029</v>
      </c>
      <c r="AH419" s="71">
        <v>1551371.9570700079</v>
      </c>
      <c r="AI419" s="71">
        <v>37265385.962310679</v>
      </c>
      <c r="AJ419" s="71">
        <v>26089409.513191551</v>
      </c>
      <c r="AK419" s="71">
        <v>0</v>
      </c>
      <c r="AL419" s="71">
        <v>0</v>
      </c>
      <c r="AM419" s="71">
        <v>1861356.1256528459</v>
      </c>
      <c r="AN419" s="71">
        <v>0</v>
      </c>
      <c r="AO419" s="71">
        <v>0</v>
      </c>
      <c r="AP419" s="71">
        <v>110738590.8896198</v>
      </c>
      <c r="AQ419" s="72"/>
      <c r="AR419" s="71">
        <v>54</v>
      </c>
      <c r="AS419" s="71">
        <v>15</v>
      </c>
      <c r="AT419" s="71">
        <v>0</v>
      </c>
      <c r="AU419" s="71">
        <v>1</v>
      </c>
      <c r="AV419" s="71">
        <v>0</v>
      </c>
      <c r="AW419" s="71">
        <v>0</v>
      </c>
      <c r="AX419" s="71"/>
      <c r="AY419" s="72"/>
      <c r="AZ419" s="71">
        <v>291.8</v>
      </c>
      <c r="BA419" s="71">
        <v>315.3</v>
      </c>
      <c r="BB419" s="71">
        <v>0</v>
      </c>
      <c r="BC419" s="71">
        <v>198</v>
      </c>
      <c r="BD419" s="71">
        <v>0</v>
      </c>
      <c r="BE419" s="71">
        <v>0</v>
      </c>
      <c r="BF419" s="71"/>
      <c r="BG419" s="72"/>
      <c r="BH419" s="71">
        <v>0</v>
      </c>
      <c r="BI419" s="71">
        <v>0</v>
      </c>
      <c r="BJ419" s="71">
        <v>7.2290000000000001</v>
      </c>
      <c r="BK419" s="71">
        <v>0</v>
      </c>
      <c r="BL419" s="71">
        <v>0</v>
      </c>
      <c r="BM419" s="71">
        <v>0</v>
      </c>
      <c r="BN419" s="72"/>
      <c r="BO419" s="71">
        <v>0</v>
      </c>
      <c r="BP419" s="71">
        <v>0</v>
      </c>
      <c r="BQ419" s="71">
        <v>1</v>
      </c>
      <c r="BR419" s="71">
        <v>0</v>
      </c>
      <c r="BS419" s="71">
        <v>0</v>
      </c>
      <c r="BT419" s="71">
        <v>0</v>
      </c>
      <c r="BU419"/>
      <c r="BV419" s="70">
        <v>7.2290000000000001</v>
      </c>
      <c r="BW419" s="70">
        <v>0</v>
      </c>
      <c r="BX419" s="70">
        <v>0</v>
      </c>
      <c r="BY419" s="70">
        <v>0</v>
      </c>
      <c r="BZ419" s="70">
        <v>0</v>
      </c>
      <c r="CA419" s="70">
        <v>0</v>
      </c>
      <c r="CB419" s="70">
        <v>0</v>
      </c>
      <c r="CC419" s="70">
        <v>0</v>
      </c>
      <c r="CD419" s="70">
        <v>0</v>
      </c>
    </row>
    <row r="420" spans="1:82">
      <c r="A420" s="70" t="s">
        <v>2103</v>
      </c>
      <c r="B420" s="70">
        <v>200</v>
      </c>
      <c r="C420" s="70">
        <v>13</v>
      </c>
      <c r="D420" s="70">
        <v>12</v>
      </c>
      <c r="E420" s="70">
        <v>2016</v>
      </c>
      <c r="F420" s="70" t="s">
        <v>155</v>
      </c>
      <c r="G420" s="70" t="s">
        <v>2090</v>
      </c>
      <c r="H420" s="70" t="s">
        <v>2091</v>
      </c>
      <c r="I420" s="148"/>
      <c r="J420" s="71">
        <v>44.687924706575899</v>
      </c>
      <c r="K420" s="71">
        <v>1.9416831693856857</v>
      </c>
      <c r="L420" s="71">
        <v>16.874129011249508</v>
      </c>
      <c r="M420" s="71">
        <v>19.8621902450497</v>
      </c>
      <c r="N420" s="71">
        <v>22.613753797170183</v>
      </c>
      <c r="O420" s="71">
        <v>12.803196509419195</v>
      </c>
      <c r="P420" s="71">
        <v>18.735231777738132</v>
      </c>
      <c r="Q420" s="71">
        <v>0.93848775406030382</v>
      </c>
      <c r="R420" s="71">
        <v>0</v>
      </c>
      <c r="S420" s="71">
        <v>0.86132570512000006</v>
      </c>
      <c r="T420" s="72"/>
      <c r="U420" s="71">
        <v>2929121</v>
      </c>
      <c r="V420" s="71">
        <v>700</v>
      </c>
      <c r="W420" s="71">
        <v>318</v>
      </c>
      <c r="X420" s="71">
        <v>3441</v>
      </c>
      <c r="Y420" s="71">
        <v>4828</v>
      </c>
      <c r="Z420" s="71">
        <v>7530</v>
      </c>
      <c r="AA420" s="71">
        <v>3856</v>
      </c>
      <c r="AB420" s="71">
        <v>13287</v>
      </c>
      <c r="AC420" s="71">
        <v>0</v>
      </c>
      <c r="AD420" s="71">
        <v>0.86132570512000006</v>
      </c>
      <c r="AE420" s="72"/>
      <c r="AF420" s="71">
        <v>46946524.915905863</v>
      </c>
      <c r="AG420" s="71">
        <v>1224134.079907136</v>
      </c>
      <c r="AH420" s="71">
        <v>1121171.9542041011</v>
      </c>
      <c r="AI420" s="71">
        <v>23027150.439179201</v>
      </c>
      <c r="AJ420" s="71">
        <v>27371651.378655002</v>
      </c>
      <c r="AK420" s="71">
        <v>0</v>
      </c>
      <c r="AL420" s="71">
        <v>0</v>
      </c>
      <c r="AM420" s="71">
        <v>1822342.295218891</v>
      </c>
      <c r="AN420" s="71">
        <v>0</v>
      </c>
      <c r="AO420" s="71">
        <v>0</v>
      </c>
      <c r="AP420" s="71">
        <v>101512975.06307019</v>
      </c>
      <c r="AQ420" s="72"/>
      <c r="AR420" s="71">
        <v>75</v>
      </c>
      <c r="AS420" s="71">
        <v>19</v>
      </c>
      <c r="AT420" s="71">
        <v>0</v>
      </c>
      <c r="AU420" s="71">
        <v>1</v>
      </c>
      <c r="AV420" s="71">
        <v>0</v>
      </c>
      <c r="AW420" s="71">
        <v>0</v>
      </c>
      <c r="AX420" s="71"/>
      <c r="AY420" s="72"/>
      <c r="AZ420" s="71">
        <v>409.56</v>
      </c>
      <c r="BA420" s="71">
        <v>1617.5</v>
      </c>
      <c r="BB420" s="71">
        <v>0</v>
      </c>
      <c r="BC420" s="71">
        <v>198</v>
      </c>
      <c r="BD420" s="71">
        <v>0</v>
      </c>
      <c r="BE420" s="71">
        <v>0</v>
      </c>
      <c r="BF420" s="71"/>
      <c r="BG420" s="72"/>
      <c r="BH420" s="71">
        <v>0</v>
      </c>
      <c r="BI420" s="71">
        <v>0</v>
      </c>
      <c r="BJ420" s="71">
        <v>8.1859999999999999</v>
      </c>
      <c r="BK420" s="71">
        <v>0</v>
      </c>
      <c r="BL420" s="71">
        <v>0</v>
      </c>
      <c r="BM420" s="71">
        <v>0</v>
      </c>
      <c r="BN420" s="72"/>
      <c r="BO420" s="71">
        <v>0</v>
      </c>
      <c r="BP420" s="71">
        <v>0</v>
      </c>
      <c r="BQ420" s="71">
        <v>1</v>
      </c>
      <c r="BR420" s="71">
        <v>0</v>
      </c>
      <c r="BS420" s="71">
        <v>0</v>
      </c>
      <c r="BT420" s="71">
        <v>0</v>
      </c>
      <c r="BU420"/>
      <c r="BV420" s="70">
        <v>8.1859999999999999</v>
      </c>
      <c r="BW420" s="70">
        <v>0</v>
      </c>
      <c r="BX420" s="70">
        <v>0</v>
      </c>
      <c r="BY420" s="70">
        <v>0</v>
      </c>
      <c r="BZ420" s="70">
        <v>0</v>
      </c>
      <c r="CA420" s="70">
        <v>0</v>
      </c>
      <c r="CB420" s="70">
        <v>0</v>
      </c>
      <c r="CC420" s="70">
        <v>0</v>
      </c>
      <c r="CD420" s="70">
        <v>0</v>
      </c>
    </row>
    <row r="421" spans="1:82">
      <c r="A421" s="70" t="s">
        <v>2104</v>
      </c>
      <c r="B421" s="70">
        <v>201</v>
      </c>
      <c r="C421" s="70">
        <v>14</v>
      </c>
      <c r="D421" s="70">
        <v>12</v>
      </c>
      <c r="E421" s="70">
        <v>2017</v>
      </c>
      <c r="F421" s="70" t="s">
        <v>156</v>
      </c>
      <c r="G421" s="70" t="s">
        <v>2090</v>
      </c>
      <c r="H421" s="70" t="s">
        <v>2091</v>
      </c>
      <c r="I421" s="148"/>
      <c r="J421" s="71">
        <v>44.727436933356884</v>
      </c>
      <c r="K421" s="71">
        <v>1.923415925428295</v>
      </c>
      <c r="L421" s="71">
        <v>19.750388626251983</v>
      </c>
      <c r="M421" s="71">
        <v>18.01132690746525</v>
      </c>
      <c r="N421" s="71">
        <v>24.886997390280357</v>
      </c>
      <c r="O421" s="71">
        <v>12.495598576599861</v>
      </c>
      <c r="P421" s="71">
        <v>18.423433027911841</v>
      </c>
      <c r="Q421" s="71">
        <v>0.88452052353639898</v>
      </c>
      <c r="R421" s="71">
        <v>0</v>
      </c>
      <c r="S421" s="71">
        <v>1.3418331080000003</v>
      </c>
      <c r="T421" s="72"/>
      <c r="U421" s="71">
        <v>2932818</v>
      </c>
      <c r="V421" s="71">
        <v>700</v>
      </c>
      <c r="W421" s="71">
        <v>318</v>
      </c>
      <c r="X421" s="71">
        <v>3441</v>
      </c>
      <c r="Y421" s="71">
        <v>4796</v>
      </c>
      <c r="Z421" s="71">
        <v>7471</v>
      </c>
      <c r="AA421" s="71">
        <v>3816</v>
      </c>
      <c r="AB421" s="71">
        <v>12950</v>
      </c>
      <c r="AC421" s="71">
        <v>0</v>
      </c>
      <c r="AD421" s="71">
        <v>1.3418331080000001</v>
      </c>
      <c r="AE421" s="72"/>
      <c r="AF421" s="71">
        <v>48898303.301538527</v>
      </c>
      <c r="AG421" s="71">
        <v>1229115.5313033501</v>
      </c>
      <c r="AH421" s="71">
        <v>2333615.2751214271</v>
      </c>
      <c r="AI421" s="71">
        <v>21851048.591053441</v>
      </c>
      <c r="AJ421" s="71">
        <v>31449082.853805311</v>
      </c>
      <c r="AK421" s="71">
        <v>0</v>
      </c>
      <c r="AL421" s="71">
        <v>0</v>
      </c>
      <c r="AM421" s="71">
        <v>1778901.124171807</v>
      </c>
      <c r="AN421" s="71">
        <v>0</v>
      </c>
      <c r="AO421" s="71">
        <v>0</v>
      </c>
      <c r="AP421" s="71">
        <v>107540066.67699386</v>
      </c>
      <c r="AQ421" s="72"/>
      <c r="AR421" s="71">
        <v>85</v>
      </c>
      <c r="AS421" s="71">
        <v>20</v>
      </c>
      <c r="AT421" s="71">
        <v>0</v>
      </c>
      <c r="AU421" s="71">
        <v>2</v>
      </c>
      <c r="AV421" s="71">
        <v>0</v>
      </c>
      <c r="AW421" s="71">
        <v>0</v>
      </c>
      <c r="AX421" s="71"/>
      <c r="AY421" s="72"/>
      <c r="AZ421" s="71">
        <v>470.16</v>
      </c>
      <c r="BA421" s="71">
        <v>1647.2</v>
      </c>
      <c r="BB421" s="71">
        <v>0</v>
      </c>
      <c r="BC421" s="71">
        <v>397</v>
      </c>
      <c r="BD421" s="71">
        <v>0</v>
      </c>
      <c r="BE421" s="71">
        <v>0</v>
      </c>
      <c r="BF421" s="71"/>
      <c r="BG421" s="72"/>
      <c r="BH421" s="71">
        <v>0</v>
      </c>
      <c r="BI421" s="71">
        <v>0</v>
      </c>
      <c r="BJ421" s="71">
        <v>7.6189999999999998</v>
      </c>
      <c r="BK421" s="71">
        <v>0</v>
      </c>
      <c r="BL421" s="71">
        <v>0</v>
      </c>
      <c r="BM421" s="71">
        <v>0</v>
      </c>
      <c r="BN421" s="72"/>
      <c r="BO421" s="71">
        <v>0</v>
      </c>
      <c r="BP421" s="71">
        <v>0</v>
      </c>
      <c r="BQ421" s="71">
        <v>1</v>
      </c>
      <c r="BR421" s="71">
        <v>0</v>
      </c>
      <c r="BS421" s="71">
        <v>0</v>
      </c>
      <c r="BT421" s="71">
        <v>0</v>
      </c>
      <c r="BU421"/>
      <c r="BV421" s="70">
        <v>7.6189999999999998</v>
      </c>
      <c r="BW421" s="70">
        <v>0</v>
      </c>
      <c r="BX421" s="70">
        <v>0</v>
      </c>
      <c r="BY421" s="70">
        <v>0</v>
      </c>
      <c r="BZ421" s="70">
        <v>0</v>
      </c>
      <c r="CA421" s="70">
        <v>0</v>
      </c>
      <c r="CB421" s="70">
        <v>0</v>
      </c>
      <c r="CC421" s="70">
        <v>0</v>
      </c>
      <c r="CD421" s="70">
        <v>0</v>
      </c>
    </row>
    <row r="422" spans="1:82">
      <c r="A422" s="70" t="s">
        <v>2105</v>
      </c>
      <c r="B422" s="70">
        <v>202</v>
      </c>
      <c r="C422" s="70">
        <v>15</v>
      </c>
      <c r="D422" s="70">
        <v>12</v>
      </c>
      <c r="E422" s="70">
        <v>2018</v>
      </c>
      <c r="F422" s="70" t="s">
        <v>183</v>
      </c>
      <c r="G422" s="70" t="s">
        <v>2090</v>
      </c>
      <c r="H422" s="70" t="s">
        <v>2091</v>
      </c>
      <c r="I422" s="148"/>
      <c r="J422" s="71">
        <v>39.034522772336075</v>
      </c>
      <c r="K422" s="71">
        <v>1.7684726702473876</v>
      </c>
      <c r="L422" s="71">
        <v>17.975748328519174</v>
      </c>
      <c r="M422" s="71">
        <v>16.922325120567137</v>
      </c>
      <c r="N422" s="71">
        <v>19.724712982937344</v>
      </c>
      <c r="O422" s="71">
        <v>12.16893063516912</v>
      </c>
      <c r="P422" s="71">
        <v>18.020167084876601</v>
      </c>
      <c r="Q422" s="71">
        <v>0.80455629892824898</v>
      </c>
      <c r="R422" s="71">
        <v>0</v>
      </c>
      <c r="S422" s="71">
        <v>0.71037428819000004</v>
      </c>
      <c r="T422" s="72"/>
      <c r="U422" s="71">
        <v>2948436</v>
      </c>
      <c r="V422" s="71">
        <v>700</v>
      </c>
      <c r="W422" s="71">
        <v>318</v>
      </c>
      <c r="X422" s="71">
        <v>3441</v>
      </c>
      <c r="Y422" s="71">
        <v>4782</v>
      </c>
      <c r="Z422" s="71">
        <v>7415</v>
      </c>
      <c r="AA422" s="71">
        <v>3770</v>
      </c>
      <c r="AB422" s="71">
        <v>12694</v>
      </c>
      <c r="AC422" s="71">
        <v>0</v>
      </c>
      <c r="AD422" s="71">
        <v>0.71037428819000004</v>
      </c>
      <c r="AE422" s="72"/>
      <c r="AF422" s="71">
        <v>45066708.775059164</v>
      </c>
      <c r="AG422" s="71">
        <v>1096608.28361653</v>
      </c>
      <c r="AH422" s="71">
        <v>2237143.3601770308</v>
      </c>
      <c r="AI422" s="71">
        <v>21092646.848680589</v>
      </c>
      <c r="AJ422" s="71">
        <v>26364571.831211939</v>
      </c>
      <c r="AK422" s="71">
        <v>0</v>
      </c>
      <c r="AL422" s="71">
        <v>0</v>
      </c>
      <c r="AM422" s="71">
        <v>1747343.1993736699</v>
      </c>
      <c r="AN422" s="71">
        <v>0</v>
      </c>
      <c r="AO422" s="71">
        <v>0</v>
      </c>
      <c r="AP422" s="71">
        <v>97605022.298118919</v>
      </c>
      <c r="AQ422" s="72"/>
      <c r="AR422" s="71">
        <v>89</v>
      </c>
      <c r="AS422" s="71">
        <v>22</v>
      </c>
      <c r="AT422" s="71">
        <v>0</v>
      </c>
      <c r="AU422" s="71">
        <v>3</v>
      </c>
      <c r="AV422" s="71">
        <v>0</v>
      </c>
      <c r="AW422" s="71">
        <v>0</v>
      </c>
      <c r="AX422" s="71"/>
      <c r="AY422" s="72"/>
      <c r="AZ422" s="71">
        <v>494.46</v>
      </c>
      <c r="BA422" s="71">
        <v>2091</v>
      </c>
      <c r="BB422" s="71">
        <v>0</v>
      </c>
      <c r="BC422" s="71">
        <v>555</v>
      </c>
      <c r="BD422" s="71">
        <v>0</v>
      </c>
      <c r="BE422" s="71">
        <v>0</v>
      </c>
      <c r="BF422" s="71"/>
      <c r="BG422" s="72"/>
      <c r="BH422" s="71">
        <v>0</v>
      </c>
      <c r="BI422" s="71">
        <v>0</v>
      </c>
      <c r="BJ422" s="71">
        <v>7.4240000000000004</v>
      </c>
      <c r="BK422" s="71">
        <v>0</v>
      </c>
      <c r="BL422" s="71">
        <v>0</v>
      </c>
      <c r="BM422" s="71">
        <v>0</v>
      </c>
      <c r="BN422" s="72"/>
      <c r="BO422" s="71">
        <v>0</v>
      </c>
      <c r="BP422" s="71">
        <v>0</v>
      </c>
      <c r="BQ422" s="71">
        <v>1</v>
      </c>
      <c r="BR422" s="71">
        <v>0</v>
      </c>
      <c r="BS422" s="71">
        <v>0</v>
      </c>
      <c r="BT422" s="71">
        <v>0</v>
      </c>
      <c r="BU422"/>
      <c r="BV422" s="70">
        <v>7.4240000000000004</v>
      </c>
      <c r="BW422" s="70">
        <v>0</v>
      </c>
      <c r="BX422" s="70">
        <v>0</v>
      </c>
      <c r="BY422" s="70">
        <v>0</v>
      </c>
      <c r="BZ422" s="70">
        <v>0</v>
      </c>
      <c r="CA422" s="70">
        <v>0</v>
      </c>
      <c r="CB422" s="70">
        <v>0</v>
      </c>
      <c r="CC422" s="70">
        <v>0</v>
      </c>
      <c r="CD422" s="70">
        <v>0</v>
      </c>
    </row>
    <row r="423" spans="1:82">
      <c r="A423" s="70" t="s">
        <v>2106</v>
      </c>
      <c r="B423" s="70">
        <v>203</v>
      </c>
      <c r="C423" s="70">
        <v>16</v>
      </c>
      <c r="D423" s="70">
        <v>12</v>
      </c>
      <c r="E423" s="70">
        <v>2019</v>
      </c>
      <c r="F423" s="70" t="s">
        <v>158</v>
      </c>
      <c r="G423" s="70" t="s">
        <v>2090</v>
      </c>
      <c r="H423" s="70" t="s">
        <v>2091</v>
      </c>
      <c r="I423" s="148"/>
      <c r="J423" s="71">
        <v>31.815605717647099</v>
      </c>
      <c r="K423" s="71">
        <v>1.5844250556290949</v>
      </c>
      <c r="L423" s="71">
        <v>18.034576646436843</v>
      </c>
      <c r="M423" s="71">
        <v>16.924695162553206</v>
      </c>
      <c r="N423" s="71">
        <v>18.382557878598764</v>
      </c>
      <c r="O423" s="71">
        <v>11.824612748244022</v>
      </c>
      <c r="P423" s="71">
        <v>17.395149138683951</v>
      </c>
      <c r="Q423" s="71">
        <v>0.76983498881108003</v>
      </c>
      <c r="R423" s="71">
        <v>0</v>
      </c>
      <c r="S423" s="71">
        <v>1.0696092350999999</v>
      </c>
      <c r="T423" s="72"/>
      <c r="U423" s="71">
        <v>2715879</v>
      </c>
      <c r="V423" s="71">
        <v>700</v>
      </c>
      <c r="W423" s="71">
        <v>318</v>
      </c>
      <c r="X423" s="71">
        <v>3441</v>
      </c>
      <c r="Y423" s="71">
        <v>4800</v>
      </c>
      <c r="Z423" s="71">
        <v>7403</v>
      </c>
      <c r="AA423" s="71">
        <v>3612</v>
      </c>
      <c r="AB423" s="71">
        <v>12475</v>
      </c>
      <c r="AC423" s="71">
        <v>0</v>
      </c>
      <c r="AD423" s="71">
        <v>1.0696092350999999</v>
      </c>
      <c r="AE423" s="72"/>
      <c r="AF423" s="71">
        <v>40388621.636398137</v>
      </c>
      <c r="AG423" s="71">
        <v>1061971.490634765</v>
      </c>
      <c r="AH423" s="71">
        <v>2346869.591756498</v>
      </c>
      <c r="AI423" s="71">
        <v>24019793.20680913</v>
      </c>
      <c r="AJ423" s="71">
        <v>26727626.819464501</v>
      </c>
      <c r="AK423" s="71">
        <v>0</v>
      </c>
      <c r="AL423" s="71">
        <v>0</v>
      </c>
      <c r="AM423" s="71">
        <v>1699001.0882502799</v>
      </c>
      <c r="AN423" s="71">
        <v>0</v>
      </c>
      <c r="AO423" s="71">
        <v>0</v>
      </c>
      <c r="AP423" s="71">
        <v>96243883.833313316</v>
      </c>
      <c r="AQ423" s="72"/>
      <c r="AR423" s="71">
        <v>102</v>
      </c>
      <c r="AS423" s="71">
        <v>22</v>
      </c>
      <c r="AT423" s="71">
        <v>0</v>
      </c>
      <c r="AU423" s="71">
        <v>4</v>
      </c>
      <c r="AV423" s="71">
        <v>0</v>
      </c>
      <c r="AW423" s="71">
        <v>0</v>
      </c>
      <c r="AX423" s="71"/>
      <c r="AY423" s="72"/>
      <c r="AZ423" s="71">
        <v>559.2600000000001</v>
      </c>
      <c r="BA423" s="71">
        <v>2091.1999999999998</v>
      </c>
      <c r="BB423" s="71">
        <v>0</v>
      </c>
      <c r="BC423" s="71">
        <v>3705</v>
      </c>
      <c r="BD423" s="71">
        <v>0</v>
      </c>
      <c r="BE423" s="71">
        <v>0</v>
      </c>
      <c r="BF423" s="71"/>
      <c r="BG423" s="72"/>
      <c r="BH423" s="71">
        <v>0</v>
      </c>
      <c r="BI423" s="71">
        <v>0</v>
      </c>
      <c r="BJ423" s="71">
        <v>5.89</v>
      </c>
      <c r="BK423" s="71">
        <v>0</v>
      </c>
      <c r="BL423" s="71">
        <v>0</v>
      </c>
      <c r="BM423" s="71">
        <v>0</v>
      </c>
      <c r="BN423" s="72"/>
      <c r="BO423" s="71">
        <v>0</v>
      </c>
      <c r="BP423" s="71">
        <v>0</v>
      </c>
      <c r="BQ423" s="71">
        <v>1</v>
      </c>
      <c r="BR423" s="71">
        <v>0</v>
      </c>
      <c r="BS423" s="71">
        <v>0</v>
      </c>
      <c r="BT423" s="71">
        <v>0</v>
      </c>
      <c r="BU423"/>
      <c r="BV423" s="70">
        <v>5.89</v>
      </c>
      <c r="BW423" s="70">
        <v>0</v>
      </c>
      <c r="BX423" s="70">
        <v>0</v>
      </c>
      <c r="BY423" s="70">
        <v>0</v>
      </c>
      <c r="BZ423" s="70">
        <v>0</v>
      </c>
      <c r="CA423" s="70">
        <v>0</v>
      </c>
      <c r="CB423" s="70">
        <v>0</v>
      </c>
      <c r="CC423" s="70">
        <v>0</v>
      </c>
      <c r="CD423" s="70">
        <v>0</v>
      </c>
    </row>
    <row r="424" spans="1:82">
      <c r="A424" s="70" t="s">
        <v>2107</v>
      </c>
      <c r="B424" s="70">
        <v>204</v>
      </c>
      <c r="C424" s="70">
        <v>17</v>
      </c>
      <c r="D424" s="70">
        <v>12</v>
      </c>
      <c r="E424" s="70">
        <v>2020</v>
      </c>
      <c r="F424" s="70" t="s">
        <v>159</v>
      </c>
      <c r="G424" s="70" t="s">
        <v>2090</v>
      </c>
      <c r="H424" s="70" t="s">
        <v>2091</v>
      </c>
      <c r="I424" s="148"/>
      <c r="J424" s="71">
        <v>27.29276971392148</v>
      </c>
      <c r="K424" s="71">
        <v>1.2243981201684797</v>
      </c>
      <c r="L424" s="71">
        <v>24.077622282496854</v>
      </c>
      <c r="M424" s="71">
        <v>15.268153975918283</v>
      </c>
      <c r="N424" s="71">
        <v>17.685833971343261</v>
      </c>
      <c r="O424" s="71">
        <v>10.234083230985453</v>
      </c>
      <c r="P424" s="71">
        <v>16.406604568328003</v>
      </c>
      <c r="Q424" s="71">
        <v>0.71790576810524798</v>
      </c>
      <c r="R424" s="71">
        <v>0</v>
      </c>
      <c r="S424" s="71">
        <v>0.82094549244000004</v>
      </c>
      <c r="T424" s="72"/>
      <c r="U424" s="71">
        <v>2441976</v>
      </c>
      <c r="V424" s="71">
        <v>476</v>
      </c>
      <c r="W424" s="71">
        <v>535</v>
      </c>
      <c r="X424" s="71">
        <v>3280</v>
      </c>
      <c r="Y424" s="71">
        <v>4771</v>
      </c>
      <c r="Z424" s="71">
        <v>7313</v>
      </c>
      <c r="AA424" s="71">
        <v>3621</v>
      </c>
      <c r="AB424" s="71">
        <v>12176</v>
      </c>
      <c r="AC424" s="71">
        <v>0</v>
      </c>
      <c r="AD424" s="71">
        <v>0.82094549244000004</v>
      </c>
      <c r="AE424" s="72"/>
      <c r="AF424" s="71">
        <v>36400501.075863272</v>
      </c>
      <c r="AG424" s="71">
        <v>796658.31488591747</v>
      </c>
      <c r="AH424" s="71">
        <v>2868462.1902122181</v>
      </c>
      <c r="AI424" s="71">
        <v>22884516.977339022</v>
      </c>
      <c r="AJ424" s="71">
        <v>28821674.626822699</v>
      </c>
      <c r="AK424" s="71"/>
      <c r="AL424" s="71"/>
      <c r="AM424" s="71">
        <v>1589103.2781815033</v>
      </c>
      <c r="AN424" s="71"/>
      <c r="AO424" s="71"/>
      <c r="AP424" s="71">
        <v>93360916.463304639</v>
      </c>
      <c r="AQ424" s="72"/>
      <c r="AR424" s="71">
        <v>115</v>
      </c>
      <c r="AS424" s="71">
        <v>23</v>
      </c>
      <c r="AT424" s="71">
        <v>0</v>
      </c>
      <c r="AU424" s="71">
        <v>4</v>
      </c>
      <c r="AV424" s="71">
        <v>0</v>
      </c>
      <c r="AW424" s="71">
        <v>0</v>
      </c>
      <c r="AX424" s="71"/>
      <c r="AY424" s="72"/>
      <c r="AZ424" s="71">
        <v>624.86000000000013</v>
      </c>
      <c r="BA424" s="71">
        <v>7091.2000000000007</v>
      </c>
      <c r="BB424" s="71">
        <v>0</v>
      </c>
      <c r="BC424" s="71">
        <v>3705</v>
      </c>
      <c r="BD424" s="71">
        <v>0</v>
      </c>
      <c r="BE424" s="71">
        <v>0</v>
      </c>
      <c r="BF424" s="71"/>
      <c r="BG424" s="72"/>
      <c r="BH424" s="71">
        <v>0</v>
      </c>
      <c r="BI424" s="71">
        <v>0</v>
      </c>
      <c r="BJ424" s="71">
        <v>5.4029999999999996</v>
      </c>
      <c r="BK424" s="71">
        <v>0</v>
      </c>
      <c r="BL424" s="71">
        <v>0</v>
      </c>
      <c r="BM424" s="71">
        <v>0</v>
      </c>
      <c r="BN424" s="72"/>
      <c r="BO424" s="71">
        <v>0</v>
      </c>
      <c r="BP424" s="71">
        <v>0</v>
      </c>
      <c r="BQ424" s="71">
        <v>1</v>
      </c>
      <c r="BR424" s="71">
        <v>0</v>
      </c>
      <c r="BS424" s="71">
        <v>0</v>
      </c>
      <c r="BT424" s="71">
        <v>0</v>
      </c>
      <c r="BU424"/>
      <c r="BV424" s="70">
        <v>5.4029999999999996</v>
      </c>
      <c r="BW424" s="70">
        <v>0</v>
      </c>
      <c r="BX424" s="70">
        <v>0</v>
      </c>
      <c r="BY424" s="70">
        <v>0</v>
      </c>
      <c r="BZ424" s="70">
        <v>0</v>
      </c>
      <c r="CA424" s="70">
        <v>0</v>
      </c>
      <c r="CB424" s="70">
        <v>0</v>
      </c>
      <c r="CC424" s="70">
        <v>0</v>
      </c>
      <c r="CD424" s="70">
        <v>0</v>
      </c>
    </row>
    <row r="425" spans="1:82">
      <c r="A425" s="70" t="s">
        <v>2108</v>
      </c>
      <c r="B425" s="70">
        <v>204</v>
      </c>
      <c r="C425" s="70">
        <v>18</v>
      </c>
      <c r="D425" s="70">
        <v>12</v>
      </c>
      <c r="E425" s="70">
        <v>2021</v>
      </c>
      <c r="F425" s="70" t="s">
        <v>160</v>
      </c>
      <c r="G425" s="1064" t="s">
        <v>2090</v>
      </c>
      <c r="H425" s="70" t="s">
        <v>2091</v>
      </c>
      <c r="I425" s="148"/>
      <c r="J425" s="71">
        <v>27.478563447190329</v>
      </c>
      <c r="K425" s="71">
        <v>1.2428096067704064</v>
      </c>
      <c r="L425" s="71">
        <v>21.249537932579859</v>
      </c>
      <c r="M425" s="71">
        <v>15.145013810608486</v>
      </c>
      <c r="N425" s="71">
        <v>17.413775335125319</v>
      </c>
      <c r="O425" s="71">
        <v>9.815677788862514</v>
      </c>
      <c r="P425" s="71">
        <v>16.741735475565491</v>
      </c>
      <c r="Q425" s="71">
        <v>0.69614948149962996</v>
      </c>
      <c r="R425" s="71">
        <v>0</v>
      </c>
      <c r="S425" s="71">
        <v>1.0670790699999999</v>
      </c>
      <c r="T425" s="72"/>
      <c r="U425" s="71">
        <v>2650298</v>
      </c>
      <c r="V425" s="71">
        <v>476</v>
      </c>
      <c r="W425" s="71">
        <v>535</v>
      </c>
      <c r="X425" s="71">
        <v>3280</v>
      </c>
      <c r="Y425" s="71">
        <v>4750</v>
      </c>
      <c r="Z425" s="71">
        <v>7222</v>
      </c>
      <c r="AA425" s="71">
        <v>3603</v>
      </c>
      <c r="AB425" s="71">
        <v>11923</v>
      </c>
      <c r="AC425" s="71">
        <v>0</v>
      </c>
      <c r="AD425" s="71">
        <v>1.0670790699999999</v>
      </c>
      <c r="AE425" s="72"/>
      <c r="AF425" s="71">
        <v>37085822.245733142</v>
      </c>
      <c r="AG425" s="71">
        <v>791307.32861537754</v>
      </c>
      <c r="AH425" s="71">
        <v>2503581.508036064</v>
      </c>
      <c r="AI425" s="71">
        <v>22218391.04832058</v>
      </c>
      <c r="AJ425" s="71">
        <v>26200477.966414701</v>
      </c>
      <c r="AK425" s="71">
        <v>0</v>
      </c>
      <c r="AL425" s="71">
        <v>0</v>
      </c>
      <c r="AM425" s="71">
        <v>1565059.3343324342</v>
      </c>
      <c r="AN425" s="71">
        <v>0</v>
      </c>
      <c r="AO425" s="71">
        <v>0</v>
      </c>
      <c r="AP425" s="71">
        <v>90364639.431452304</v>
      </c>
      <c r="AQ425" s="72"/>
      <c r="AR425" s="71">
        <v>121</v>
      </c>
      <c r="AS425" s="71">
        <v>23</v>
      </c>
      <c r="AT425" s="71">
        <v>0</v>
      </c>
      <c r="AU425" s="71">
        <v>4</v>
      </c>
      <c r="AV425" s="71">
        <v>0</v>
      </c>
      <c r="AW425" s="71">
        <v>0</v>
      </c>
      <c r="AX425" s="71"/>
      <c r="AY425" s="72"/>
      <c r="AZ425" s="71">
        <v>648.86</v>
      </c>
      <c r="BA425" s="71">
        <v>7091.2000000000007</v>
      </c>
      <c r="BB425" s="71">
        <v>0</v>
      </c>
      <c r="BC425" s="71">
        <v>3705</v>
      </c>
      <c r="BD425" s="71">
        <v>0</v>
      </c>
      <c r="BE425" s="71">
        <v>0</v>
      </c>
      <c r="BF425" s="71"/>
      <c r="BG425" s="72"/>
      <c r="BH425" s="71">
        <v>0</v>
      </c>
      <c r="BI425" s="71">
        <v>0</v>
      </c>
      <c r="BJ425" s="71">
        <v>5.6429999999999998</v>
      </c>
      <c r="BK425" s="71">
        <v>0</v>
      </c>
      <c r="BL425" s="71">
        <v>0</v>
      </c>
      <c r="BM425" s="71">
        <v>0</v>
      </c>
      <c r="BN425" s="72"/>
      <c r="BO425" s="71">
        <v>0</v>
      </c>
      <c r="BP425" s="71">
        <v>0</v>
      </c>
      <c r="BQ425" s="71">
        <v>1</v>
      </c>
      <c r="BR425" s="71">
        <v>0</v>
      </c>
      <c r="BS425" s="71">
        <v>0</v>
      </c>
      <c r="BT425" s="71">
        <v>0</v>
      </c>
      <c r="BU425"/>
      <c r="BV425" s="70">
        <v>5.6429999999999998</v>
      </c>
      <c r="BW425" s="70">
        <v>0</v>
      </c>
      <c r="BX425" s="70">
        <v>0</v>
      </c>
      <c r="BY425" s="70">
        <v>0</v>
      </c>
      <c r="BZ425" s="70">
        <v>0</v>
      </c>
      <c r="CA425" s="70">
        <v>0</v>
      </c>
      <c r="CB425" s="70">
        <v>0</v>
      </c>
      <c r="CC425" s="70">
        <v>0</v>
      </c>
      <c r="CD425" s="70">
        <v>0</v>
      </c>
    </row>
    <row r="426" spans="1:82">
      <c r="A426" s="70" t="s">
        <v>2109</v>
      </c>
      <c r="B426" s="70">
        <v>204</v>
      </c>
      <c r="C426" s="70">
        <v>19</v>
      </c>
      <c r="D426" s="70">
        <v>12</v>
      </c>
      <c r="E426" s="70">
        <v>2022</v>
      </c>
      <c r="F426" s="70" t="s">
        <v>161</v>
      </c>
      <c r="G426" s="1064" t="s">
        <v>2090</v>
      </c>
      <c r="H426" s="70" t="s">
        <v>2091</v>
      </c>
      <c r="I426" s="148"/>
      <c r="J426" s="71">
        <v>29.075493850578948</v>
      </c>
      <c r="K426" s="71">
        <v>1.1526684350806453</v>
      </c>
      <c r="L426" s="71">
        <v>18.967795358983167</v>
      </c>
      <c r="M426" s="71">
        <v>15.109031485897544</v>
      </c>
      <c r="N426" s="71">
        <v>21.223788403411611</v>
      </c>
      <c r="O426" s="71">
        <v>10.155167104005029</v>
      </c>
      <c r="P426" s="71">
        <v>16.499503316619997</v>
      </c>
      <c r="Q426" s="71">
        <v>0.68465626835739002</v>
      </c>
      <c r="R426" s="71">
        <v>0</v>
      </c>
      <c r="S426" s="71">
        <v>0.83674607239999998</v>
      </c>
      <c r="T426" s="72"/>
      <c r="U426" s="71">
        <v>2887567</v>
      </c>
      <c r="V426" s="71">
        <v>476</v>
      </c>
      <c r="W426" s="71">
        <v>535</v>
      </c>
      <c r="X426" s="71">
        <v>3280</v>
      </c>
      <c r="Y426" s="71">
        <v>4719</v>
      </c>
      <c r="Z426" s="71">
        <v>7099</v>
      </c>
      <c r="AA426" s="71">
        <v>3605</v>
      </c>
      <c r="AB426" s="71">
        <v>11630</v>
      </c>
      <c r="AC426" s="71">
        <v>0</v>
      </c>
      <c r="AD426" s="71">
        <v>0.83674607239999998</v>
      </c>
      <c r="AE426" s="72"/>
      <c r="AF426" s="71">
        <v>37951934.842897832</v>
      </c>
      <c r="AG426" s="71">
        <v>777630.38786074705</v>
      </c>
      <c r="AH426" s="71">
        <v>2375692.0043926276</v>
      </c>
      <c r="AI426" s="71">
        <v>19930176.012731533</v>
      </c>
      <c r="AJ426" s="71">
        <v>33498806.559545025</v>
      </c>
      <c r="AK426" s="71">
        <v>0</v>
      </c>
      <c r="AL426" s="71">
        <v>0</v>
      </c>
      <c r="AM426" s="71">
        <v>1501750.4339547541</v>
      </c>
      <c r="AN426" s="71">
        <v>0</v>
      </c>
      <c r="AO426" s="71">
        <v>0</v>
      </c>
      <c r="AP426" s="71">
        <v>96035990.241382524</v>
      </c>
      <c r="AQ426" s="72"/>
      <c r="AR426" s="71">
        <v>129</v>
      </c>
      <c r="AS426" s="71">
        <v>23</v>
      </c>
      <c r="AT426" s="71">
        <v>0</v>
      </c>
      <c r="AU426" s="71">
        <v>4</v>
      </c>
      <c r="AV426" s="71">
        <v>0</v>
      </c>
      <c r="AW426" s="71">
        <v>0</v>
      </c>
      <c r="AX426" s="71"/>
      <c r="AY426" s="72"/>
      <c r="AZ426" s="71">
        <v>689.86</v>
      </c>
      <c r="BA426" s="71">
        <v>7091.2000000000007</v>
      </c>
      <c r="BB426" s="71">
        <v>0</v>
      </c>
      <c r="BC426" s="71">
        <v>3705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2110</v>
      </c>
      <c r="B427" s="70">
        <v>204</v>
      </c>
      <c r="C427" s="70">
        <v>20</v>
      </c>
      <c r="D427" s="70">
        <v>12</v>
      </c>
      <c r="E427" s="70">
        <v>2023</v>
      </c>
      <c r="F427" s="70" t="s">
        <v>1539</v>
      </c>
      <c r="G427" s="70" t="s">
        <v>2090</v>
      </c>
      <c r="H427" s="70" t="s">
        <v>2091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138</v>
      </c>
      <c r="AS427" s="71">
        <v>23</v>
      </c>
      <c r="AT427" s="71">
        <v>0</v>
      </c>
      <c r="AU427" s="71">
        <v>5</v>
      </c>
      <c r="AV427" s="71">
        <v>0</v>
      </c>
      <c r="AW427" s="71">
        <v>0</v>
      </c>
      <c r="AX427" s="71"/>
      <c r="AY427" s="72"/>
      <c r="AZ427" s="71">
        <v>730.36</v>
      </c>
      <c r="BA427" s="71">
        <v>7091.2000000000007</v>
      </c>
      <c r="BB427" s="71">
        <v>0</v>
      </c>
      <c r="BC427" s="71">
        <v>3754.9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2111</v>
      </c>
      <c r="B428" s="70">
        <v>204</v>
      </c>
      <c r="C428" s="70">
        <v>21</v>
      </c>
      <c r="D428" s="70">
        <v>12</v>
      </c>
      <c r="E428" s="70">
        <v>2024</v>
      </c>
      <c r="F428" s="70" t="s">
        <v>1554</v>
      </c>
      <c r="G428" s="70" t="s">
        <v>2090</v>
      </c>
      <c r="H428" s="70" t="s">
        <v>2091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2112</v>
      </c>
      <c r="B429" s="70">
        <v>358</v>
      </c>
      <c r="C429" s="70">
        <v>1</v>
      </c>
      <c r="D429" s="70">
        <v>22</v>
      </c>
      <c r="E429" s="70">
        <v>1990</v>
      </c>
      <c r="F429" s="70" t="s">
        <v>787</v>
      </c>
      <c r="G429" s="70" t="s">
        <v>2113</v>
      </c>
      <c r="H429" s="70" t="s">
        <v>2114</v>
      </c>
      <c r="I429" s="148"/>
      <c r="J429" s="71">
        <v>1.8138288411966521</v>
      </c>
      <c r="K429" s="71">
        <v>3.037893835821436</v>
      </c>
      <c r="L429" s="71">
        <v>10.14295244307846</v>
      </c>
      <c r="M429" s="71">
        <v>23.900075390705819</v>
      </c>
      <c r="N429" s="71">
        <v>17.904607745635399</v>
      </c>
      <c r="O429" s="71">
        <v>11.01840786185757</v>
      </c>
      <c r="P429" s="71">
        <v>13.681417736166329</v>
      </c>
      <c r="Q429" s="71">
        <v>1.02971014512792</v>
      </c>
      <c r="R429" s="71">
        <v>0</v>
      </c>
      <c r="S429" s="71">
        <v>1.1736392401248761</v>
      </c>
      <c r="T429" s="72"/>
      <c r="U429" s="71">
        <v>215922</v>
      </c>
      <c r="V429" s="71">
        <v>1084</v>
      </c>
      <c r="W429" s="71">
        <v>100</v>
      </c>
      <c r="X429" s="71">
        <v>8329</v>
      </c>
      <c r="Y429" s="71">
        <v>5698</v>
      </c>
      <c r="Z429" s="71">
        <v>4532</v>
      </c>
      <c r="AA429" s="71">
        <v>3322</v>
      </c>
      <c r="AB429" s="71">
        <v>16719</v>
      </c>
      <c r="AC429" s="71">
        <v>0</v>
      </c>
      <c r="AD429" s="71">
        <v>1.1736392401248761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2115</v>
      </c>
      <c r="B430" s="70">
        <v>359</v>
      </c>
      <c r="C430" s="70">
        <v>2</v>
      </c>
      <c r="D430" s="70">
        <v>22</v>
      </c>
      <c r="E430" s="70">
        <v>2005</v>
      </c>
      <c r="F430" s="70" t="s">
        <v>789</v>
      </c>
      <c r="G430" s="70" t="s">
        <v>2113</v>
      </c>
      <c r="H430" s="70" t="s">
        <v>2114</v>
      </c>
      <c r="I430" s="148"/>
      <c r="J430" s="71">
        <v>0.47423121565309778</v>
      </c>
      <c r="K430" s="71">
        <v>1.6656553656107871</v>
      </c>
      <c r="L430" s="71">
        <v>4.6972565446286509</v>
      </c>
      <c r="M430" s="71">
        <v>31.333240022727139</v>
      </c>
      <c r="N430" s="71">
        <v>22.114390221820521</v>
      </c>
      <c r="O430" s="71">
        <v>14.530447988851011</v>
      </c>
      <c r="P430" s="71">
        <v>13.70310805939325</v>
      </c>
      <c r="Q430" s="71">
        <v>0.87964966623826002</v>
      </c>
      <c r="R430" s="71">
        <v>0</v>
      </c>
      <c r="S430" s="71">
        <v>3.132318800092984</v>
      </c>
      <c r="T430" s="72"/>
      <c r="U430" s="71">
        <v>63482</v>
      </c>
      <c r="V430" s="71">
        <v>713</v>
      </c>
      <c r="W430" s="71">
        <v>41</v>
      </c>
      <c r="X430" s="71">
        <v>5852</v>
      </c>
      <c r="Y430" s="71">
        <v>6308</v>
      </c>
      <c r="Z430" s="71">
        <v>6916</v>
      </c>
      <c r="AA430" s="71">
        <v>2725</v>
      </c>
      <c r="AB430" s="71">
        <v>14931</v>
      </c>
      <c r="AC430" s="71">
        <v>0</v>
      </c>
      <c r="AD430" s="71">
        <v>3.132318800092984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2116</v>
      </c>
      <c r="B431" s="70">
        <v>360</v>
      </c>
      <c r="C431" s="70">
        <v>3</v>
      </c>
      <c r="D431" s="70">
        <v>22</v>
      </c>
      <c r="E431" s="70">
        <v>2006</v>
      </c>
      <c r="F431" s="70" t="s">
        <v>790</v>
      </c>
      <c r="G431" s="70" t="s">
        <v>2113</v>
      </c>
      <c r="H431" s="70" t="s">
        <v>2114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2117</v>
      </c>
      <c r="B432" s="70">
        <v>361</v>
      </c>
      <c r="C432" s="70">
        <v>4</v>
      </c>
      <c r="D432" s="70">
        <v>22</v>
      </c>
      <c r="E432" s="70">
        <v>2007</v>
      </c>
      <c r="F432" s="70" t="s">
        <v>791</v>
      </c>
      <c r="G432" s="70" t="s">
        <v>2113</v>
      </c>
      <c r="H432" s="70" t="s">
        <v>2114</v>
      </c>
      <c r="I432" s="148"/>
      <c r="J432" s="71">
        <v>0.42150218768080022</v>
      </c>
      <c r="K432" s="71">
        <v>1.485176056327802</v>
      </c>
      <c r="L432" s="71">
        <v>4.1976704415874631</v>
      </c>
      <c r="M432" s="71">
        <v>27.03298636044919</v>
      </c>
      <c r="N432" s="71">
        <v>22.798851524813841</v>
      </c>
      <c r="O432" s="71">
        <v>13.85836872680998</v>
      </c>
      <c r="P432" s="71">
        <v>13.40967270367832</v>
      </c>
      <c r="Q432" s="71">
        <v>0.90475173488388105</v>
      </c>
      <c r="R432" s="71">
        <v>0</v>
      </c>
      <c r="S432" s="71">
        <v>3.4875995315140691</v>
      </c>
      <c r="T432" s="72"/>
      <c r="U432" s="71">
        <v>66457</v>
      </c>
      <c r="V432" s="71">
        <v>627</v>
      </c>
      <c r="W432" s="71">
        <v>41</v>
      </c>
      <c r="X432" s="71">
        <v>6067</v>
      </c>
      <c r="Y432" s="71">
        <v>6332</v>
      </c>
      <c r="Z432" s="71">
        <v>6857</v>
      </c>
      <c r="AA432" s="71">
        <v>2626</v>
      </c>
      <c r="AB432" s="71">
        <v>14545</v>
      </c>
      <c r="AC432" s="71">
        <v>0</v>
      </c>
      <c r="AD432" s="71">
        <v>3.4875995315140691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2118</v>
      </c>
      <c r="B433" s="70">
        <v>362</v>
      </c>
      <c r="C433" s="70">
        <v>5</v>
      </c>
      <c r="D433" s="70">
        <v>22</v>
      </c>
      <c r="E433" s="70">
        <v>2008</v>
      </c>
      <c r="F433" s="70" t="s">
        <v>792</v>
      </c>
      <c r="G433" s="70" t="s">
        <v>2113</v>
      </c>
      <c r="H433" s="70" t="s">
        <v>2114</v>
      </c>
      <c r="I433" s="148"/>
      <c r="J433" s="71">
        <v>0.39763970814333988</v>
      </c>
      <c r="K433" s="71">
        <v>1.1052936749870079</v>
      </c>
      <c r="L433" s="71">
        <v>3.4241279507671432</v>
      </c>
      <c r="M433" s="71">
        <v>29.64410083324751</v>
      </c>
      <c r="N433" s="71">
        <v>23.589904326159619</v>
      </c>
      <c r="O433" s="71">
        <v>13.394314909425569</v>
      </c>
      <c r="P433" s="71">
        <v>13.15975903409691</v>
      </c>
      <c r="Q433" s="71">
        <v>0.88001378653759299</v>
      </c>
      <c r="R433" s="71">
        <v>0</v>
      </c>
      <c r="S433" s="71">
        <v>3.7100105246382138</v>
      </c>
      <c r="T433" s="72"/>
      <c r="U433" s="71">
        <v>64976</v>
      </c>
      <c r="V433" s="71">
        <v>627</v>
      </c>
      <c r="W433" s="71">
        <v>41</v>
      </c>
      <c r="X433" s="71">
        <v>6067</v>
      </c>
      <c r="Y433" s="71">
        <v>6346</v>
      </c>
      <c r="Z433" s="71">
        <v>6860</v>
      </c>
      <c r="AA433" s="71">
        <v>2580</v>
      </c>
      <c r="AB433" s="71">
        <v>14380</v>
      </c>
      <c r="AC433" s="71">
        <v>0</v>
      </c>
      <c r="AD433" s="71">
        <v>3.7100105246382138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2119</v>
      </c>
      <c r="B434" s="70">
        <v>363</v>
      </c>
      <c r="C434" s="70">
        <v>6</v>
      </c>
      <c r="D434" s="70">
        <v>22</v>
      </c>
      <c r="E434" s="70">
        <v>2009</v>
      </c>
      <c r="F434" s="70" t="s">
        <v>176</v>
      </c>
      <c r="G434" s="70" t="s">
        <v>2113</v>
      </c>
      <c r="H434" s="70" t="s">
        <v>2114</v>
      </c>
      <c r="I434" s="148"/>
      <c r="J434" s="71">
        <v>0.3418229032555074</v>
      </c>
      <c r="K434" s="71">
        <v>1.1615018017231129</v>
      </c>
      <c r="L434" s="71">
        <v>5.8327155426680024</v>
      </c>
      <c r="M434" s="71">
        <v>28.203912242632779</v>
      </c>
      <c r="N434" s="71">
        <v>21.051936616126401</v>
      </c>
      <c r="O434" s="71">
        <v>13.686776880233751</v>
      </c>
      <c r="P434" s="71">
        <v>12.465858307852841</v>
      </c>
      <c r="Q434" s="71">
        <v>0.82945481469762605</v>
      </c>
      <c r="R434" s="71">
        <v>0</v>
      </c>
      <c r="S434" s="71">
        <v>3.2262496243385419</v>
      </c>
      <c r="T434" s="72"/>
      <c r="U434" s="71">
        <v>47998</v>
      </c>
      <c r="V434" s="71">
        <v>700</v>
      </c>
      <c r="W434" s="71">
        <v>94</v>
      </c>
      <c r="X434" s="71">
        <v>6190</v>
      </c>
      <c r="Y434" s="71">
        <v>6349</v>
      </c>
      <c r="Z434" s="71">
        <v>6919</v>
      </c>
      <c r="AA434" s="71">
        <v>2509</v>
      </c>
      <c r="AB434" s="71">
        <v>14228</v>
      </c>
      <c r="AC434" s="71">
        <v>0</v>
      </c>
      <c r="AD434" s="71">
        <v>3.2262496243385419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2120</v>
      </c>
      <c r="B435" s="70">
        <v>364</v>
      </c>
      <c r="C435" s="70">
        <v>7</v>
      </c>
      <c r="D435" s="70">
        <v>22</v>
      </c>
      <c r="E435" s="70">
        <v>2010</v>
      </c>
      <c r="F435" s="70" t="s">
        <v>177</v>
      </c>
      <c r="G435" s="70" t="s">
        <v>2113</v>
      </c>
      <c r="H435" s="70" t="s">
        <v>2114</v>
      </c>
      <c r="I435" s="148"/>
      <c r="J435" s="71">
        <v>0.59413127706980584</v>
      </c>
      <c r="K435" s="71">
        <v>1.2451366555012591</v>
      </c>
      <c r="L435" s="71">
        <v>5.452940143728835</v>
      </c>
      <c r="M435" s="71">
        <v>28.324632324826482</v>
      </c>
      <c r="N435" s="71">
        <v>22.960708352636551</v>
      </c>
      <c r="O435" s="71">
        <v>13.493517718288979</v>
      </c>
      <c r="P435" s="71">
        <v>12.581322063504089</v>
      </c>
      <c r="Q435" s="71">
        <v>0.856673483076828</v>
      </c>
      <c r="R435" s="71">
        <v>0</v>
      </c>
      <c r="S435" s="71">
        <v>2.8332986976923462</v>
      </c>
      <c r="T435" s="72"/>
      <c r="U435" s="71">
        <v>90684</v>
      </c>
      <c r="V435" s="71">
        <v>700</v>
      </c>
      <c r="W435" s="71">
        <v>94</v>
      </c>
      <c r="X435" s="71">
        <v>6190</v>
      </c>
      <c r="Y435" s="71">
        <v>6335</v>
      </c>
      <c r="Z435" s="71">
        <v>6853</v>
      </c>
      <c r="AA435" s="71">
        <v>2469</v>
      </c>
      <c r="AB435" s="71">
        <v>14081</v>
      </c>
      <c r="AC435" s="71">
        <v>0</v>
      </c>
      <c r="AD435" s="71">
        <v>2.8332986976923462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2121</v>
      </c>
      <c r="B436" s="70">
        <v>365</v>
      </c>
      <c r="C436" s="70">
        <v>8</v>
      </c>
      <c r="D436" s="70">
        <v>22</v>
      </c>
      <c r="E436" s="70">
        <v>2011</v>
      </c>
      <c r="F436" s="70" t="s">
        <v>178</v>
      </c>
      <c r="G436" s="70" t="s">
        <v>2113</v>
      </c>
      <c r="H436" s="70" t="s">
        <v>2114</v>
      </c>
      <c r="I436" s="148"/>
      <c r="J436" s="71">
        <v>0.46989817801102152</v>
      </c>
      <c r="K436" s="71">
        <v>1.7520627332150269</v>
      </c>
      <c r="L436" s="71">
        <v>5.4685626694448182</v>
      </c>
      <c r="M436" s="71">
        <v>32.160110036098487</v>
      </c>
      <c r="N436" s="71">
        <v>25.418744968302239</v>
      </c>
      <c r="O436" s="71">
        <v>13.314523396964377</v>
      </c>
      <c r="P436" s="71">
        <v>12.04454613476222</v>
      </c>
      <c r="Q436" s="71">
        <v>0.96788176055587605</v>
      </c>
      <c r="R436" s="71">
        <v>0</v>
      </c>
      <c r="S436" s="71">
        <v>2.8363941960987051</v>
      </c>
      <c r="T436" s="72"/>
      <c r="U436" s="71">
        <v>66185</v>
      </c>
      <c r="V436" s="71">
        <v>700</v>
      </c>
      <c r="W436" s="71">
        <v>94</v>
      </c>
      <c r="X436" s="71">
        <v>6190</v>
      </c>
      <c r="Y436" s="71">
        <v>6292</v>
      </c>
      <c r="Z436" s="71">
        <v>6909</v>
      </c>
      <c r="AA436" s="71">
        <v>2434</v>
      </c>
      <c r="AB436" s="71">
        <v>13792</v>
      </c>
      <c r="AC436" s="71">
        <v>0</v>
      </c>
      <c r="AD436" s="71">
        <v>2.8363941960987051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2122</v>
      </c>
      <c r="B437" s="70">
        <v>366</v>
      </c>
      <c r="C437" s="70">
        <v>9</v>
      </c>
      <c r="D437" s="70">
        <v>22</v>
      </c>
      <c r="E437" s="70">
        <v>2012</v>
      </c>
      <c r="F437" s="70" t="s">
        <v>179</v>
      </c>
      <c r="G437" s="70" t="s">
        <v>2113</v>
      </c>
      <c r="H437" s="70" t="s">
        <v>2114</v>
      </c>
      <c r="I437" s="148"/>
      <c r="J437" s="71">
        <v>0.2941390009791367</v>
      </c>
      <c r="K437" s="71">
        <v>1.6153539521806151</v>
      </c>
      <c r="L437" s="71">
        <v>5.4556149628230353</v>
      </c>
      <c r="M437" s="71">
        <v>33.06086991162303</v>
      </c>
      <c r="N437" s="71">
        <v>25.379353993330199</v>
      </c>
      <c r="O437" s="71">
        <v>13.158126383354039</v>
      </c>
      <c r="P437" s="71">
        <v>11.854289807210863</v>
      </c>
      <c r="Q437" s="71">
        <v>1.0387747118054</v>
      </c>
      <c r="R437" s="71">
        <v>0</v>
      </c>
      <c r="S437" s="71">
        <v>3.2605109412790072</v>
      </c>
      <c r="T437" s="72"/>
      <c r="U437" s="71">
        <v>42401</v>
      </c>
      <c r="V437" s="71">
        <v>700</v>
      </c>
      <c r="W437" s="71">
        <v>94</v>
      </c>
      <c r="X437" s="71">
        <v>6190</v>
      </c>
      <c r="Y437" s="71">
        <v>6308</v>
      </c>
      <c r="Z437" s="71">
        <v>6882</v>
      </c>
      <c r="AA437" s="71">
        <v>2382</v>
      </c>
      <c r="AB437" s="71">
        <v>13624</v>
      </c>
      <c r="AC437" s="71">
        <v>0</v>
      </c>
      <c r="AD437" s="71">
        <v>3.2605109412790072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2123</v>
      </c>
      <c r="B438" s="70">
        <v>367</v>
      </c>
      <c r="C438" s="70">
        <v>10</v>
      </c>
      <c r="D438" s="70">
        <v>22</v>
      </c>
      <c r="E438" s="70">
        <v>2013</v>
      </c>
      <c r="F438" s="70" t="s">
        <v>180</v>
      </c>
      <c r="G438" s="70" t="s">
        <v>2113</v>
      </c>
      <c r="H438" s="70" t="s">
        <v>2114</v>
      </c>
      <c r="I438" s="148"/>
      <c r="J438" s="71">
        <v>0.249866747958604</v>
      </c>
      <c r="K438" s="71">
        <v>1.395877594271107</v>
      </c>
      <c r="L438" s="71">
        <v>5.3748061590294141</v>
      </c>
      <c r="M438" s="71">
        <v>31.768224186944391</v>
      </c>
      <c r="N438" s="71">
        <v>24.287549328246939</v>
      </c>
      <c r="O438" s="71">
        <v>12.604900614904581</v>
      </c>
      <c r="P438" s="71">
        <v>11.684156208616468</v>
      </c>
      <c r="Q438" s="71">
        <v>1.03995919222033</v>
      </c>
      <c r="R438" s="71">
        <v>0</v>
      </c>
      <c r="S438" s="71">
        <v>3.1910939371525289</v>
      </c>
      <c r="T438" s="72"/>
      <c r="U438" s="71">
        <v>36893</v>
      </c>
      <c r="V438" s="71">
        <v>700</v>
      </c>
      <c r="W438" s="71">
        <v>94</v>
      </c>
      <c r="X438" s="71">
        <v>6190</v>
      </c>
      <c r="Y438" s="71">
        <v>6273</v>
      </c>
      <c r="Z438" s="71">
        <v>6887</v>
      </c>
      <c r="AA438" s="71">
        <v>2339</v>
      </c>
      <c r="AB438" s="71">
        <v>13444</v>
      </c>
      <c r="AC438" s="71">
        <v>0</v>
      </c>
      <c r="AD438" s="71">
        <v>3.1910939371525289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2124</v>
      </c>
      <c r="B439" s="70">
        <v>368</v>
      </c>
      <c r="C439" s="70">
        <v>11</v>
      </c>
      <c r="D439" s="70">
        <v>22</v>
      </c>
      <c r="E439" s="70">
        <v>2014</v>
      </c>
      <c r="F439" s="70" t="s">
        <v>181</v>
      </c>
      <c r="G439" s="70" t="s">
        <v>2113</v>
      </c>
      <c r="H439" s="70" t="s">
        <v>2114</v>
      </c>
      <c r="I439" s="148"/>
      <c r="J439" s="71">
        <v>0.35158542781595331</v>
      </c>
      <c r="K439" s="71">
        <v>1.068351501253165</v>
      </c>
      <c r="L439" s="71">
        <v>1.4050168646638279</v>
      </c>
      <c r="M439" s="71">
        <v>25.160955869810749</v>
      </c>
      <c r="N439" s="71">
        <v>22.313902261873341</v>
      </c>
      <c r="O439" s="71">
        <v>11.955772239546182</v>
      </c>
      <c r="P439" s="71">
        <v>11.443608924562415</v>
      </c>
      <c r="Q439" s="71">
        <v>0.98464241941313602</v>
      </c>
      <c r="R439" s="71">
        <v>0</v>
      </c>
      <c r="S439" s="71">
        <v>2.7434925644553561</v>
      </c>
      <c r="T439" s="72"/>
      <c r="U439" s="71">
        <v>54752</v>
      </c>
      <c r="V439" s="71">
        <v>462</v>
      </c>
      <c r="W439" s="71">
        <v>27</v>
      </c>
      <c r="X439" s="71">
        <v>5221</v>
      </c>
      <c r="Y439" s="71">
        <v>6254</v>
      </c>
      <c r="Z439" s="71">
        <v>6880</v>
      </c>
      <c r="AA439" s="71">
        <v>2279</v>
      </c>
      <c r="AB439" s="71">
        <v>13267</v>
      </c>
      <c r="AC439" s="71">
        <v>0</v>
      </c>
      <c r="AD439" s="71">
        <v>2.7434925644553561</v>
      </c>
      <c r="AE439" s="72"/>
      <c r="AF439" s="71"/>
      <c r="AG439" s="71"/>
      <c r="AH439" s="71"/>
      <c r="AI439" s="71"/>
      <c r="AJ439" s="71"/>
      <c r="AK439" s="71"/>
      <c r="AL439" s="71"/>
      <c r="AM439" s="71"/>
      <c r="AN439" s="71"/>
      <c r="AO439" s="71"/>
      <c r="AP439" s="71"/>
      <c r="AQ439" s="72"/>
      <c r="AR439" s="71">
        <v>49</v>
      </c>
      <c r="AS439" s="71">
        <v>33</v>
      </c>
      <c r="AT439" s="71">
        <v>2</v>
      </c>
      <c r="AU439" s="71">
        <v>0</v>
      </c>
      <c r="AV439" s="71">
        <v>0</v>
      </c>
      <c r="AW439" s="71">
        <v>0</v>
      </c>
      <c r="AX439" s="71"/>
      <c r="AY439" s="72"/>
      <c r="AZ439" s="71">
        <v>239.8</v>
      </c>
      <c r="BA439" s="71">
        <v>2045.3</v>
      </c>
      <c r="BB439" s="71">
        <v>16800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2125</v>
      </c>
      <c r="B440" s="70">
        <v>369</v>
      </c>
      <c r="C440" s="70">
        <v>12</v>
      </c>
      <c r="D440" s="70">
        <v>22</v>
      </c>
      <c r="E440" s="70">
        <v>2015</v>
      </c>
      <c r="F440" s="70" t="s">
        <v>182</v>
      </c>
      <c r="G440" s="70" t="s">
        <v>2113</v>
      </c>
      <c r="H440" s="70" t="s">
        <v>2114</v>
      </c>
      <c r="I440" s="148"/>
      <c r="J440" s="71">
        <v>0.21810289921934259</v>
      </c>
      <c r="K440" s="71">
        <v>0.98912736958533098</v>
      </c>
      <c r="L440" s="71">
        <v>1.50954160120034</v>
      </c>
      <c r="M440" s="71">
        <v>22.718367876837011</v>
      </c>
      <c r="N440" s="71">
        <v>21.116199081786561</v>
      </c>
      <c r="O440" s="71">
        <v>11.760911602032097</v>
      </c>
      <c r="P440" s="71">
        <v>11.281789973465964</v>
      </c>
      <c r="Q440" s="71">
        <v>0.94653714821763002</v>
      </c>
      <c r="R440" s="71">
        <v>0</v>
      </c>
      <c r="S440" s="71">
        <v>3.2516852167888972</v>
      </c>
      <c r="T440" s="72"/>
      <c r="U440" s="71">
        <v>38140</v>
      </c>
      <c r="V440" s="71">
        <v>462</v>
      </c>
      <c r="W440" s="71">
        <v>27</v>
      </c>
      <c r="X440" s="71">
        <v>5221</v>
      </c>
      <c r="Y440" s="71">
        <v>6241</v>
      </c>
      <c r="Z440" s="71">
        <v>6833</v>
      </c>
      <c r="AA440" s="71">
        <v>2245</v>
      </c>
      <c r="AB440" s="71">
        <v>13028</v>
      </c>
      <c r="AC440" s="71">
        <v>0</v>
      </c>
      <c r="AD440" s="71">
        <v>3.2516852167888972</v>
      </c>
      <c r="AE440" s="72"/>
      <c r="AF440" s="71">
        <v>253253.1441761755</v>
      </c>
      <c r="AG440" s="71">
        <v>784157.83416034549</v>
      </c>
      <c r="AH440" s="71">
        <v>207590.09400459251</v>
      </c>
      <c r="AI440" s="71">
        <v>32626161.574685019</v>
      </c>
      <c r="AJ440" s="71">
        <v>34224460.871607572</v>
      </c>
      <c r="AK440" s="71">
        <v>0</v>
      </c>
      <c r="AL440" s="71">
        <v>0</v>
      </c>
      <c r="AM440" s="71">
        <v>1785432.7495954409</v>
      </c>
      <c r="AN440" s="71">
        <v>0</v>
      </c>
      <c r="AO440" s="71">
        <v>0</v>
      </c>
      <c r="AP440" s="71">
        <v>69881056.268229127</v>
      </c>
      <c r="AQ440" s="72"/>
      <c r="AR440" s="71">
        <v>67</v>
      </c>
      <c r="AS440" s="71">
        <v>73</v>
      </c>
      <c r="AT440" s="71">
        <v>2</v>
      </c>
      <c r="AU440" s="71">
        <v>1</v>
      </c>
      <c r="AV440" s="71">
        <v>0</v>
      </c>
      <c r="AW440" s="71">
        <v>0</v>
      </c>
      <c r="AX440" s="71"/>
      <c r="AY440" s="72"/>
      <c r="AZ440" s="71">
        <v>330.2</v>
      </c>
      <c r="BA440" s="71">
        <v>3702.5</v>
      </c>
      <c r="BB440" s="71">
        <v>16800</v>
      </c>
      <c r="BC440" s="71">
        <v>3091</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2126</v>
      </c>
      <c r="B441" s="70">
        <v>370</v>
      </c>
      <c r="C441" s="70">
        <v>13</v>
      </c>
      <c r="D441" s="70">
        <v>22</v>
      </c>
      <c r="E441" s="70">
        <v>2016</v>
      </c>
      <c r="F441" s="70" t="s">
        <v>155</v>
      </c>
      <c r="G441" s="70" t="s">
        <v>2113</v>
      </c>
      <c r="H441" s="70" t="s">
        <v>2114</v>
      </c>
      <c r="I441" s="148"/>
      <c r="J441" s="71">
        <v>0.26631138619674632</v>
      </c>
      <c r="K441" s="71">
        <v>0.97144094927801738</v>
      </c>
      <c r="L441" s="71">
        <v>1.5837365594118293</v>
      </c>
      <c r="M441" s="71">
        <v>21.716485270490224</v>
      </c>
      <c r="N441" s="71">
        <v>20.961642853695864</v>
      </c>
      <c r="O441" s="71">
        <v>11.609591735234298</v>
      </c>
      <c r="P441" s="71">
        <v>10.820373747153219</v>
      </c>
      <c r="Q441" s="71">
        <v>0.89999329888134205</v>
      </c>
      <c r="R441" s="71">
        <v>0</v>
      </c>
      <c r="S441" s="71">
        <v>3.6865254159870995</v>
      </c>
      <c r="T441" s="72"/>
      <c r="U441" s="71">
        <v>47384</v>
      </c>
      <c r="V441" s="71">
        <v>462</v>
      </c>
      <c r="W441" s="71">
        <v>27</v>
      </c>
      <c r="X441" s="71">
        <v>5221</v>
      </c>
      <c r="Y441" s="71">
        <v>6231</v>
      </c>
      <c r="Z441" s="71">
        <v>6828</v>
      </c>
      <c r="AA441" s="71">
        <v>2227</v>
      </c>
      <c r="AB441" s="71">
        <v>12742</v>
      </c>
      <c r="AC441" s="71">
        <v>0</v>
      </c>
      <c r="AD441" s="71">
        <v>3.686525415987099</v>
      </c>
      <c r="AE441" s="72"/>
      <c r="AF441" s="71">
        <v>312164.56080458837</v>
      </c>
      <c r="AG441" s="71">
        <v>735731.13422681217</v>
      </c>
      <c r="AH441" s="71">
        <v>158409.20680156731</v>
      </c>
      <c r="AI441" s="71">
        <v>33645173.519952036</v>
      </c>
      <c r="AJ441" s="71">
        <v>32818309.37222103</v>
      </c>
      <c r="AK441" s="71">
        <v>0</v>
      </c>
      <c r="AL441" s="71">
        <v>0</v>
      </c>
      <c r="AM441" s="71">
        <v>1747594.304634538</v>
      </c>
      <c r="AN441" s="71">
        <v>0</v>
      </c>
      <c r="AO441" s="71">
        <v>0</v>
      </c>
      <c r="AP441" s="71">
        <v>69417382.098640576</v>
      </c>
      <c r="AQ441" s="72"/>
      <c r="AR441" s="71">
        <v>75</v>
      </c>
      <c r="AS441" s="71">
        <v>80</v>
      </c>
      <c r="AT441" s="71">
        <v>2</v>
      </c>
      <c r="AU441" s="71">
        <v>1</v>
      </c>
      <c r="AV441" s="71">
        <v>0</v>
      </c>
      <c r="AW441" s="71">
        <v>0</v>
      </c>
      <c r="AX441" s="71"/>
      <c r="AY441" s="72"/>
      <c r="AZ441" s="71">
        <v>364.6</v>
      </c>
      <c r="BA441" s="71">
        <v>4641.1000000000004</v>
      </c>
      <c r="BB441" s="71">
        <v>16800</v>
      </c>
      <c r="BC441" s="71">
        <v>3091</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2127</v>
      </c>
      <c r="B442" s="70">
        <v>371</v>
      </c>
      <c r="C442" s="70">
        <v>14</v>
      </c>
      <c r="D442" s="70">
        <v>22</v>
      </c>
      <c r="E442" s="70">
        <v>2017</v>
      </c>
      <c r="F442" s="70" t="s">
        <v>156</v>
      </c>
      <c r="G442" s="70" t="s">
        <v>2113</v>
      </c>
      <c r="H442" s="70" t="s">
        <v>2114</v>
      </c>
      <c r="I442" s="148"/>
      <c r="J442" s="71">
        <v>0.17996608554297769</v>
      </c>
      <c r="K442" s="71">
        <v>0.97234897606972071</v>
      </c>
      <c r="L442" s="71">
        <v>1.4330748415467298</v>
      </c>
      <c r="M442" s="71">
        <v>20.843646991275978</v>
      </c>
      <c r="N442" s="71">
        <v>20.079889206483678</v>
      </c>
      <c r="O442" s="71">
        <v>11.281329460469289</v>
      </c>
      <c r="P442" s="71">
        <v>10.524917190997854</v>
      </c>
      <c r="Q442" s="71">
        <v>0.85501373850414197</v>
      </c>
      <c r="R442" s="71">
        <v>0</v>
      </c>
      <c r="S442" s="71">
        <v>3.065574681211551</v>
      </c>
      <c r="T442" s="72"/>
      <c r="U442" s="71">
        <v>32716</v>
      </c>
      <c r="V442" s="71">
        <v>462</v>
      </c>
      <c r="W442" s="71">
        <v>27</v>
      </c>
      <c r="X442" s="71">
        <v>5221</v>
      </c>
      <c r="Y442" s="71">
        <v>6230</v>
      </c>
      <c r="Z442" s="71">
        <v>6745</v>
      </c>
      <c r="AA442" s="71">
        <v>2180</v>
      </c>
      <c r="AB442" s="71">
        <v>12518</v>
      </c>
      <c r="AC442" s="71">
        <v>0</v>
      </c>
      <c r="AD442" s="71">
        <v>3.065574681211551</v>
      </c>
      <c r="AE442" s="72"/>
      <c r="AF442" s="71">
        <v>220934.62862965729</v>
      </c>
      <c r="AG442" s="71">
        <v>743762.02024016192</v>
      </c>
      <c r="AH442" s="71">
        <v>197124.70182097651</v>
      </c>
      <c r="AI442" s="71">
        <v>33565055.753642447</v>
      </c>
      <c r="AJ442" s="71">
        <v>31473587.76522075</v>
      </c>
      <c r="AK442" s="71">
        <v>0</v>
      </c>
      <c r="AL442" s="71">
        <v>0</v>
      </c>
      <c r="AM442" s="71">
        <v>1719558.6310720211</v>
      </c>
      <c r="AN442" s="71">
        <v>0</v>
      </c>
      <c r="AO442" s="71">
        <v>0</v>
      </c>
      <c r="AP442" s="71">
        <v>67920023.500626013</v>
      </c>
      <c r="AQ442" s="72"/>
      <c r="AR442" s="71">
        <v>81</v>
      </c>
      <c r="AS442" s="71">
        <v>91</v>
      </c>
      <c r="AT442" s="71">
        <v>2</v>
      </c>
      <c r="AU442" s="71">
        <v>1</v>
      </c>
      <c r="AV442" s="71">
        <v>0</v>
      </c>
      <c r="AW442" s="71">
        <v>0</v>
      </c>
      <c r="AX442" s="71"/>
      <c r="AY442" s="72"/>
      <c r="AZ442" s="71">
        <v>390.5</v>
      </c>
      <c r="BA442" s="71">
        <v>6137.2999999999984</v>
      </c>
      <c r="BB442" s="71">
        <v>16800</v>
      </c>
      <c r="BC442" s="71">
        <v>3091</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2128</v>
      </c>
      <c r="B443" s="70">
        <v>372</v>
      </c>
      <c r="C443" s="70">
        <v>15</v>
      </c>
      <c r="D443" s="70">
        <v>22</v>
      </c>
      <c r="E443" s="70">
        <v>2018</v>
      </c>
      <c r="F443" s="70" t="s">
        <v>183</v>
      </c>
      <c r="G443" s="70" t="s">
        <v>2113</v>
      </c>
      <c r="H443" s="70" t="s">
        <v>2114</v>
      </c>
      <c r="I443" s="148"/>
      <c r="J443" s="71">
        <v>0.1657332141068171</v>
      </c>
      <c r="K443" s="71">
        <v>0.9133297123280516</v>
      </c>
      <c r="L443" s="71">
        <v>1.2779815877332095</v>
      </c>
      <c r="M443" s="71">
        <v>20.342230948163433</v>
      </c>
      <c r="N443" s="71">
        <v>18.742570170300731</v>
      </c>
      <c r="O443" s="71">
        <v>11.103841493938537</v>
      </c>
      <c r="P443" s="71">
        <v>10.334111734085733</v>
      </c>
      <c r="Q443" s="71">
        <v>0.77812649140870505</v>
      </c>
      <c r="R443" s="71">
        <v>0</v>
      </c>
      <c r="S443" s="71">
        <v>2.2134061643099567</v>
      </c>
      <c r="T443" s="72"/>
      <c r="U443" s="71">
        <v>31406</v>
      </c>
      <c r="V443" s="71">
        <v>462</v>
      </c>
      <c r="W443" s="71">
        <v>27</v>
      </c>
      <c r="X443" s="71">
        <v>5221</v>
      </c>
      <c r="Y443" s="71">
        <v>6217</v>
      </c>
      <c r="Z443" s="71">
        <v>6766</v>
      </c>
      <c r="AA443" s="71">
        <v>2162</v>
      </c>
      <c r="AB443" s="71">
        <v>12277</v>
      </c>
      <c r="AC443" s="71">
        <v>0</v>
      </c>
      <c r="AD443" s="71">
        <v>2.2134061643099572</v>
      </c>
      <c r="AE443" s="72"/>
      <c r="AF443" s="71">
        <v>206171.57416382819</v>
      </c>
      <c r="AG443" s="71">
        <v>660461.93491338915</v>
      </c>
      <c r="AH443" s="71">
        <v>178279.57050393921</v>
      </c>
      <c r="AI443" s="71">
        <v>32285614.85004843</v>
      </c>
      <c r="AJ443" s="71">
        <v>31030981.60196276</v>
      </c>
      <c r="AK443" s="71">
        <v>0</v>
      </c>
      <c r="AL443" s="71">
        <v>0</v>
      </c>
      <c r="AM443" s="71">
        <v>1689942.6862069131</v>
      </c>
      <c r="AN443" s="71">
        <v>0</v>
      </c>
      <c r="AO443" s="71">
        <v>0</v>
      </c>
      <c r="AP443" s="71">
        <v>66051452.217799261</v>
      </c>
      <c r="AQ443" s="72"/>
      <c r="AR443" s="71">
        <v>83</v>
      </c>
      <c r="AS443" s="71">
        <v>99</v>
      </c>
      <c r="AT443" s="71">
        <v>2</v>
      </c>
      <c r="AU443" s="71">
        <v>1</v>
      </c>
      <c r="AV443" s="71">
        <v>0</v>
      </c>
      <c r="AW443" s="71">
        <v>0</v>
      </c>
      <c r="AX443" s="71"/>
      <c r="AY443" s="72"/>
      <c r="AZ443" s="71">
        <v>399</v>
      </c>
      <c r="BA443" s="71">
        <v>8916</v>
      </c>
      <c r="BB443" s="71">
        <v>16800</v>
      </c>
      <c r="BC443" s="71">
        <v>3091</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2129</v>
      </c>
      <c r="B444" s="70">
        <v>373</v>
      </c>
      <c r="C444" s="70">
        <v>16</v>
      </c>
      <c r="D444" s="70">
        <v>22</v>
      </c>
      <c r="E444" s="70">
        <v>2019</v>
      </c>
      <c r="F444" s="70" t="s">
        <v>158</v>
      </c>
      <c r="G444" s="1064" t="s">
        <v>2113</v>
      </c>
      <c r="H444" s="70" t="s">
        <v>2114</v>
      </c>
      <c r="I444" s="148"/>
      <c r="J444" s="71">
        <v>0.20802865206463983</v>
      </c>
      <c r="K444" s="71">
        <v>0.8284263573570283</v>
      </c>
      <c r="L444" s="71">
        <v>1.2891043750795941</v>
      </c>
      <c r="M444" s="71">
        <v>18.73112964850522</v>
      </c>
      <c r="N444" s="71">
        <v>16.506403197571579</v>
      </c>
      <c r="O444" s="71">
        <v>10.720897037175993</v>
      </c>
      <c r="P444" s="71">
        <v>10.113458801560437</v>
      </c>
      <c r="Q444" s="71">
        <v>0.74582971340847404</v>
      </c>
      <c r="R444" s="71">
        <v>0</v>
      </c>
      <c r="S444" s="71">
        <v>2.4713479712307689</v>
      </c>
      <c r="T444" s="72"/>
      <c r="U444" s="71">
        <v>40862</v>
      </c>
      <c r="V444" s="71">
        <v>462</v>
      </c>
      <c r="W444" s="71">
        <v>27</v>
      </c>
      <c r="X444" s="71">
        <v>5221</v>
      </c>
      <c r="Y444" s="71">
        <v>6255</v>
      </c>
      <c r="Z444" s="71">
        <v>6712</v>
      </c>
      <c r="AA444" s="71">
        <v>2100</v>
      </c>
      <c r="AB444" s="71">
        <v>12086</v>
      </c>
      <c r="AC444" s="71">
        <v>0</v>
      </c>
      <c r="AD444" s="71">
        <v>2.4713479712307689</v>
      </c>
      <c r="AE444" s="72"/>
      <c r="AF444" s="71">
        <v>259166.71761152739</v>
      </c>
      <c r="AG444" s="71">
        <v>637544.54034779104</v>
      </c>
      <c r="AH444" s="71">
        <v>193890.06872822231</v>
      </c>
      <c r="AI444" s="71">
        <v>31508856.07823126</v>
      </c>
      <c r="AJ444" s="71">
        <v>29134174.0673467</v>
      </c>
      <c r="AK444" s="71">
        <v>0</v>
      </c>
      <c r="AL444" s="71">
        <v>0</v>
      </c>
      <c r="AM444" s="71">
        <v>1646022.2166407122</v>
      </c>
      <c r="AN444" s="71">
        <v>0</v>
      </c>
      <c r="AO444" s="71">
        <v>0</v>
      </c>
      <c r="AP444" s="71">
        <v>63379653.688906208</v>
      </c>
      <c r="AQ444" s="72"/>
      <c r="AR444" s="71">
        <v>92</v>
      </c>
      <c r="AS444" s="71">
        <v>103</v>
      </c>
      <c r="AT444" s="71">
        <v>2</v>
      </c>
      <c r="AU444" s="71">
        <v>1</v>
      </c>
      <c r="AV444" s="71">
        <v>0</v>
      </c>
      <c r="AW444" s="71">
        <v>0</v>
      </c>
      <c r="AX444" s="71"/>
      <c r="AY444" s="72"/>
      <c r="AZ444" s="71">
        <v>439.19999999999987</v>
      </c>
      <c r="BA444" s="71">
        <v>9003.5</v>
      </c>
      <c r="BB444" s="71">
        <v>16800</v>
      </c>
      <c r="BC444" s="71">
        <v>3091</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2130</v>
      </c>
      <c r="B445" s="70">
        <v>374</v>
      </c>
      <c r="C445" s="70">
        <v>17</v>
      </c>
      <c r="D445" s="70">
        <v>22</v>
      </c>
      <c r="E445" s="70">
        <v>2020</v>
      </c>
      <c r="F445" s="70" t="s">
        <v>159</v>
      </c>
      <c r="G445" s="1064" t="s">
        <v>2113</v>
      </c>
      <c r="H445" s="70" t="s">
        <v>2114</v>
      </c>
      <c r="I445" s="148"/>
      <c r="J445" s="71">
        <v>0.1615094921636758</v>
      </c>
      <c r="K445" s="71">
        <v>0.77493493565019644</v>
      </c>
      <c r="L445" s="71">
        <v>2.5654413836013821</v>
      </c>
      <c r="M445" s="71">
        <v>15.80057009204153</v>
      </c>
      <c r="N445" s="71">
        <v>16.805785394077045</v>
      </c>
      <c r="O445" s="71">
        <v>9.3286474521740761</v>
      </c>
      <c r="P445" s="71">
        <v>9.4017410878985395</v>
      </c>
      <c r="Q445" s="71">
        <v>0.69673886840503596</v>
      </c>
      <c r="R445" s="71">
        <v>0</v>
      </c>
      <c r="S445" s="71">
        <v>3.125109491325234</v>
      </c>
      <c r="T445" s="72"/>
      <c r="U445" s="71">
        <v>34260</v>
      </c>
      <c r="V445" s="71">
        <v>380</v>
      </c>
      <c r="W445" s="71">
        <v>52</v>
      </c>
      <c r="X445" s="71">
        <v>4778</v>
      </c>
      <c r="Y445" s="71">
        <v>6221</v>
      </c>
      <c r="Z445" s="71">
        <v>6666</v>
      </c>
      <c r="AA445" s="71">
        <v>2075</v>
      </c>
      <c r="AB445" s="71">
        <v>11817</v>
      </c>
      <c r="AC445" s="71">
        <v>0</v>
      </c>
      <c r="AD445" s="71">
        <v>3.125109491325234</v>
      </c>
      <c r="AE445" s="72"/>
      <c r="AF445" s="71">
        <v>212203.8106126544</v>
      </c>
      <c r="AG445" s="71">
        <v>565823.18918372109</v>
      </c>
      <c r="AH445" s="71">
        <v>379995.0776615201</v>
      </c>
      <c r="AI445" s="71">
        <v>27235283.292331673</v>
      </c>
      <c r="AJ445" s="71">
        <v>30656624.986544181</v>
      </c>
      <c r="AK445" s="71"/>
      <c r="AL445" s="71"/>
      <c r="AM445" s="71">
        <v>1542249.7896083135</v>
      </c>
      <c r="AN445" s="71"/>
      <c r="AO445" s="71"/>
      <c r="AP445" s="71">
        <v>60592180.145942062</v>
      </c>
      <c r="AQ445" s="72"/>
      <c r="AR445" s="71">
        <v>102</v>
      </c>
      <c r="AS445" s="71">
        <v>106</v>
      </c>
      <c r="AT445" s="71">
        <v>2</v>
      </c>
      <c r="AU445" s="71">
        <v>1</v>
      </c>
      <c r="AV445" s="71">
        <v>0</v>
      </c>
      <c r="AW445" s="71">
        <v>0</v>
      </c>
      <c r="AX445" s="71"/>
      <c r="AY445" s="72"/>
      <c r="AZ445" s="71">
        <v>480.19999999999987</v>
      </c>
      <c r="BA445" s="71">
        <v>9152</v>
      </c>
      <c r="BB445" s="71">
        <v>16800</v>
      </c>
      <c r="BC445" s="71">
        <v>3091</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2131</v>
      </c>
      <c r="B446" s="70">
        <v>374</v>
      </c>
      <c r="C446" s="70">
        <v>18</v>
      </c>
      <c r="D446" s="70">
        <v>22</v>
      </c>
      <c r="E446" s="70">
        <v>2021</v>
      </c>
      <c r="F446" s="70" t="s">
        <v>160</v>
      </c>
      <c r="G446" s="70" t="s">
        <v>2113</v>
      </c>
      <c r="H446" s="70" t="s">
        <v>2114</v>
      </c>
      <c r="I446" s="148"/>
      <c r="J446" s="71">
        <v>0.23997390714027575</v>
      </c>
      <c r="K446" s="71">
        <v>0.84111158702482403</v>
      </c>
      <c r="L446" s="71">
        <v>2.3126723238851334</v>
      </c>
      <c r="M446" s="71">
        <v>18.085671369269956</v>
      </c>
      <c r="N446" s="71">
        <v>16.843160079571067</v>
      </c>
      <c r="O446" s="71">
        <v>9.0137877451864004</v>
      </c>
      <c r="P446" s="71">
        <v>9.7578807934186873</v>
      </c>
      <c r="Q446" s="71">
        <v>0.68061851093191195</v>
      </c>
      <c r="R446" s="71">
        <v>0</v>
      </c>
      <c r="S446" s="71">
        <v>2.7720173975962692</v>
      </c>
      <c r="T446" s="72"/>
      <c r="U446" s="71">
        <v>50575</v>
      </c>
      <c r="V446" s="71">
        <v>380</v>
      </c>
      <c r="W446" s="71">
        <v>52</v>
      </c>
      <c r="X446" s="71">
        <v>4778</v>
      </c>
      <c r="Y446" s="71">
        <v>6213</v>
      </c>
      <c r="Z446" s="71">
        <v>6632</v>
      </c>
      <c r="AA446" s="71">
        <v>2100</v>
      </c>
      <c r="AB446" s="71">
        <v>11657</v>
      </c>
      <c r="AC446" s="71">
        <v>0</v>
      </c>
      <c r="AD446" s="71">
        <v>2.7720173975962692</v>
      </c>
      <c r="AE446" s="72"/>
      <c r="AF446" s="71">
        <v>307872.99268811313</v>
      </c>
      <c r="AG446" s="71">
        <v>600788.15866057994</v>
      </c>
      <c r="AH446" s="71">
        <v>357085.16836387978</v>
      </c>
      <c r="AI446" s="71">
        <v>29851999.724368472</v>
      </c>
      <c r="AJ446" s="71">
        <v>29771530.079333831</v>
      </c>
      <c r="AK446" s="71">
        <v>0</v>
      </c>
      <c r="AL446" s="71">
        <v>0</v>
      </c>
      <c r="AM446" s="71">
        <v>1530143.1401755589</v>
      </c>
      <c r="AN446" s="71">
        <v>0</v>
      </c>
      <c r="AO446" s="71">
        <v>0</v>
      </c>
      <c r="AP446" s="71">
        <v>62419419.263590433</v>
      </c>
      <c r="AQ446" s="72"/>
      <c r="AR446" s="71">
        <v>107</v>
      </c>
      <c r="AS446" s="71">
        <v>114</v>
      </c>
      <c r="AT446" s="71">
        <v>2</v>
      </c>
      <c r="AU446" s="71">
        <v>1</v>
      </c>
      <c r="AV446" s="71">
        <v>0</v>
      </c>
      <c r="AW446" s="71">
        <v>0</v>
      </c>
      <c r="AX446" s="71"/>
      <c r="AY446" s="72"/>
      <c r="AZ446" s="71">
        <v>503.89999999999992</v>
      </c>
      <c r="BA446" s="71">
        <v>9548</v>
      </c>
      <c r="BB446" s="71">
        <v>16800</v>
      </c>
      <c r="BC446" s="71">
        <v>3091</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2132</v>
      </c>
      <c r="B447" s="70">
        <v>374</v>
      </c>
      <c r="C447" s="70">
        <v>19</v>
      </c>
      <c r="D447" s="70">
        <v>22</v>
      </c>
      <c r="E447" s="70">
        <v>2022</v>
      </c>
      <c r="F447" s="70" t="s">
        <v>161</v>
      </c>
      <c r="G447" s="70" t="s">
        <v>2113</v>
      </c>
      <c r="H447" s="70" t="s">
        <v>2114</v>
      </c>
      <c r="I447" s="148"/>
      <c r="J447" s="71">
        <v>0.21647366108041283</v>
      </c>
      <c r="K447" s="71">
        <v>0.77091133007121981</v>
      </c>
      <c r="L447" s="71">
        <v>2.1429797949793246</v>
      </c>
      <c r="M447" s="71">
        <v>17.255461900698219</v>
      </c>
      <c r="N447" s="71">
        <v>18.221525858468119</v>
      </c>
      <c r="O447" s="71">
        <v>9.4384832444323408</v>
      </c>
      <c r="P447" s="71">
        <v>9.5564390915679756</v>
      </c>
      <c r="Q447" s="71">
        <v>0.67194038237585985</v>
      </c>
      <c r="R447" s="71">
        <v>0</v>
      </c>
      <c r="S447" s="71">
        <v>3.0338120659604102</v>
      </c>
      <c r="T447" s="72"/>
      <c r="U447" s="71">
        <v>55162</v>
      </c>
      <c r="V447" s="71">
        <v>380</v>
      </c>
      <c r="W447" s="71">
        <v>52</v>
      </c>
      <c r="X447" s="71">
        <v>4778</v>
      </c>
      <c r="Y447" s="71">
        <v>6241</v>
      </c>
      <c r="Z447" s="71">
        <v>6598</v>
      </c>
      <c r="AA447" s="71">
        <v>2088</v>
      </c>
      <c r="AB447" s="71">
        <v>11414</v>
      </c>
      <c r="AC447" s="71">
        <v>0</v>
      </c>
      <c r="AD447" s="71">
        <v>3.0338120659604102</v>
      </c>
      <c r="AE447" s="72"/>
      <c r="AF447" s="71">
        <v>280038.20949246985</v>
      </c>
      <c r="AG447" s="71">
        <v>584624.55242837791</v>
      </c>
      <c r="AH447" s="71">
        <v>403480.92018547491</v>
      </c>
      <c r="AI447" s="71">
        <v>27821405.899463661</v>
      </c>
      <c r="AJ447" s="71">
        <v>33816237.945305973</v>
      </c>
      <c r="AK447" s="71">
        <v>0</v>
      </c>
      <c r="AL447" s="71">
        <v>0</v>
      </c>
      <c r="AM447" s="71">
        <v>1473858.938362817</v>
      </c>
      <c r="AN447" s="71">
        <v>0</v>
      </c>
      <c r="AO447" s="71">
        <v>0</v>
      </c>
      <c r="AP447" s="71">
        <v>64379646.465238772</v>
      </c>
      <c r="AQ447" s="72"/>
      <c r="AR447" s="71">
        <v>111</v>
      </c>
      <c r="AS447" s="71">
        <v>114</v>
      </c>
      <c r="AT447" s="71">
        <v>2</v>
      </c>
      <c r="AU447" s="71">
        <v>1</v>
      </c>
      <c r="AV447" s="71">
        <v>0</v>
      </c>
      <c r="AW447" s="71">
        <v>0</v>
      </c>
      <c r="AX447" s="71"/>
      <c r="AY447" s="72"/>
      <c r="AZ447" s="71">
        <v>524.89999999999986</v>
      </c>
      <c r="BA447" s="71">
        <v>9548</v>
      </c>
      <c r="BB447" s="71">
        <v>16800</v>
      </c>
      <c r="BC447" s="71">
        <v>3091</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2133</v>
      </c>
      <c r="B448" s="70">
        <v>374</v>
      </c>
      <c r="C448" s="70">
        <v>20</v>
      </c>
      <c r="D448" s="70">
        <v>22</v>
      </c>
      <c r="E448" s="70">
        <v>2023</v>
      </c>
      <c r="F448" s="70" t="s">
        <v>1539</v>
      </c>
      <c r="G448" s="70" t="s">
        <v>2113</v>
      </c>
      <c r="H448" s="70" t="s">
        <v>2114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116</v>
      </c>
      <c r="AS448" s="71">
        <v>115</v>
      </c>
      <c r="AT448" s="71">
        <v>2</v>
      </c>
      <c r="AU448" s="71">
        <v>1</v>
      </c>
      <c r="AV448" s="71">
        <v>0</v>
      </c>
      <c r="AW448" s="71">
        <v>0</v>
      </c>
      <c r="AX448" s="71"/>
      <c r="AY448" s="72"/>
      <c r="AZ448" s="71">
        <v>545.89999999999986</v>
      </c>
      <c r="BA448" s="71">
        <v>9597.5</v>
      </c>
      <c r="BB448" s="71">
        <v>16800</v>
      </c>
      <c r="BC448" s="71">
        <v>3091</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2134</v>
      </c>
      <c r="B449" s="70">
        <v>374</v>
      </c>
      <c r="C449" s="70">
        <v>21</v>
      </c>
      <c r="D449" s="70">
        <v>22</v>
      </c>
      <c r="E449" s="70">
        <v>2024</v>
      </c>
      <c r="F449" s="70" t="s">
        <v>1554</v>
      </c>
      <c r="G449" s="70" t="s">
        <v>2113</v>
      </c>
      <c r="H449" s="70" t="s">
        <v>2114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2135</v>
      </c>
      <c r="B450" s="70">
        <v>460</v>
      </c>
      <c r="C450" s="70">
        <v>1</v>
      </c>
      <c r="D450" s="70">
        <v>28</v>
      </c>
      <c r="E450" s="70">
        <v>1990</v>
      </c>
      <c r="F450" s="70" t="s">
        <v>787</v>
      </c>
      <c r="G450" s="70" t="s">
        <v>2136</v>
      </c>
      <c r="H450" s="70" t="s">
        <v>2137</v>
      </c>
      <c r="I450" s="148"/>
      <c r="J450" s="71">
        <v>22.159397311031199</v>
      </c>
      <c r="K450" s="71">
        <v>1.0746226809890269</v>
      </c>
      <c r="L450" s="71">
        <v>10.31846000611602</v>
      </c>
      <c r="M450" s="71">
        <v>4.2092644481380432</v>
      </c>
      <c r="N450" s="71">
        <v>8.6959461641070153</v>
      </c>
      <c r="O450" s="71">
        <v>9.9778344803758792</v>
      </c>
      <c r="P450" s="71">
        <v>15.65002630867912</v>
      </c>
      <c r="Q450" s="71">
        <v>0.77269833607122995</v>
      </c>
      <c r="R450" s="71">
        <v>0</v>
      </c>
      <c r="S450" s="71">
        <v>0.62017564715162854</v>
      </c>
      <c r="T450" s="72"/>
      <c r="U450" s="71">
        <v>1021711</v>
      </c>
      <c r="V450" s="71">
        <v>369</v>
      </c>
      <c r="W450" s="71">
        <v>108</v>
      </c>
      <c r="X450" s="71">
        <v>1790</v>
      </c>
      <c r="Y450" s="71">
        <v>3298</v>
      </c>
      <c r="Z450" s="71">
        <v>4104</v>
      </c>
      <c r="AA450" s="71">
        <v>3800</v>
      </c>
      <c r="AB450" s="71">
        <v>12546</v>
      </c>
      <c r="AC450" s="71">
        <v>0</v>
      </c>
      <c r="AD450" s="71">
        <v>0.62017564715162854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2138</v>
      </c>
      <c r="B451" s="70">
        <v>461</v>
      </c>
      <c r="C451" s="70">
        <v>2</v>
      </c>
      <c r="D451" s="70">
        <v>28</v>
      </c>
      <c r="E451" s="70">
        <v>2005</v>
      </c>
      <c r="F451" s="70" t="s">
        <v>789</v>
      </c>
      <c r="G451" s="70" t="s">
        <v>2136</v>
      </c>
      <c r="H451" s="70" t="s">
        <v>2137</v>
      </c>
      <c r="I451" s="148"/>
      <c r="J451" s="71">
        <v>9.6816631931088857</v>
      </c>
      <c r="K451" s="71">
        <v>0.61609847053519129</v>
      </c>
      <c r="L451" s="71">
        <v>8.5513659181794068</v>
      </c>
      <c r="M451" s="71">
        <v>8.6913551516687075</v>
      </c>
      <c r="N451" s="71">
        <v>16.30608101511455</v>
      </c>
      <c r="O451" s="71">
        <v>16.026352987124859</v>
      </c>
      <c r="P451" s="71">
        <v>16.48395897933618</v>
      </c>
      <c r="Q451" s="71">
        <v>0.78786116044499699</v>
      </c>
      <c r="R451" s="71">
        <v>0</v>
      </c>
      <c r="S451" s="71">
        <v>1.131064361340598</v>
      </c>
      <c r="T451" s="72"/>
      <c r="U451" s="71">
        <v>641622</v>
      </c>
      <c r="V451" s="71">
        <v>267</v>
      </c>
      <c r="W451" s="71">
        <v>102</v>
      </c>
      <c r="X451" s="71">
        <v>1849</v>
      </c>
      <c r="Y451" s="71">
        <v>4432</v>
      </c>
      <c r="Z451" s="71">
        <v>7628</v>
      </c>
      <c r="AA451" s="71">
        <v>3278</v>
      </c>
      <c r="AB451" s="71">
        <v>13373</v>
      </c>
      <c r="AC451" s="71">
        <v>0</v>
      </c>
      <c r="AD451" s="71">
        <v>1.131064361340598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2139</v>
      </c>
      <c r="B452" s="70">
        <v>462</v>
      </c>
      <c r="C452" s="70">
        <v>3</v>
      </c>
      <c r="D452" s="70">
        <v>28</v>
      </c>
      <c r="E452" s="70">
        <v>2006</v>
      </c>
      <c r="F452" s="70" t="s">
        <v>790</v>
      </c>
      <c r="G452" s="70" t="s">
        <v>2136</v>
      </c>
      <c r="H452" s="70" t="s">
        <v>2137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2140</v>
      </c>
      <c r="B453" s="70">
        <v>463</v>
      </c>
      <c r="C453" s="70">
        <v>4</v>
      </c>
      <c r="D453" s="70">
        <v>28</v>
      </c>
      <c r="E453" s="70">
        <v>2007</v>
      </c>
      <c r="F453" s="70" t="s">
        <v>791</v>
      </c>
      <c r="G453" s="70" t="s">
        <v>2136</v>
      </c>
      <c r="H453" s="70" t="s">
        <v>2137</v>
      </c>
      <c r="I453" s="148"/>
      <c r="J453" s="71">
        <v>12.98482855689978</v>
      </c>
      <c r="K453" s="71">
        <v>0.5762268544410255</v>
      </c>
      <c r="L453" s="71">
        <v>5.0093757616836649</v>
      </c>
      <c r="M453" s="71">
        <v>9.5924939148011532</v>
      </c>
      <c r="N453" s="71">
        <v>15.78827530902733</v>
      </c>
      <c r="O453" s="71">
        <v>15.772307064900851</v>
      </c>
      <c r="P453" s="71">
        <v>16.3867630259344</v>
      </c>
      <c r="Q453" s="71">
        <v>0.82581533395107598</v>
      </c>
      <c r="R453" s="71">
        <v>0</v>
      </c>
      <c r="S453" s="71">
        <v>1.1640029123549589</v>
      </c>
      <c r="T453" s="72"/>
      <c r="U453" s="71">
        <v>931544</v>
      </c>
      <c r="V453" s="71">
        <v>253</v>
      </c>
      <c r="W453" s="71">
        <v>65</v>
      </c>
      <c r="X453" s="71">
        <v>2455</v>
      </c>
      <c r="Y453" s="71">
        <v>4558</v>
      </c>
      <c r="Z453" s="71">
        <v>7804</v>
      </c>
      <c r="AA453" s="71">
        <v>3209</v>
      </c>
      <c r="AB453" s="71">
        <v>13276</v>
      </c>
      <c r="AC453" s="71">
        <v>0</v>
      </c>
      <c r="AD453" s="71">
        <v>1.1640029123549589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2141</v>
      </c>
      <c r="B454" s="70">
        <v>464</v>
      </c>
      <c r="C454" s="70">
        <v>5</v>
      </c>
      <c r="D454" s="70">
        <v>28</v>
      </c>
      <c r="E454" s="70">
        <v>2008</v>
      </c>
      <c r="F454" s="70" t="s">
        <v>792</v>
      </c>
      <c r="G454" s="70" t="s">
        <v>2136</v>
      </c>
      <c r="H454" s="70" t="s">
        <v>2137</v>
      </c>
      <c r="I454" s="148"/>
      <c r="J454" s="71">
        <v>11.06061463955645</v>
      </c>
      <c r="K454" s="71">
        <v>0.42654184588990762</v>
      </c>
      <c r="L454" s="71">
        <v>4.2966801111680626</v>
      </c>
      <c r="M454" s="71">
        <v>10.4789356725509</v>
      </c>
      <c r="N454" s="71">
        <v>15.878439502728151</v>
      </c>
      <c r="O454" s="71">
        <v>15.31364604003276</v>
      </c>
      <c r="P454" s="71">
        <v>16.296678338736299</v>
      </c>
      <c r="Q454" s="71">
        <v>0.80767885637852199</v>
      </c>
      <c r="R454" s="71">
        <v>0</v>
      </c>
      <c r="S454" s="71">
        <v>1.013104711619254</v>
      </c>
      <c r="T454" s="72"/>
      <c r="U454" s="71">
        <v>899747</v>
      </c>
      <c r="V454" s="71">
        <v>253</v>
      </c>
      <c r="W454" s="71">
        <v>65</v>
      </c>
      <c r="X454" s="71">
        <v>2455</v>
      </c>
      <c r="Y454" s="71">
        <v>4605</v>
      </c>
      <c r="Z454" s="71">
        <v>7843</v>
      </c>
      <c r="AA454" s="71">
        <v>3195</v>
      </c>
      <c r="AB454" s="71">
        <v>13198</v>
      </c>
      <c r="AC454" s="71">
        <v>0</v>
      </c>
      <c r="AD454" s="71">
        <v>1.013104711619254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2142</v>
      </c>
      <c r="B455" s="70">
        <v>465</v>
      </c>
      <c r="C455" s="70">
        <v>6</v>
      </c>
      <c r="D455" s="70">
        <v>28</v>
      </c>
      <c r="E455" s="70">
        <v>2009</v>
      </c>
      <c r="F455" s="70" t="s">
        <v>176</v>
      </c>
      <c r="G455" s="70" t="s">
        <v>2136</v>
      </c>
      <c r="H455" s="70" t="s">
        <v>2137</v>
      </c>
      <c r="I455" s="148"/>
      <c r="J455" s="71">
        <v>8.0290277744238026</v>
      </c>
      <c r="K455" s="71">
        <v>0.52270442460511946</v>
      </c>
      <c r="L455" s="71">
        <v>3.7762086542079372</v>
      </c>
      <c r="M455" s="71">
        <v>10.662207970146619</v>
      </c>
      <c r="N455" s="71">
        <v>15.872937329157461</v>
      </c>
      <c r="O455" s="71">
        <v>15.593707493406949</v>
      </c>
      <c r="P455" s="71">
        <v>15.73013447694783</v>
      </c>
      <c r="Q455" s="71">
        <v>0.76142179749548</v>
      </c>
      <c r="R455" s="71">
        <v>0</v>
      </c>
      <c r="S455" s="71">
        <v>1.0916030162347301</v>
      </c>
      <c r="T455" s="72"/>
      <c r="U455" s="71">
        <v>684884</v>
      </c>
      <c r="V455" s="71">
        <v>264</v>
      </c>
      <c r="W455" s="71">
        <v>100</v>
      </c>
      <c r="X455" s="71">
        <v>2545</v>
      </c>
      <c r="Y455" s="71">
        <v>4624</v>
      </c>
      <c r="Z455" s="71">
        <v>7883</v>
      </c>
      <c r="AA455" s="71">
        <v>3166</v>
      </c>
      <c r="AB455" s="71">
        <v>13061</v>
      </c>
      <c r="AC455" s="71">
        <v>0</v>
      </c>
      <c r="AD455" s="71">
        <v>1.0916030162347301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2143</v>
      </c>
      <c r="B456" s="70">
        <v>466</v>
      </c>
      <c r="C456" s="70">
        <v>7</v>
      </c>
      <c r="D456" s="70">
        <v>28</v>
      </c>
      <c r="E456" s="70">
        <v>2010</v>
      </c>
      <c r="F456" s="70" t="s">
        <v>177</v>
      </c>
      <c r="G456" s="70" t="s">
        <v>2136</v>
      </c>
      <c r="H456" s="70" t="s">
        <v>2137</v>
      </c>
      <c r="I456" s="148"/>
      <c r="J456" s="71">
        <v>6.1423797816030437</v>
      </c>
      <c r="K456" s="71">
        <v>0.51126257212771464</v>
      </c>
      <c r="L456" s="71">
        <v>3.2308197498082989</v>
      </c>
      <c r="M456" s="71">
        <v>9.9608521733238753</v>
      </c>
      <c r="N456" s="71">
        <v>13.305502628642319</v>
      </c>
      <c r="O456" s="71">
        <v>15.64169046462683</v>
      </c>
      <c r="P456" s="71">
        <v>15.924111562758309</v>
      </c>
      <c r="Q456" s="71">
        <v>0.78658699401323096</v>
      </c>
      <c r="R456" s="71">
        <v>0</v>
      </c>
      <c r="S456" s="71">
        <v>1.5247194692614121</v>
      </c>
      <c r="T456" s="72"/>
      <c r="U456" s="71">
        <v>610342</v>
      </c>
      <c r="V456" s="71">
        <v>264</v>
      </c>
      <c r="W456" s="71">
        <v>100</v>
      </c>
      <c r="X456" s="71">
        <v>2545</v>
      </c>
      <c r="Y456" s="71">
        <v>4660</v>
      </c>
      <c r="Z456" s="71">
        <v>7944</v>
      </c>
      <c r="AA456" s="71">
        <v>3125</v>
      </c>
      <c r="AB456" s="71">
        <v>12929</v>
      </c>
      <c r="AC456" s="71">
        <v>0</v>
      </c>
      <c r="AD456" s="71">
        <v>1.5247194692614121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2144</v>
      </c>
      <c r="B457" s="70">
        <v>467</v>
      </c>
      <c r="C457" s="70">
        <v>8</v>
      </c>
      <c r="D457" s="70">
        <v>28</v>
      </c>
      <c r="E457" s="70">
        <v>2011</v>
      </c>
      <c r="F457" s="70" t="s">
        <v>178</v>
      </c>
      <c r="G457" s="70" t="s">
        <v>2136</v>
      </c>
      <c r="H457" s="70" t="s">
        <v>2137</v>
      </c>
      <c r="I457" s="148"/>
      <c r="J457" s="71">
        <v>8.6155348251040298</v>
      </c>
      <c r="K457" s="71">
        <v>0.72831279117617853</v>
      </c>
      <c r="L457" s="71">
        <v>4.4799834688000981</v>
      </c>
      <c r="M457" s="71">
        <v>13.61652299623867</v>
      </c>
      <c r="N457" s="71">
        <v>20.145060297077318</v>
      </c>
      <c r="O457" s="71">
        <v>15.526865683795339</v>
      </c>
      <c r="P457" s="71">
        <v>15.305579784231533</v>
      </c>
      <c r="Q457" s="71">
        <v>0.89973985296453696</v>
      </c>
      <c r="R457" s="71">
        <v>0</v>
      </c>
      <c r="S457" s="71">
        <v>1.6310558406729769</v>
      </c>
      <c r="T457" s="72"/>
      <c r="U457" s="71">
        <v>675639</v>
      </c>
      <c r="V457" s="71">
        <v>264</v>
      </c>
      <c r="W457" s="71">
        <v>100</v>
      </c>
      <c r="X457" s="71">
        <v>2545</v>
      </c>
      <c r="Y457" s="71">
        <v>4678</v>
      </c>
      <c r="Z457" s="71">
        <v>8057</v>
      </c>
      <c r="AA457" s="71">
        <v>3093</v>
      </c>
      <c r="AB457" s="71">
        <v>12821</v>
      </c>
      <c r="AC457" s="71">
        <v>0</v>
      </c>
      <c r="AD457" s="71">
        <v>1.6310558406729769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2145</v>
      </c>
      <c r="B458" s="70">
        <v>468</v>
      </c>
      <c r="C458" s="70">
        <v>9</v>
      </c>
      <c r="D458" s="70">
        <v>28</v>
      </c>
      <c r="E458" s="70">
        <v>2012</v>
      </c>
      <c r="F458" s="70" t="s">
        <v>179</v>
      </c>
      <c r="G458" s="70" t="s">
        <v>2136</v>
      </c>
      <c r="H458" s="70" t="s">
        <v>2137</v>
      </c>
      <c r="I458" s="148"/>
      <c r="J458" s="71">
        <v>8.2576294105510488</v>
      </c>
      <c r="K458" s="71">
        <v>0.74610840572164649</v>
      </c>
      <c r="L458" s="71">
        <v>4.4775662872884734</v>
      </c>
      <c r="M458" s="71">
        <v>15.83304820932559</v>
      </c>
      <c r="N458" s="71">
        <v>24.676211269305259</v>
      </c>
      <c r="O458" s="71">
        <v>15.559551367005982</v>
      </c>
      <c r="P458" s="71">
        <v>15.11894728560311</v>
      </c>
      <c r="Q458" s="71">
        <v>0.975643071951109</v>
      </c>
      <c r="R458" s="71">
        <v>0</v>
      </c>
      <c r="S458" s="71">
        <v>1.925038824545851</v>
      </c>
      <c r="T458" s="72"/>
      <c r="U458" s="71">
        <v>591839</v>
      </c>
      <c r="V458" s="71">
        <v>264</v>
      </c>
      <c r="W458" s="71">
        <v>100</v>
      </c>
      <c r="X458" s="71">
        <v>2545</v>
      </c>
      <c r="Y458" s="71">
        <v>4786</v>
      </c>
      <c r="Z458" s="71">
        <v>8138</v>
      </c>
      <c r="AA458" s="71">
        <v>3038</v>
      </c>
      <c r="AB458" s="71">
        <v>12796</v>
      </c>
      <c r="AC458" s="71">
        <v>0</v>
      </c>
      <c r="AD458" s="71">
        <v>1.925038824545851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2146</v>
      </c>
      <c r="B459" s="70">
        <v>469</v>
      </c>
      <c r="C459" s="70">
        <v>10</v>
      </c>
      <c r="D459" s="70">
        <v>28</v>
      </c>
      <c r="E459" s="70">
        <v>2013</v>
      </c>
      <c r="F459" s="70" t="s">
        <v>180</v>
      </c>
      <c r="G459" s="70" t="s">
        <v>2136</v>
      </c>
      <c r="H459" s="70" t="s">
        <v>2137</v>
      </c>
      <c r="I459" s="148"/>
      <c r="J459" s="71">
        <v>8.0877285026722863</v>
      </c>
      <c r="K459" s="71">
        <v>0.63249519192078496</v>
      </c>
      <c r="L459" s="71">
        <v>4.0185379176432336</v>
      </c>
      <c r="M459" s="71">
        <v>14.82536103414548</v>
      </c>
      <c r="N459" s="71">
        <v>24.835866520907029</v>
      </c>
      <c r="O459" s="71">
        <v>14.962256792049507</v>
      </c>
      <c r="P459" s="71">
        <v>15.115971221579063</v>
      </c>
      <c r="Q459" s="71">
        <v>0.98279392570360902</v>
      </c>
      <c r="R459" s="71">
        <v>0</v>
      </c>
      <c r="S459" s="71">
        <v>1.265006918189223</v>
      </c>
      <c r="T459" s="72"/>
      <c r="U459" s="71">
        <v>577592</v>
      </c>
      <c r="V459" s="71">
        <v>264</v>
      </c>
      <c r="W459" s="71">
        <v>100</v>
      </c>
      <c r="X459" s="71">
        <v>2545</v>
      </c>
      <c r="Y459" s="71">
        <v>4785</v>
      </c>
      <c r="Z459" s="71">
        <v>8175</v>
      </c>
      <c r="AA459" s="71">
        <v>3026</v>
      </c>
      <c r="AB459" s="71">
        <v>12705</v>
      </c>
      <c r="AC459" s="71">
        <v>0</v>
      </c>
      <c r="AD459" s="71">
        <v>1.265006918189223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2147</v>
      </c>
      <c r="B460" s="70">
        <v>470</v>
      </c>
      <c r="C460" s="70">
        <v>11</v>
      </c>
      <c r="D460" s="70">
        <v>28</v>
      </c>
      <c r="E460" s="70">
        <v>2014</v>
      </c>
      <c r="F460" s="70" t="s">
        <v>181</v>
      </c>
      <c r="G460" s="70" t="s">
        <v>2136</v>
      </c>
      <c r="H460" s="70" t="s">
        <v>2137</v>
      </c>
      <c r="I460" s="148"/>
      <c r="J460" s="71">
        <v>8.0562306847088649</v>
      </c>
      <c r="K460" s="71">
        <v>0.67019923552818461</v>
      </c>
      <c r="L460" s="71">
        <v>4.4778402329791813</v>
      </c>
      <c r="M460" s="71">
        <v>16.956743715959799</v>
      </c>
      <c r="N460" s="71">
        <v>22.248637286649171</v>
      </c>
      <c r="O460" s="71">
        <v>14.286105171701912</v>
      </c>
      <c r="P460" s="71">
        <v>15.038880530524105</v>
      </c>
      <c r="Q460" s="71">
        <v>0.93491675264545604</v>
      </c>
      <c r="R460" s="71">
        <v>0</v>
      </c>
      <c r="S460" s="71">
        <v>1.897465477255541</v>
      </c>
      <c r="T460" s="72"/>
      <c r="U460" s="71">
        <v>596138</v>
      </c>
      <c r="V460" s="71">
        <v>236</v>
      </c>
      <c r="W460" s="71">
        <v>101</v>
      </c>
      <c r="X460" s="71">
        <v>2715</v>
      </c>
      <c r="Y460" s="71">
        <v>4809</v>
      </c>
      <c r="Z460" s="71">
        <v>8221</v>
      </c>
      <c r="AA460" s="71">
        <v>2995</v>
      </c>
      <c r="AB460" s="71">
        <v>12597</v>
      </c>
      <c r="AC460" s="71">
        <v>0</v>
      </c>
      <c r="AD460" s="71">
        <v>1.897465477255541</v>
      </c>
      <c r="AE460" s="72"/>
      <c r="AF460" s="71"/>
      <c r="AG460" s="71"/>
      <c r="AH460" s="71"/>
      <c r="AI460" s="71"/>
      <c r="AJ460" s="71"/>
      <c r="AK460" s="71"/>
      <c r="AL460" s="71"/>
      <c r="AM460" s="71"/>
      <c r="AN460" s="71"/>
      <c r="AO460" s="71"/>
      <c r="AP460" s="71"/>
      <c r="AQ460" s="72"/>
      <c r="AR460" s="71">
        <v>273</v>
      </c>
      <c r="AS460" s="71">
        <v>146</v>
      </c>
      <c r="AT460" s="71">
        <v>0</v>
      </c>
      <c r="AU460" s="71">
        <v>0</v>
      </c>
      <c r="AV460" s="71">
        <v>0</v>
      </c>
      <c r="AW460" s="71">
        <v>0</v>
      </c>
      <c r="AX460" s="71"/>
      <c r="AY460" s="72"/>
      <c r="AZ460" s="71">
        <v>1328.029</v>
      </c>
      <c r="BA460" s="71">
        <v>9762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2148</v>
      </c>
      <c r="B461" s="70">
        <v>471</v>
      </c>
      <c r="C461" s="70">
        <v>12</v>
      </c>
      <c r="D461" s="70">
        <v>28</v>
      </c>
      <c r="E461" s="70">
        <v>2015</v>
      </c>
      <c r="F461" s="70" t="s">
        <v>182</v>
      </c>
      <c r="G461" s="70" t="s">
        <v>2136</v>
      </c>
      <c r="H461" s="70" t="s">
        <v>2137</v>
      </c>
      <c r="I461" s="148"/>
      <c r="J461" s="71">
        <v>8.2079717810089701</v>
      </c>
      <c r="K461" s="71">
        <v>0.59820524306378486</v>
      </c>
      <c r="L461" s="71">
        <v>4.3243940741518401</v>
      </c>
      <c r="M461" s="71">
        <v>15.43887224184504</v>
      </c>
      <c r="N461" s="71">
        <v>19.791710410350319</v>
      </c>
      <c r="O461" s="71">
        <v>14.28590169718519</v>
      </c>
      <c r="P461" s="71">
        <v>15.111065679381802</v>
      </c>
      <c r="Q461" s="71">
        <v>0.90490636943894598</v>
      </c>
      <c r="R461" s="71">
        <v>0</v>
      </c>
      <c r="S461" s="71">
        <v>2.185706322295319</v>
      </c>
      <c r="T461" s="72"/>
      <c r="U461" s="71">
        <v>624004</v>
      </c>
      <c r="V461" s="71">
        <v>236</v>
      </c>
      <c r="W461" s="71">
        <v>101</v>
      </c>
      <c r="X461" s="71">
        <v>2715</v>
      </c>
      <c r="Y461" s="71">
        <v>4816</v>
      </c>
      <c r="Z461" s="71">
        <v>8300</v>
      </c>
      <c r="AA461" s="71">
        <v>3007</v>
      </c>
      <c r="AB461" s="71">
        <v>12455</v>
      </c>
      <c r="AC461" s="71">
        <v>0</v>
      </c>
      <c r="AD461" s="71">
        <v>2.185706322295319</v>
      </c>
      <c r="AE461" s="72"/>
      <c r="AF461" s="71">
        <v>7319008.3507143417</v>
      </c>
      <c r="AG461" s="71">
        <v>404897.81515487458</v>
      </c>
      <c r="AH461" s="71">
        <v>791750.42709262937</v>
      </c>
      <c r="AI461" s="71">
        <v>16595099.728547661</v>
      </c>
      <c r="AJ461" s="71">
        <v>26625202.754751481</v>
      </c>
      <c r="AK461" s="71">
        <v>0</v>
      </c>
      <c r="AL461" s="71">
        <v>0</v>
      </c>
      <c r="AM461" s="71">
        <v>1706905.5032400379</v>
      </c>
      <c r="AN461" s="71">
        <v>0</v>
      </c>
      <c r="AO461" s="71">
        <v>0</v>
      </c>
      <c r="AP461" s="71">
        <v>53442864.579501025</v>
      </c>
      <c r="AQ461" s="72"/>
      <c r="AR461" s="71">
        <v>285</v>
      </c>
      <c r="AS461" s="71">
        <v>193</v>
      </c>
      <c r="AT461" s="71">
        <v>0</v>
      </c>
      <c r="AU461" s="71">
        <v>0</v>
      </c>
      <c r="AV461" s="71">
        <v>0</v>
      </c>
      <c r="AW461" s="71">
        <v>0</v>
      </c>
      <c r="AX461" s="71"/>
      <c r="AY461" s="72"/>
      <c r="AZ461" s="71">
        <v>1403.769</v>
      </c>
      <c r="BA461" s="71">
        <v>12506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2149</v>
      </c>
      <c r="B462" s="70">
        <v>472</v>
      </c>
      <c r="C462" s="70">
        <v>13</v>
      </c>
      <c r="D462" s="70">
        <v>28</v>
      </c>
      <c r="E462" s="70">
        <v>2016</v>
      </c>
      <c r="F462" s="70" t="s">
        <v>155</v>
      </c>
      <c r="G462" s="1064" t="s">
        <v>2136</v>
      </c>
      <c r="H462" s="70" t="s">
        <v>2137</v>
      </c>
      <c r="I462" s="148"/>
      <c r="J462" s="71">
        <v>6.4327489433821361</v>
      </c>
      <c r="K462" s="71">
        <v>0.56746604979405812</v>
      </c>
      <c r="L462" s="71">
        <v>4.665508366214258</v>
      </c>
      <c r="M462" s="71">
        <v>10.991316474559627</v>
      </c>
      <c r="N462" s="71">
        <v>16.651365765538426</v>
      </c>
      <c r="O462" s="71">
        <v>14.073314410154405</v>
      </c>
      <c r="P462" s="71">
        <v>14.717068738269916</v>
      </c>
      <c r="Q462" s="71">
        <v>0.87138732760156312</v>
      </c>
      <c r="R462" s="71">
        <v>0</v>
      </c>
      <c r="S462" s="71">
        <v>2.1204610895183484</v>
      </c>
      <c r="T462" s="72"/>
      <c r="U462" s="71">
        <v>577157</v>
      </c>
      <c r="V462" s="71">
        <v>236</v>
      </c>
      <c r="W462" s="71">
        <v>101</v>
      </c>
      <c r="X462" s="71">
        <v>2715</v>
      </c>
      <c r="Y462" s="71">
        <v>4850</v>
      </c>
      <c r="Z462" s="71">
        <v>8277</v>
      </c>
      <c r="AA462" s="71">
        <v>3029</v>
      </c>
      <c r="AB462" s="71">
        <v>12337</v>
      </c>
      <c r="AC462" s="71">
        <v>0</v>
      </c>
      <c r="AD462" s="71">
        <v>2.120461089518348</v>
      </c>
      <c r="AE462" s="72"/>
      <c r="AF462" s="71">
        <v>6377446.1052319463</v>
      </c>
      <c r="AG462" s="71">
        <v>403638.03426838951</v>
      </c>
      <c r="AH462" s="71">
        <v>736629.37644592416</v>
      </c>
      <c r="AI462" s="71">
        <v>15987842.60905496</v>
      </c>
      <c r="AJ462" s="71">
        <v>28615819.997306898</v>
      </c>
      <c r="AK462" s="71">
        <v>0</v>
      </c>
      <c r="AL462" s="71">
        <v>0</v>
      </c>
      <c r="AM462" s="71">
        <v>1692047.6327324051</v>
      </c>
      <c r="AN462" s="71">
        <v>0</v>
      </c>
      <c r="AO462" s="71">
        <v>0</v>
      </c>
      <c r="AP462" s="71">
        <v>53813423.755040526</v>
      </c>
      <c r="AQ462" s="72"/>
      <c r="AR462" s="71">
        <v>298</v>
      </c>
      <c r="AS462" s="71">
        <v>211</v>
      </c>
      <c r="AT462" s="71">
        <v>0</v>
      </c>
      <c r="AU462" s="71">
        <v>0</v>
      </c>
      <c r="AV462" s="71">
        <v>0</v>
      </c>
      <c r="AW462" s="71">
        <v>0</v>
      </c>
      <c r="AX462" s="71"/>
      <c r="AY462" s="72"/>
      <c r="AZ462" s="71">
        <v>1482.1610000000001</v>
      </c>
      <c r="BA462" s="71">
        <v>15890</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2150</v>
      </c>
      <c r="B463" s="70">
        <v>473</v>
      </c>
      <c r="C463" s="70">
        <v>14</v>
      </c>
      <c r="D463" s="70">
        <v>28</v>
      </c>
      <c r="E463" s="70">
        <v>2017</v>
      </c>
      <c r="F463" s="70" t="s">
        <v>156</v>
      </c>
      <c r="G463" s="1064" t="s">
        <v>2136</v>
      </c>
      <c r="H463" s="70" t="s">
        <v>2137</v>
      </c>
      <c r="I463" s="148"/>
      <c r="J463" s="71">
        <v>6.3467139106974404</v>
      </c>
      <c r="K463" s="71">
        <v>0.57505843235103649</v>
      </c>
      <c r="L463" s="71">
        <v>4.4103093656752703</v>
      </c>
      <c r="M463" s="71">
        <v>11.118650581723784</v>
      </c>
      <c r="N463" s="71">
        <v>16.65014589404603</v>
      </c>
      <c r="O463" s="71">
        <v>13.930643895663263</v>
      </c>
      <c r="P463" s="71">
        <v>14.633497250419495</v>
      </c>
      <c r="Q463" s="71">
        <v>0.83472782379446497</v>
      </c>
      <c r="R463" s="71">
        <v>0</v>
      </c>
      <c r="S463" s="71">
        <v>1.7718317266323294</v>
      </c>
      <c r="T463" s="72"/>
      <c r="U463" s="71">
        <v>571441</v>
      </c>
      <c r="V463" s="71">
        <v>236</v>
      </c>
      <c r="W463" s="71">
        <v>101</v>
      </c>
      <c r="X463" s="71">
        <v>2715</v>
      </c>
      <c r="Y463" s="71">
        <v>4865</v>
      </c>
      <c r="Z463" s="71">
        <v>8329</v>
      </c>
      <c r="AA463" s="71">
        <v>3031</v>
      </c>
      <c r="AB463" s="71">
        <v>12221</v>
      </c>
      <c r="AC463" s="71">
        <v>0</v>
      </c>
      <c r="AD463" s="71">
        <v>1.7718317266323289</v>
      </c>
      <c r="AE463" s="72"/>
      <c r="AF463" s="71">
        <v>6502965.1212609597</v>
      </c>
      <c r="AG463" s="71">
        <v>411296.87270972237</v>
      </c>
      <c r="AH463" s="71">
        <v>920402.83145474549</v>
      </c>
      <c r="AI463" s="71">
        <v>16617584.956461551</v>
      </c>
      <c r="AJ463" s="71">
        <v>27089609.483288351</v>
      </c>
      <c r="AK463" s="71">
        <v>0</v>
      </c>
      <c r="AL463" s="71">
        <v>0</v>
      </c>
      <c r="AM463" s="71">
        <v>1678760.6670659189</v>
      </c>
      <c r="AN463" s="71">
        <v>0</v>
      </c>
      <c r="AO463" s="71">
        <v>0</v>
      </c>
      <c r="AP463" s="71">
        <v>53220619.932241246</v>
      </c>
      <c r="AQ463" s="72"/>
      <c r="AR463" s="71">
        <v>312</v>
      </c>
      <c r="AS463" s="71">
        <v>244</v>
      </c>
      <c r="AT463" s="71">
        <v>0</v>
      </c>
      <c r="AU463" s="71">
        <v>0</v>
      </c>
      <c r="AV463" s="71">
        <v>0</v>
      </c>
      <c r="AW463" s="71">
        <v>0</v>
      </c>
      <c r="AX463" s="71"/>
      <c r="AY463" s="72"/>
      <c r="AZ463" s="71">
        <v>1549.201</v>
      </c>
      <c r="BA463" s="71">
        <v>17567.899999999991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2151</v>
      </c>
      <c r="B464" s="70">
        <v>474</v>
      </c>
      <c r="C464" s="70">
        <v>15</v>
      </c>
      <c r="D464" s="70">
        <v>28</v>
      </c>
      <c r="E464" s="70">
        <v>2018</v>
      </c>
      <c r="F464" s="70" t="s">
        <v>183</v>
      </c>
      <c r="G464" s="70" t="s">
        <v>2136</v>
      </c>
      <c r="H464" s="70" t="s">
        <v>2137</v>
      </c>
      <c r="I464" s="148"/>
      <c r="J464" s="71">
        <v>5.5685307739025998</v>
      </c>
      <c r="K464" s="71">
        <v>0.54479822724238447</v>
      </c>
      <c r="L464" s="71">
        <v>4.0287703018960608</v>
      </c>
      <c r="M464" s="71">
        <v>10.999153095517917</v>
      </c>
      <c r="N464" s="71">
        <v>16.017949709161211</v>
      </c>
      <c r="O464" s="71">
        <v>13.654147388348898</v>
      </c>
      <c r="P464" s="71">
        <v>14.20581872049158</v>
      </c>
      <c r="Q464" s="71">
        <v>0.76608413306646805</v>
      </c>
      <c r="R464" s="71">
        <v>0</v>
      </c>
      <c r="S464" s="71">
        <v>1.4886617834237237</v>
      </c>
      <c r="T464" s="72"/>
      <c r="U464" s="71">
        <v>538916</v>
      </c>
      <c r="V464" s="71">
        <v>236</v>
      </c>
      <c r="W464" s="71">
        <v>101</v>
      </c>
      <c r="X464" s="71">
        <v>2715</v>
      </c>
      <c r="Y464" s="71">
        <v>4872</v>
      </c>
      <c r="Z464" s="71">
        <v>8320</v>
      </c>
      <c r="AA464" s="71">
        <v>2972</v>
      </c>
      <c r="AB464" s="71">
        <v>12087</v>
      </c>
      <c r="AC464" s="71">
        <v>0</v>
      </c>
      <c r="AD464" s="71">
        <v>1.4886617834237239</v>
      </c>
      <c r="AE464" s="72"/>
      <c r="AF464" s="71">
        <v>6007026.4632196259</v>
      </c>
      <c r="AG464" s="71">
        <v>366729.8315462661</v>
      </c>
      <c r="AH464" s="71">
        <v>847933.16286468785</v>
      </c>
      <c r="AI464" s="71">
        <v>15782697.982896831</v>
      </c>
      <c r="AJ464" s="71">
        <v>26059758.140811551</v>
      </c>
      <c r="AK464" s="71">
        <v>0</v>
      </c>
      <c r="AL464" s="71">
        <v>0</v>
      </c>
      <c r="AM464" s="71">
        <v>1663788.9751716999</v>
      </c>
      <c r="AN464" s="71">
        <v>0</v>
      </c>
      <c r="AO464" s="71">
        <v>0</v>
      </c>
      <c r="AP464" s="71">
        <v>50727934.556510657</v>
      </c>
      <c r="AQ464" s="72"/>
      <c r="AR464" s="71">
        <v>337</v>
      </c>
      <c r="AS464" s="71">
        <v>266</v>
      </c>
      <c r="AT464" s="71">
        <v>0</v>
      </c>
      <c r="AU464" s="71">
        <v>0</v>
      </c>
      <c r="AV464" s="71">
        <v>0</v>
      </c>
      <c r="AW464" s="71">
        <v>0</v>
      </c>
      <c r="AX464" s="71"/>
      <c r="AY464" s="72"/>
      <c r="AZ464" s="71">
        <v>1694.7009999999998</v>
      </c>
      <c r="BA464" s="71">
        <v>18750</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2152</v>
      </c>
      <c r="B465" s="70">
        <v>475</v>
      </c>
      <c r="C465" s="70">
        <v>16</v>
      </c>
      <c r="D465" s="70">
        <v>28</v>
      </c>
      <c r="E465" s="70">
        <v>2019</v>
      </c>
      <c r="F465" s="70" t="s">
        <v>158</v>
      </c>
      <c r="G465" s="70" t="s">
        <v>2136</v>
      </c>
      <c r="H465" s="70" t="s">
        <v>2137</v>
      </c>
      <c r="I465" s="148"/>
      <c r="J465" s="71">
        <v>5.3212361851262999</v>
      </c>
      <c r="K465" s="71">
        <v>0.46573805418954034</v>
      </c>
      <c r="L465" s="71">
        <v>3.9661259606268557</v>
      </c>
      <c r="M465" s="71">
        <v>9.2889023874581014</v>
      </c>
      <c r="N465" s="71">
        <v>12.695413488584236</v>
      </c>
      <c r="O465" s="71">
        <v>13.405913115765513</v>
      </c>
      <c r="P465" s="71">
        <v>14.144394523896668</v>
      </c>
      <c r="Q465" s="71">
        <v>0.73786909508730203</v>
      </c>
      <c r="R465" s="71">
        <v>0</v>
      </c>
      <c r="S465" s="71">
        <v>1.6794340083058117</v>
      </c>
      <c r="T465" s="72"/>
      <c r="U465" s="71">
        <v>628714</v>
      </c>
      <c r="V465" s="71">
        <v>236</v>
      </c>
      <c r="W465" s="71">
        <v>101</v>
      </c>
      <c r="X465" s="71">
        <v>2715</v>
      </c>
      <c r="Y465" s="71">
        <v>4910</v>
      </c>
      <c r="Z465" s="71">
        <v>8393</v>
      </c>
      <c r="AA465" s="71">
        <v>2937</v>
      </c>
      <c r="AB465" s="71">
        <v>11957</v>
      </c>
      <c r="AC465" s="71">
        <v>0</v>
      </c>
      <c r="AD465" s="71">
        <v>1.6794340083058119</v>
      </c>
      <c r="AE465" s="72"/>
      <c r="AF465" s="71">
        <v>6885233.3256324148</v>
      </c>
      <c r="AG465" s="71">
        <v>356368.60612166207</v>
      </c>
      <c r="AH465" s="71">
        <v>932150.69090059493</v>
      </c>
      <c r="AI465" s="71">
        <v>16662073.932821</v>
      </c>
      <c r="AJ465" s="71">
        <v>24334122.550571971</v>
      </c>
      <c r="AK465" s="71">
        <v>0</v>
      </c>
      <c r="AL465" s="71">
        <v>0</v>
      </c>
      <c r="AM465" s="71">
        <v>1628453.3877521923</v>
      </c>
      <c r="AN465" s="71">
        <v>0</v>
      </c>
      <c r="AO465" s="71">
        <v>0</v>
      </c>
      <c r="AP465" s="71">
        <v>50798402.493799835</v>
      </c>
      <c r="AQ465" s="72"/>
      <c r="AR465" s="71">
        <v>353</v>
      </c>
      <c r="AS465" s="71">
        <v>289</v>
      </c>
      <c r="AT465" s="71">
        <v>0</v>
      </c>
      <c r="AU465" s="71">
        <v>0</v>
      </c>
      <c r="AV465" s="71">
        <v>0</v>
      </c>
      <c r="AW465" s="71">
        <v>0</v>
      </c>
      <c r="AX465" s="71"/>
      <c r="AY465" s="72"/>
      <c r="AZ465" s="71">
        <v>1778.7049999999999</v>
      </c>
      <c r="BA465" s="71">
        <v>23422.3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2153</v>
      </c>
      <c r="B466" s="70">
        <v>476</v>
      </c>
      <c r="C466" s="70">
        <v>17</v>
      </c>
      <c r="D466" s="70">
        <v>28</v>
      </c>
      <c r="E466" s="70">
        <v>2020</v>
      </c>
      <c r="F466" s="70" t="s">
        <v>159</v>
      </c>
      <c r="G466" s="70" t="s">
        <v>2136</v>
      </c>
      <c r="H466" s="70" t="s">
        <v>2137</v>
      </c>
      <c r="I466" s="148"/>
      <c r="J466" s="71">
        <v>5.7535260637923846</v>
      </c>
      <c r="K466" s="71">
        <v>0.53312061473845651</v>
      </c>
      <c r="L466" s="71">
        <v>4.2274780389280018</v>
      </c>
      <c r="M466" s="71">
        <v>10.342251657339924</v>
      </c>
      <c r="N466" s="71">
        <v>18.634351293374316</v>
      </c>
      <c r="O466" s="71">
        <v>11.804251614024654</v>
      </c>
      <c r="P466" s="71">
        <v>13.225870956904018</v>
      </c>
      <c r="Q466" s="71">
        <v>0.69443940019247796</v>
      </c>
      <c r="R466" s="71">
        <v>0</v>
      </c>
      <c r="S466" s="71">
        <v>1.649001296193227</v>
      </c>
      <c r="T466" s="72"/>
      <c r="U466" s="71">
        <v>543261</v>
      </c>
      <c r="V466" s="71">
        <v>214</v>
      </c>
      <c r="W466" s="71">
        <v>104</v>
      </c>
      <c r="X466" s="71">
        <v>2602</v>
      </c>
      <c r="Y466" s="71">
        <v>4929</v>
      </c>
      <c r="Z466" s="71">
        <v>8435</v>
      </c>
      <c r="AA466" s="71">
        <v>2919</v>
      </c>
      <c r="AB466" s="71">
        <v>11778</v>
      </c>
      <c r="AC466" s="71">
        <v>0</v>
      </c>
      <c r="AD466" s="71">
        <v>1.649001296193227</v>
      </c>
      <c r="AE466" s="72"/>
      <c r="AF466" s="71">
        <v>5736127.4560686834</v>
      </c>
      <c r="AG466" s="71">
        <v>342978.3871922383</v>
      </c>
      <c r="AH466" s="71">
        <v>1058010.9854500147</v>
      </c>
      <c r="AI466" s="71">
        <v>14267083.96684359</v>
      </c>
      <c r="AJ466" s="71">
        <v>30858747.582724139</v>
      </c>
      <c r="AK466" s="71"/>
      <c r="AL466" s="71"/>
      <c r="AM466" s="71">
        <v>1537159.8563092761</v>
      </c>
      <c r="AN466" s="71"/>
      <c r="AO466" s="71"/>
      <c r="AP466" s="71">
        <v>53800108.234587938</v>
      </c>
      <c r="AQ466" s="72"/>
      <c r="AR466" s="71">
        <v>365</v>
      </c>
      <c r="AS466" s="71">
        <v>306</v>
      </c>
      <c r="AT466" s="71">
        <v>0</v>
      </c>
      <c r="AU466" s="71">
        <v>0</v>
      </c>
      <c r="AV466" s="71">
        <v>0</v>
      </c>
      <c r="AW466" s="71">
        <v>0</v>
      </c>
      <c r="AX466" s="71"/>
      <c r="AY466" s="72"/>
      <c r="AZ466" s="71">
        <v>1849.9389999999989</v>
      </c>
      <c r="BA466" s="71">
        <v>24475.400000000009</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2154</v>
      </c>
      <c r="B467" s="70">
        <v>476</v>
      </c>
      <c r="C467" s="70">
        <v>18</v>
      </c>
      <c r="D467" s="70">
        <v>28</v>
      </c>
      <c r="E467" s="70">
        <v>2021</v>
      </c>
      <c r="F467" s="70" t="s">
        <v>160</v>
      </c>
      <c r="G467" s="70" t="s">
        <v>2136</v>
      </c>
      <c r="H467" s="70" t="s">
        <v>2137</v>
      </c>
      <c r="I467" s="148"/>
      <c r="J467" s="71">
        <v>5.1539374143167436</v>
      </c>
      <c r="K467" s="71">
        <v>0.52833662912764456</v>
      </c>
      <c r="L467" s="71">
        <v>4.3493596500771172</v>
      </c>
      <c r="M467" s="71">
        <v>11.036222836432005</v>
      </c>
      <c r="N467" s="71">
        <v>16.74107838314891</v>
      </c>
      <c r="O467" s="71">
        <v>11.316163565503915</v>
      </c>
      <c r="P467" s="71">
        <v>13.62386023157314</v>
      </c>
      <c r="Q467" s="71">
        <v>0.67857496217300195</v>
      </c>
      <c r="R467" s="71">
        <v>0</v>
      </c>
      <c r="S467" s="71">
        <v>1.789741923421226</v>
      </c>
      <c r="T467" s="72"/>
      <c r="U467" s="71">
        <v>571712</v>
      </c>
      <c r="V467" s="71">
        <v>214</v>
      </c>
      <c r="W467" s="71">
        <v>104</v>
      </c>
      <c r="X467" s="71">
        <v>2602</v>
      </c>
      <c r="Y467" s="71">
        <v>4934</v>
      </c>
      <c r="Z467" s="71">
        <v>8326</v>
      </c>
      <c r="AA467" s="71">
        <v>2932</v>
      </c>
      <c r="AB467" s="71">
        <v>11622</v>
      </c>
      <c r="AC467" s="71">
        <v>0</v>
      </c>
      <c r="AD467" s="71">
        <v>1.789741923421226</v>
      </c>
      <c r="AE467" s="72"/>
      <c r="AF467" s="71">
        <v>5515263.2845708551</v>
      </c>
      <c r="AG467" s="71">
        <v>349970.57671737252</v>
      </c>
      <c r="AH467" s="71">
        <v>1122776.7035800382</v>
      </c>
      <c r="AI467" s="71">
        <v>16760587.517088596</v>
      </c>
      <c r="AJ467" s="71">
        <v>28725984.881612942</v>
      </c>
      <c r="AK467" s="71">
        <v>0</v>
      </c>
      <c r="AL467" s="71">
        <v>0</v>
      </c>
      <c r="AM467" s="71">
        <v>1525548.9041022856</v>
      </c>
      <c r="AN467" s="71">
        <v>0</v>
      </c>
      <c r="AO467" s="71">
        <v>0</v>
      </c>
      <c r="AP467" s="71">
        <v>54000131.867672093</v>
      </c>
      <c r="AQ467" s="72"/>
      <c r="AR467" s="71">
        <v>376</v>
      </c>
      <c r="AS467" s="71">
        <v>317</v>
      </c>
      <c r="AT467" s="71">
        <v>0</v>
      </c>
      <c r="AU467" s="71">
        <v>0</v>
      </c>
      <c r="AV467" s="71">
        <v>0</v>
      </c>
      <c r="AW467" s="71">
        <v>0</v>
      </c>
      <c r="AX467" s="71"/>
      <c r="AY467" s="72"/>
      <c r="AZ467" s="71">
        <v>1913.5389999999991</v>
      </c>
      <c r="BA467" s="71">
        <v>24965.80000000001</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2155</v>
      </c>
      <c r="B468" s="70">
        <v>476</v>
      </c>
      <c r="C468" s="70">
        <v>19</v>
      </c>
      <c r="D468" s="70">
        <v>28</v>
      </c>
      <c r="E468" s="70">
        <v>2022</v>
      </c>
      <c r="F468" s="70" t="s">
        <v>161</v>
      </c>
      <c r="G468" s="70" t="s">
        <v>2136</v>
      </c>
      <c r="H468" s="70" t="s">
        <v>2137</v>
      </c>
      <c r="I468" s="148"/>
      <c r="J468" s="71">
        <v>6.10297089166896</v>
      </c>
      <c r="K468" s="71">
        <v>0.44276386658362332</v>
      </c>
      <c r="L468" s="71">
        <v>3.288982829034742</v>
      </c>
      <c r="M468" s="71">
        <v>9.2697820335437431</v>
      </c>
      <c r="N468" s="71">
        <v>13.926339487522315</v>
      </c>
      <c r="O468" s="71">
        <v>11.960466566641225</v>
      </c>
      <c r="P468" s="71">
        <v>13.487943487955375</v>
      </c>
      <c r="Q468" s="71">
        <v>0.67547257292628482</v>
      </c>
      <c r="R468" s="71">
        <v>0</v>
      </c>
      <c r="S468" s="71">
        <v>1.9474098209926729</v>
      </c>
      <c r="T468" s="72"/>
      <c r="U468" s="71">
        <v>855779</v>
      </c>
      <c r="V468" s="71">
        <v>214</v>
      </c>
      <c r="W468" s="71">
        <v>104</v>
      </c>
      <c r="X468" s="71">
        <v>2602</v>
      </c>
      <c r="Y468" s="71">
        <v>4960</v>
      </c>
      <c r="Z468" s="71">
        <v>8361</v>
      </c>
      <c r="AA468" s="71">
        <v>2947</v>
      </c>
      <c r="AB468" s="71">
        <v>11474</v>
      </c>
      <c r="AC468" s="71">
        <v>0</v>
      </c>
      <c r="AD468" s="71">
        <v>1.9474098209926729</v>
      </c>
      <c r="AE468" s="72"/>
      <c r="AF468" s="71">
        <v>7464310.8067323612</v>
      </c>
      <c r="AG468" s="71">
        <v>344942.12328475021</v>
      </c>
      <c r="AH468" s="71">
        <v>1034141.2163771078</v>
      </c>
      <c r="AI468" s="71">
        <v>16292453.861161551</v>
      </c>
      <c r="AJ468" s="71">
        <v>29745613.844992995</v>
      </c>
      <c r="AK468" s="71">
        <v>0</v>
      </c>
      <c r="AL468" s="71">
        <v>0</v>
      </c>
      <c r="AM468" s="71">
        <v>1481606.5760272439</v>
      </c>
      <c r="AN468" s="71">
        <v>0</v>
      </c>
      <c r="AO468" s="71">
        <v>0</v>
      </c>
      <c r="AP468" s="71">
        <v>56363068.428576007</v>
      </c>
      <c r="AQ468" s="72"/>
      <c r="AR468" s="71">
        <v>399</v>
      </c>
      <c r="AS468" s="71">
        <v>329</v>
      </c>
      <c r="AT468" s="71">
        <v>0</v>
      </c>
      <c r="AU468" s="71">
        <v>0</v>
      </c>
      <c r="AV468" s="71">
        <v>0</v>
      </c>
      <c r="AW468" s="71">
        <v>0</v>
      </c>
      <c r="AX468" s="71"/>
      <c r="AY468" s="72"/>
      <c r="AZ468" s="71">
        <v>2063.9489999999996</v>
      </c>
      <c r="BA468" s="71">
        <v>25559.000000000007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2156</v>
      </c>
      <c r="B469" s="70">
        <v>476</v>
      </c>
      <c r="C469" s="70">
        <v>20</v>
      </c>
      <c r="D469" s="70">
        <v>28</v>
      </c>
      <c r="E469" s="70">
        <v>2023</v>
      </c>
      <c r="F469" s="70" t="s">
        <v>1539</v>
      </c>
      <c r="G469" s="70" t="s">
        <v>2136</v>
      </c>
      <c r="H469" s="70" t="s">
        <v>2137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423</v>
      </c>
      <c r="AS469" s="71">
        <v>342</v>
      </c>
      <c r="AT469" s="71">
        <v>0</v>
      </c>
      <c r="AU469" s="71">
        <v>0</v>
      </c>
      <c r="AV469" s="71">
        <v>0</v>
      </c>
      <c r="AW469" s="71">
        <v>0</v>
      </c>
      <c r="AX469" s="71"/>
      <c r="AY469" s="72"/>
      <c r="AZ469" s="71">
        <v>2225.665</v>
      </c>
      <c r="BA469" s="71">
        <v>26803.000000000007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2157</v>
      </c>
      <c r="B470" s="70">
        <v>476</v>
      </c>
      <c r="C470" s="70">
        <v>21</v>
      </c>
      <c r="D470" s="70">
        <v>28</v>
      </c>
      <c r="E470" s="70">
        <v>2024</v>
      </c>
      <c r="F470" s="70" t="s">
        <v>1554</v>
      </c>
      <c r="G470" s="70" t="s">
        <v>2136</v>
      </c>
      <c r="H470" s="70" t="s">
        <v>2137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2158</v>
      </c>
      <c r="B471" s="70">
        <v>120</v>
      </c>
      <c r="C471" s="70">
        <v>1</v>
      </c>
      <c r="D471" s="70">
        <v>8</v>
      </c>
      <c r="E471" s="70">
        <v>1990</v>
      </c>
      <c r="F471" s="70" t="s">
        <v>787</v>
      </c>
      <c r="G471" s="70" t="s">
        <v>2159</v>
      </c>
      <c r="H471" s="70" t="s">
        <v>2160</v>
      </c>
      <c r="I471" s="148"/>
      <c r="J471" s="71">
        <v>38.775593354553259</v>
      </c>
      <c r="K471" s="71">
        <v>2.1938485443205238</v>
      </c>
      <c r="L471" s="71">
        <v>1.8156570201418989</v>
      </c>
      <c r="M471" s="71">
        <v>8.7925696071208392</v>
      </c>
      <c r="N471" s="71">
        <v>10.084709776882161</v>
      </c>
      <c r="O471" s="71">
        <v>10.92358925933938</v>
      </c>
      <c r="P471" s="71">
        <v>12.43353405944797</v>
      </c>
      <c r="Q471" s="71">
        <v>0.70710581830334696</v>
      </c>
      <c r="R471" s="71">
        <v>0</v>
      </c>
      <c r="S471" s="71">
        <v>0.82162086880828955</v>
      </c>
      <c r="T471" s="72"/>
      <c r="U471" s="71">
        <v>5329443</v>
      </c>
      <c r="V471" s="71">
        <v>490</v>
      </c>
      <c r="W471" s="71">
        <v>21</v>
      </c>
      <c r="X471" s="71">
        <v>2854</v>
      </c>
      <c r="Y471" s="71">
        <v>3132</v>
      </c>
      <c r="Z471" s="71">
        <v>4493</v>
      </c>
      <c r="AA471" s="71">
        <v>3019</v>
      </c>
      <c r="AB471" s="71">
        <v>11481</v>
      </c>
      <c r="AC471" s="71">
        <v>0</v>
      </c>
      <c r="AD471" s="71">
        <v>0.82162086880828955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2161</v>
      </c>
      <c r="B472" s="70">
        <v>121</v>
      </c>
      <c r="C472" s="70">
        <v>2</v>
      </c>
      <c r="D472" s="70">
        <v>8</v>
      </c>
      <c r="E472" s="70">
        <v>2005</v>
      </c>
      <c r="F472" s="70" t="s">
        <v>789</v>
      </c>
      <c r="G472" s="70" t="s">
        <v>2159</v>
      </c>
      <c r="H472" s="70" t="s">
        <v>2160</v>
      </c>
      <c r="I472" s="148"/>
      <c r="J472" s="71">
        <v>51.191082985216489</v>
      </c>
      <c r="K472" s="71">
        <v>1.1473649244796991</v>
      </c>
      <c r="L472" s="71">
        <v>5.8024053755788376</v>
      </c>
      <c r="M472" s="71">
        <v>12.211464625618291</v>
      </c>
      <c r="N472" s="71">
        <v>15.089587396172</v>
      </c>
      <c r="O472" s="71">
        <v>16.56210547948417</v>
      </c>
      <c r="P472" s="71">
        <v>15.548627566841811</v>
      </c>
      <c r="Q472" s="71">
        <v>0.74626765268502004</v>
      </c>
      <c r="R472" s="71">
        <v>0</v>
      </c>
      <c r="S472" s="71">
        <v>0.76284332194127313</v>
      </c>
      <c r="T472" s="72"/>
      <c r="U472" s="71">
        <v>7546898</v>
      </c>
      <c r="V472" s="71">
        <v>352</v>
      </c>
      <c r="W472" s="71">
        <v>77</v>
      </c>
      <c r="X472" s="71">
        <v>2285</v>
      </c>
      <c r="Y472" s="71">
        <v>3873</v>
      </c>
      <c r="Z472" s="71">
        <v>7883</v>
      </c>
      <c r="AA472" s="71">
        <v>3092</v>
      </c>
      <c r="AB472" s="71">
        <v>12667</v>
      </c>
      <c r="AC472" s="71">
        <v>0</v>
      </c>
      <c r="AD472" s="71">
        <v>0.76284332194127313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2162</v>
      </c>
      <c r="B473" s="70">
        <v>122</v>
      </c>
      <c r="C473" s="70">
        <v>3</v>
      </c>
      <c r="D473" s="70">
        <v>8</v>
      </c>
      <c r="E473" s="70">
        <v>2006</v>
      </c>
      <c r="F473" s="70" t="s">
        <v>790</v>
      </c>
      <c r="G473" s="70" t="s">
        <v>2159</v>
      </c>
      <c r="H473" s="70" t="s">
        <v>2160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2163</v>
      </c>
      <c r="B474" s="70">
        <v>123</v>
      </c>
      <c r="C474" s="70">
        <v>4</v>
      </c>
      <c r="D474" s="70">
        <v>8</v>
      </c>
      <c r="E474" s="70">
        <v>2007</v>
      </c>
      <c r="F474" s="70" t="s">
        <v>791</v>
      </c>
      <c r="G474" s="70" t="s">
        <v>2159</v>
      </c>
      <c r="H474" s="70" t="s">
        <v>2160</v>
      </c>
      <c r="I474" s="148"/>
      <c r="J474" s="71">
        <v>52.523083969949631</v>
      </c>
      <c r="K474" s="71">
        <v>0.93667289372742291</v>
      </c>
      <c r="L474" s="71">
        <v>5.5133266342655149</v>
      </c>
      <c r="M474" s="71">
        <v>12.251731677589531</v>
      </c>
      <c r="N474" s="71">
        <v>16.451692975165859</v>
      </c>
      <c r="O474" s="71">
        <v>16.295760105624741</v>
      </c>
      <c r="P474" s="71">
        <v>15.676959329890501</v>
      </c>
      <c r="Q474" s="71">
        <v>0.782957035887481</v>
      </c>
      <c r="R474" s="71">
        <v>0</v>
      </c>
      <c r="S474" s="71">
        <v>0.5932308590815859</v>
      </c>
      <c r="T474" s="72"/>
      <c r="U474" s="71">
        <v>8484460</v>
      </c>
      <c r="V474" s="71">
        <v>301</v>
      </c>
      <c r="W474" s="71">
        <v>86</v>
      </c>
      <c r="X474" s="71">
        <v>2883</v>
      </c>
      <c r="Y474" s="71">
        <v>3990</v>
      </c>
      <c r="Z474" s="71">
        <v>8063</v>
      </c>
      <c r="AA474" s="71">
        <v>3070</v>
      </c>
      <c r="AB474" s="71">
        <v>12587</v>
      </c>
      <c r="AC474" s="71">
        <v>0</v>
      </c>
      <c r="AD474" s="71">
        <v>0.5932308590815859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2164</v>
      </c>
      <c r="B475" s="70">
        <v>124</v>
      </c>
      <c r="C475" s="70">
        <v>5</v>
      </c>
      <c r="D475" s="70">
        <v>8</v>
      </c>
      <c r="E475" s="70">
        <v>2008</v>
      </c>
      <c r="F475" s="70" t="s">
        <v>792</v>
      </c>
      <c r="G475" s="70" t="s">
        <v>2159</v>
      </c>
      <c r="H475" s="70" t="s">
        <v>2160</v>
      </c>
      <c r="I475" s="148"/>
      <c r="J475" s="71">
        <v>49.898369641142949</v>
      </c>
      <c r="K475" s="71">
        <v>0.67143144798889953</v>
      </c>
      <c r="L475" s="71">
        <v>4.9256630376008008</v>
      </c>
      <c r="M475" s="71">
        <v>13.595408554200789</v>
      </c>
      <c r="N475" s="71">
        <v>15.17282932165749</v>
      </c>
      <c r="O475" s="71">
        <v>15.94431130471855</v>
      </c>
      <c r="P475" s="71">
        <v>15.30714607028095</v>
      </c>
      <c r="Q475" s="71">
        <v>0.76967547936601599</v>
      </c>
      <c r="R475" s="71">
        <v>0</v>
      </c>
      <c r="S475" s="71">
        <v>0.75271253163985219</v>
      </c>
      <c r="T475" s="72"/>
      <c r="U475" s="71">
        <v>8474008</v>
      </c>
      <c r="V475" s="71">
        <v>301</v>
      </c>
      <c r="W475" s="71">
        <v>86</v>
      </c>
      <c r="X475" s="71">
        <v>2883</v>
      </c>
      <c r="Y475" s="71">
        <v>4060</v>
      </c>
      <c r="Z475" s="71">
        <v>8166</v>
      </c>
      <c r="AA475" s="71">
        <v>3001</v>
      </c>
      <c r="AB475" s="71">
        <v>12577</v>
      </c>
      <c r="AC475" s="71">
        <v>0</v>
      </c>
      <c r="AD475" s="71">
        <v>0.75271253163985219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2165</v>
      </c>
      <c r="B476" s="70">
        <v>125</v>
      </c>
      <c r="C476" s="70">
        <v>6</v>
      </c>
      <c r="D476" s="70">
        <v>8</v>
      </c>
      <c r="E476" s="70">
        <v>2009</v>
      </c>
      <c r="F476" s="70" t="s">
        <v>176</v>
      </c>
      <c r="G476" s="70" t="s">
        <v>2159</v>
      </c>
      <c r="H476" s="70" t="s">
        <v>2160</v>
      </c>
      <c r="I476" s="148"/>
      <c r="J476" s="71">
        <v>51.543918218544569</v>
      </c>
      <c r="K476" s="71">
        <v>0.71849023599499551</v>
      </c>
      <c r="L476" s="71">
        <v>7.9633382906236152</v>
      </c>
      <c r="M476" s="71">
        <v>10.305141529407191</v>
      </c>
      <c r="N476" s="71">
        <v>13.23587589085815</v>
      </c>
      <c r="O476" s="71">
        <v>16.345402133454471</v>
      </c>
      <c r="P476" s="71">
        <v>14.65694779121797</v>
      </c>
      <c r="Q476" s="71">
        <v>0.727492734931942</v>
      </c>
      <c r="R476" s="71">
        <v>0</v>
      </c>
      <c r="S476" s="71">
        <v>0.66208876283020279</v>
      </c>
      <c r="T476" s="72"/>
      <c r="U476" s="71">
        <v>8473458</v>
      </c>
      <c r="V476" s="71">
        <v>306</v>
      </c>
      <c r="W476" s="71">
        <v>163</v>
      </c>
      <c r="X476" s="71">
        <v>2385</v>
      </c>
      <c r="Y476" s="71">
        <v>4087</v>
      </c>
      <c r="Z476" s="71">
        <v>8263</v>
      </c>
      <c r="AA476" s="71">
        <v>2950</v>
      </c>
      <c r="AB476" s="71">
        <v>12479</v>
      </c>
      <c r="AC476" s="71">
        <v>0</v>
      </c>
      <c r="AD476" s="71">
        <v>0.66208876283020279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55.186</v>
      </c>
      <c r="BK476" s="71">
        <v>0</v>
      </c>
      <c r="BL476" s="71">
        <v>0</v>
      </c>
      <c r="BM476" s="71">
        <v>0</v>
      </c>
      <c r="BN476" s="72"/>
      <c r="BO476" s="71">
        <v>0</v>
      </c>
      <c r="BP476" s="71">
        <v>0</v>
      </c>
      <c r="BQ476" s="71">
        <v>3</v>
      </c>
      <c r="BR476" s="71">
        <v>0</v>
      </c>
      <c r="BS476" s="71">
        <v>0</v>
      </c>
      <c r="BT476" s="71">
        <v>0</v>
      </c>
      <c r="BU476"/>
      <c r="BV476" s="70">
        <v>48.15</v>
      </c>
      <c r="BW476" s="70">
        <v>7.0339999999999998</v>
      </c>
      <c r="BX476" s="70">
        <v>2E-3</v>
      </c>
      <c r="BY476" s="70">
        <v>0</v>
      </c>
      <c r="BZ476" s="70">
        <v>0</v>
      </c>
      <c r="CA476" s="70">
        <v>0</v>
      </c>
      <c r="CB476" s="70">
        <v>0</v>
      </c>
      <c r="CC476" s="70">
        <v>0</v>
      </c>
      <c r="CD476" s="70">
        <v>0</v>
      </c>
    </row>
    <row r="477" spans="1:82">
      <c r="A477" s="70" t="s">
        <v>2166</v>
      </c>
      <c r="B477" s="70">
        <v>126</v>
      </c>
      <c r="C477" s="70">
        <v>7</v>
      </c>
      <c r="D477" s="70">
        <v>8</v>
      </c>
      <c r="E477" s="70">
        <v>2010</v>
      </c>
      <c r="F477" s="70" t="s">
        <v>177</v>
      </c>
      <c r="G477" s="70" t="s">
        <v>2159</v>
      </c>
      <c r="H477" s="70" t="s">
        <v>2160</v>
      </c>
      <c r="I477" s="148"/>
      <c r="J477" s="71">
        <v>42.54703238423582</v>
      </c>
      <c r="K477" s="71">
        <v>0.69936806365859194</v>
      </c>
      <c r="L477" s="71">
        <v>7.0458947460233574</v>
      </c>
      <c r="M477" s="71">
        <v>10.34531650811023</v>
      </c>
      <c r="N477" s="71">
        <v>15.649463228018099</v>
      </c>
      <c r="O477" s="71">
        <v>16.504109953990699</v>
      </c>
      <c r="P477" s="71">
        <v>15.08331847224467</v>
      </c>
      <c r="Q477" s="71">
        <v>0.75695841747332504</v>
      </c>
      <c r="R477" s="71">
        <v>0</v>
      </c>
      <c r="S477" s="71">
        <v>0.78647754359732014</v>
      </c>
      <c r="T477" s="72"/>
      <c r="U477" s="71">
        <v>7838893</v>
      </c>
      <c r="V477" s="71">
        <v>306</v>
      </c>
      <c r="W477" s="71">
        <v>163</v>
      </c>
      <c r="X477" s="71">
        <v>2385</v>
      </c>
      <c r="Y477" s="71">
        <v>4117</v>
      </c>
      <c r="Z477" s="71">
        <v>8382</v>
      </c>
      <c r="AA477" s="71">
        <v>2960</v>
      </c>
      <c r="AB477" s="71">
        <v>12442</v>
      </c>
      <c r="AC477" s="71">
        <v>0</v>
      </c>
      <c r="AD477" s="71">
        <v>0.78647754359732014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49.947000000000003</v>
      </c>
      <c r="BK477" s="71">
        <v>0</v>
      </c>
      <c r="BL477" s="71">
        <v>0</v>
      </c>
      <c r="BM477" s="71">
        <v>0</v>
      </c>
      <c r="BN477" s="72"/>
      <c r="BO477" s="71">
        <v>0</v>
      </c>
      <c r="BP477" s="71">
        <v>0</v>
      </c>
      <c r="BQ477" s="71">
        <v>3</v>
      </c>
      <c r="BR477" s="71">
        <v>0</v>
      </c>
      <c r="BS477" s="71">
        <v>0</v>
      </c>
      <c r="BT477" s="71">
        <v>0</v>
      </c>
      <c r="BU477"/>
      <c r="BV477" s="70">
        <v>43.064</v>
      </c>
      <c r="BW477" s="70">
        <v>0</v>
      </c>
      <c r="BX477" s="70">
        <v>6.883</v>
      </c>
      <c r="BY477" s="70">
        <v>0</v>
      </c>
      <c r="BZ477" s="70">
        <v>0</v>
      </c>
      <c r="CA477" s="70">
        <v>0</v>
      </c>
      <c r="CB477" s="70">
        <v>0</v>
      </c>
      <c r="CC477" s="70">
        <v>0</v>
      </c>
      <c r="CD477" s="70">
        <v>0</v>
      </c>
    </row>
    <row r="478" spans="1:82">
      <c r="A478" s="70" t="s">
        <v>2167</v>
      </c>
      <c r="B478" s="70">
        <v>127</v>
      </c>
      <c r="C478" s="70">
        <v>8</v>
      </c>
      <c r="D478" s="70">
        <v>8</v>
      </c>
      <c r="E478" s="70">
        <v>2011</v>
      </c>
      <c r="F478" s="70" t="s">
        <v>178</v>
      </c>
      <c r="G478" s="70" t="s">
        <v>2159</v>
      </c>
      <c r="H478" s="70" t="s">
        <v>2160</v>
      </c>
      <c r="I478" s="148"/>
      <c r="J478" s="71">
        <v>50.277979939806357</v>
      </c>
      <c r="K478" s="71">
        <v>0.94114864683788479</v>
      </c>
      <c r="L478" s="71">
        <v>6.7686128231266132</v>
      </c>
      <c r="M478" s="71">
        <v>13.264434741362001</v>
      </c>
      <c r="N478" s="71">
        <v>15.63364790712245</v>
      </c>
      <c r="O478" s="71">
        <v>16.340113458222746</v>
      </c>
      <c r="P478" s="71">
        <v>14.721661771124737</v>
      </c>
      <c r="Q478" s="71">
        <v>0.86556363360616095</v>
      </c>
      <c r="R478" s="71">
        <v>0</v>
      </c>
      <c r="S478" s="71">
        <v>0.75281220823552253</v>
      </c>
      <c r="T478" s="72"/>
      <c r="U478" s="71">
        <v>7868014</v>
      </c>
      <c r="V478" s="71">
        <v>306</v>
      </c>
      <c r="W478" s="71">
        <v>163</v>
      </c>
      <c r="X478" s="71">
        <v>2385</v>
      </c>
      <c r="Y478" s="71">
        <v>4128</v>
      </c>
      <c r="Z478" s="71">
        <v>8479</v>
      </c>
      <c r="AA478" s="71">
        <v>2975</v>
      </c>
      <c r="AB478" s="71">
        <v>12334</v>
      </c>
      <c r="AC478" s="71">
        <v>0</v>
      </c>
      <c r="AD478" s="71">
        <v>0.75281220823552253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50.15</v>
      </c>
      <c r="BK478" s="71">
        <v>0</v>
      </c>
      <c r="BL478" s="71">
        <v>0</v>
      </c>
      <c r="BM478" s="71">
        <v>0</v>
      </c>
      <c r="BN478" s="72"/>
      <c r="BO478" s="71">
        <v>0</v>
      </c>
      <c r="BP478" s="71">
        <v>0</v>
      </c>
      <c r="BQ478" s="71">
        <v>3</v>
      </c>
      <c r="BR478" s="71">
        <v>0</v>
      </c>
      <c r="BS478" s="71">
        <v>0</v>
      </c>
      <c r="BT478" s="71">
        <v>0</v>
      </c>
      <c r="BU478"/>
      <c r="BV478" s="70">
        <v>42.926000000000002</v>
      </c>
      <c r="BW478" s="70">
        <v>0</v>
      </c>
      <c r="BX478" s="70">
        <v>7.2240000000000002</v>
      </c>
      <c r="BY478" s="70">
        <v>0</v>
      </c>
      <c r="BZ478" s="70">
        <v>0</v>
      </c>
      <c r="CA478" s="70">
        <v>0</v>
      </c>
      <c r="CB478" s="70">
        <v>0</v>
      </c>
      <c r="CC478" s="70">
        <v>0</v>
      </c>
      <c r="CD478" s="70">
        <v>0</v>
      </c>
    </row>
    <row r="479" spans="1:82">
      <c r="A479" s="70" t="s">
        <v>2168</v>
      </c>
      <c r="B479" s="70">
        <v>128</v>
      </c>
      <c r="C479" s="70">
        <v>9</v>
      </c>
      <c r="D479" s="70">
        <v>8</v>
      </c>
      <c r="E479" s="70">
        <v>2012</v>
      </c>
      <c r="F479" s="70" t="s">
        <v>179</v>
      </c>
      <c r="G479" s="70" t="s">
        <v>2159</v>
      </c>
      <c r="H479" s="70" t="s">
        <v>2160</v>
      </c>
      <c r="I479" s="148"/>
      <c r="J479" s="71">
        <v>62.015186909187932</v>
      </c>
      <c r="K479" s="71">
        <v>0.83609338413128875</v>
      </c>
      <c r="L479" s="71">
        <v>6.7130511974709162</v>
      </c>
      <c r="M479" s="71">
        <v>12.5863200125959</v>
      </c>
      <c r="N479" s="71">
        <v>15.366723479772681</v>
      </c>
      <c r="O479" s="71">
        <v>16.351103869579156</v>
      </c>
      <c r="P479" s="71">
        <v>14.765607832911265</v>
      </c>
      <c r="Q479" s="71">
        <v>0.94087492246613702</v>
      </c>
      <c r="R479" s="71">
        <v>0</v>
      </c>
      <c r="S479" s="71">
        <v>0.70728666453522193</v>
      </c>
      <c r="T479" s="72"/>
      <c r="U479" s="71">
        <v>8208121</v>
      </c>
      <c r="V479" s="71">
        <v>306</v>
      </c>
      <c r="W479" s="71">
        <v>163</v>
      </c>
      <c r="X479" s="71">
        <v>2385</v>
      </c>
      <c r="Y479" s="71">
        <v>4225</v>
      </c>
      <c r="Z479" s="71">
        <v>8552</v>
      </c>
      <c r="AA479" s="71">
        <v>2967</v>
      </c>
      <c r="AB479" s="71">
        <v>12340</v>
      </c>
      <c r="AC479" s="71">
        <v>0</v>
      </c>
      <c r="AD479" s="71">
        <v>0.70728666453522193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15.209</v>
      </c>
      <c r="BI479" s="71">
        <v>0</v>
      </c>
      <c r="BJ479" s="71">
        <v>61.994</v>
      </c>
      <c r="BK479" s="71">
        <v>0</v>
      </c>
      <c r="BL479" s="71">
        <v>0</v>
      </c>
      <c r="BM479" s="71">
        <v>0</v>
      </c>
      <c r="BN479" s="72"/>
      <c r="BO479" s="71">
        <v>1</v>
      </c>
      <c r="BP479" s="71">
        <v>0</v>
      </c>
      <c r="BQ479" s="71">
        <v>3</v>
      </c>
      <c r="BR479" s="71">
        <v>0</v>
      </c>
      <c r="BS479" s="71">
        <v>0</v>
      </c>
      <c r="BT479" s="71">
        <v>0</v>
      </c>
      <c r="BU479"/>
      <c r="BV479" s="70">
        <v>55.054000000000002</v>
      </c>
      <c r="BW479" s="70">
        <v>0</v>
      </c>
      <c r="BX479" s="70">
        <v>6.94</v>
      </c>
      <c r="BY479" s="70">
        <v>11.744999999999999</v>
      </c>
      <c r="BZ479" s="70">
        <v>3.464</v>
      </c>
      <c r="CA479" s="70">
        <v>0</v>
      </c>
      <c r="CB479" s="70">
        <v>0</v>
      </c>
      <c r="CC479" s="70">
        <v>0</v>
      </c>
      <c r="CD479" s="70">
        <v>0</v>
      </c>
    </row>
    <row r="480" spans="1:82">
      <c r="A480" s="70" t="s">
        <v>2169</v>
      </c>
      <c r="B480" s="70">
        <v>129</v>
      </c>
      <c r="C480" s="70">
        <v>10</v>
      </c>
      <c r="D480" s="70">
        <v>8</v>
      </c>
      <c r="E480" s="70">
        <v>2013</v>
      </c>
      <c r="F480" s="70" t="s">
        <v>180</v>
      </c>
      <c r="G480" s="70" t="s">
        <v>2159</v>
      </c>
      <c r="H480" s="70" t="s">
        <v>2160</v>
      </c>
      <c r="I480" s="148"/>
      <c r="J480" s="71">
        <v>70.208949593168199</v>
      </c>
      <c r="K480" s="71">
        <v>0.70925624153344902</v>
      </c>
      <c r="L480" s="71">
        <v>6.3720691568929189</v>
      </c>
      <c r="M480" s="71">
        <v>12.531377177759991</v>
      </c>
      <c r="N480" s="71">
        <v>17.65779713563558</v>
      </c>
      <c r="O480" s="71">
        <v>15.784037012187762</v>
      </c>
      <c r="P480" s="71">
        <v>14.836230842065371</v>
      </c>
      <c r="Q480" s="71">
        <v>0.94883512732628605</v>
      </c>
      <c r="R480" s="71">
        <v>0</v>
      </c>
      <c r="S480" s="71">
        <v>0.73537084161791744</v>
      </c>
      <c r="T480" s="72"/>
      <c r="U480" s="71">
        <v>10354336</v>
      </c>
      <c r="V480" s="71">
        <v>306</v>
      </c>
      <c r="W480" s="71">
        <v>163</v>
      </c>
      <c r="X480" s="71">
        <v>2385</v>
      </c>
      <c r="Y480" s="71">
        <v>4241</v>
      </c>
      <c r="Z480" s="71">
        <v>8624</v>
      </c>
      <c r="AA480" s="71">
        <v>2970</v>
      </c>
      <c r="AB480" s="71">
        <v>12266</v>
      </c>
      <c r="AC480" s="71">
        <v>0</v>
      </c>
      <c r="AD480" s="71">
        <v>0.73537084161791744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70.974000000000004</v>
      </c>
      <c r="BK480" s="71">
        <v>0</v>
      </c>
      <c r="BL480" s="71">
        <v>0</v>
      </c>
      <c r="BM480" s="71">
        <v>0</v>
      </c>
      <c r="BN480" s="72"/>
      <c r="BO480" s="71">
        <v>0</v>
      </c>
      <c r="BP480" s="71">
        <v>0</v>
      </c>
      <c r="BQ480" s="71">
        <v>3</v>
      </c>
      <c r="BR480" s="71">
        <v>0</v>
      </c>
      <c r="BS480" s="71">
        <v>0</v>
      </c>
      <c r="BT480" s="71">
        <v>0</v>
      </c>
      <c r="BU480"/>
      <c r="BV480" s="70">
        <v>63.939</v>
      </c>
      <c r="BW480" s="70">
        <v>0</v>
      </c>
      <c r="BX480" s="70">
        <v>7.0350000000000001</v>
      </c>
      <c r="BY480" s="70">
        <v>0</v>
      </c>
      <c r="BZ480" s="70">
        <v>0</v>
      </c>
      <c r="CA480" s="70">
        <v>0</v>
      </c>
      <c r="CB480" s="70">
        <v>0</v>
      </c>
      <c r="CC480" s="70">
        <v>0</v>
      </c>
      <c r="CD480" s="70">
        <v>0</v>
      </c>
    </row>
    <row r="481" spans="1:82">
      <c r="A481" s="70" t="s">
        <v>2170</v>
      </c>
      <c r="B481" s="70">
        <v>130</v>
      </c>
      <c r="C481" s="70">
        <v>11</v>
      </c>
      <c r="D481" s="70">
        <v>8</v>
      </c>
      <c r="E481" s="70">
        <v>2014</v>
      </c>
      <c r="F481" s="70" t="s">
        <v>181</v>
      </c>
      <c r="G481" s="70" t="s">
        <v>2159</v>
      </c>
      <c r="H481" s="70" t="s">
        <v>2160</v>
      </c>
      <c r="I481" s="148"/>
      <c r="J481" s="71">
        <v>69.566594401760653</v>
      </c>
      <c r="K481" s="71">
        <v>0.68284400481950591</v>
      </c>
      <c r="L481" s="71">
        <v>10.403555858138541</v>
      </c>
      <c r="M481" s="71">
        <v>10.900837478985039</v>
      </c>
      <c r="N481" s="71">
        <v>16.163122704849449</v>
      </c>
      <c r="O481" s="71">
        <v>15.118491058728456</v>
      </c>
      <c r="P481" s="71">
        <v>14.983645910879442</v>
      </c>
      <c r="Q481" s="71">
        <v>0.90189000382214701</v>
      </c>
      <c r="R481" s="71">
        <v>0</v>
      </c>
      <c r="S481" s="71">
        <v>1.0816799318918591</v>
      </c>
      <c r="T481" s="72"/>
      <c r="U481" s="71">
        <v>10945091</v>
      </c>
      <c r="V481" s="71">
        <v>269</v>
      </c>
      <c r="W481" s="71">
        <v>253</v>
      </c>
      <c r="X481" s="71">
        <v>2148</v>
      </c>
      <c r="Y481" s="71">
        <v>4264</v>
      </c>
      <c r="Z481" s="71">
        <v>8700</v>
      </c>
      <c r="AA481" s="71">
        <v>2984</v>
      </c>
      <c r="AB481" s="71">
        <v>12152</v>
      </c>
      <c r="AC481" s="71">
        <v>0</v>
      </c>
      <c r="AD481" s="71">
        <v>1.0816799318918591</v>
      </c>
      <c r="AE481" s="72"/>
      <c r="AF481" s="71"/>
      <c r="AG481" s="71"/>
      <c r="AH481" s="71"/>
      <c r="AI481" s="71"/>
      <c r="AJ481" s="71"/>
      <c r="AK481" s="71"/>
      <c r="AL481" s="71"/>
      <c r="AM481" s="71"/>
      <c r="AN481" s="71"/>
      <c r="AO481" s="71"/>
      <c r="AP481" s="71"/>
      <c r="AQ481" s="72"/>
      <c r="AR481" s="71">
        <v>169</v>
      </c>
      <c r="AS481" s="71">
        <v>62</v>
      </c>
      <c r="AT481" s="71">
        <v>0</v>
      </c>
      <c r="AU481" s="71">
        <v>0</v>
      </c>
      <c r="AV481" s="71">
        <v>0</v>
      </c>
      <c r="AW481" s="71">
        <v>0</v>
      </c>
      <c r="AX481" s="71"/>
      <c r="AY481" s="72"/>
      <c r="AZ481" s="71">
        <v>784.30000000000007</v>
      </c>
      <c r="BA481" s="71">
        <v>5233.3999999999996</v>
      </c>
      <c r="BB481" s="71">
        <v>0</v>
      </c>
      <c r="BC481" s="71">
        <v>0</v>
      </c>
      <c r="BD481" s="71">
        <v>0</v>
      </c>
      <c r="BE481" s="71">
        <v>0</v>
      </c>
      <c r="BF481" s="71"/>
      <c r="BG481" s="72"/>
      <c r="BH481" s="71">
        <v>25.001999999999999</v>
      </c>
      <c r="BI481" s="71">
        <v>0</v>
      </c>
      <c r="BJ481" s="71">
        <v>73.751000000000005</v>
      </c>
      <c r="BK481" s="71">
        <v>0</v>
      </c>
      <c r="BL481" s="71">
        <v>0</v>
      </c>
      <c r="BM481" s="71">
        <v>0</v>
      </c>
      <c r="BN481" s="72"/>
      <c r="BO481" s="71">
        <v>2</v>
      </c>
      <c r="BP481" s="71">
        <v>0</v>
      </c>
      <c r="BQ481" s="71">
        <v>4</v>
      </c>
      <c r="BR481" s="71">
        <v>0</v>
      </c>
      <c r="BS481" s="71">
        <v>0</v>
      </c>
      <c r="BT481" s="71">
        <v>0</v>
      </c>
      <c r="BU481"/>
      <c r="BV481" s="70">
        <v>67.058000000000007</v>
      </c>
      <c r="BW481" s="70">
        <v>0</v>
      </c>
      <c r="BX481" s="70">
        <v>6.6929999999999996</v>
      </c>
      <c r="BY481" s="70">
        <v>19.53</v>
      </c>
      <c r="BZ481" s="70">
        <v>5.4720000000000004</v>
      </c>
      <c r="CA481" s="70">
        <v>0</v>
      </c>
      <c r="CB481" s="70">
        <v>0</v>
      </c>
      <c r="CC481" s="70">
        <v>0</v>
      </c>
      <c r="CD481" s="70">
        <v>0</v>
      </c>
    </row>
    <row r="482" spans="1:82">
      <c r="A482" s="70" t="s">
        <v>2171</v>
      </c>
      <c r="B482" s="70">
        <v>131</v>
      </c>
      <c r="C482" s="70">
        <v>12</v>
      </c>
      <c r="D482" s="70">
        <v>8</v>
      </c>
      <c r="E482" s="70">
        <v>2015</v>
      </c>
      <c r="F482" s="70" t="s">
        <v>182</v>
      </c>
      <c r="G482" s="1064" t="s">
        <v>2159</v>
      </c>
      <c r="H482" s="70" t="s">
        <v>2160</v>
      </c>
      <c r="I482" s="148"/>
      <c r="J482" s="71">
        <v>72.742894229561472</v>
      </c>
      <c r="K482" s="71">
        <v>0.6784352898141528</v>
      </c>
      <c r="L482" s="71">
        <v>9.7023052341796703</v>
      </c>
      <c r="M482" s="71">
        <v>9.7576683869534797</v>
      </c>
      <c r="N482" s="71">
        <v>14.85560285451753</v>
      </c>
      <c r="O482" s="71">
        <v>15.010523939897839</v>
      </c>
      <c r="P482" s="71">
        <v>14.704016687020671</v>
      </c>
      <c r="Q482" s="71">
        <v>0.88238360954122796</v>
      </c>
      <c r="R482" s="71">
        <v>0</v>
      </c>
      <c r="S482" s="71">
        <v>1.122862252659792</v>
      </c>
      <c r="T482" s="72"/>
      <c r="U482" s="71">
        <v>13070327</v>
      </c>
      <c r="V482" s="71">
        <v>269</v>
      </c>
      <c r="W482" s="71">
        <v>253</v>
      </c>
      <c r="X482" s="71">
        <v>2148</v>
      </c>
      <c r="Y482" s="71">
        <v>4351</v>
      </c>
      <c r="Z482" s="71">
        <v>8721</v>
      </c>
      <c r="AA482" s="71">
        <v>2926</v>
      </c>
      <c r="AB482" s="71">
        <v>12145</v>
      </c>
      <c r="AC482" s="71">
        <v>0</v>
      </c>
      <c r="AD482" s="71">
        <v>1.122862252659792</v>
      </c>
      <c r="AE482" s="72"/>
      <c r="AF482" s="71">
        <v>89964374.000149697</v>
      </c>
      <c r="AG482" s="71">
        <v>518342.83641899272</v>
      </c>
      <c r="AH482" s="71">
        <v>2061632.1276827371</v>
      </c>
      <c r="AI482" s="71">
        <v>13528218.10993626</v>
      </c>
      <c r="AJ482" s="71">
        <v>22091047.809197869</v>
      </c>
      <c r="AK482" s="71">
        <v>0</v>
      </c>
      <c r="AL482" s="71">
        <v>0</v>
      </c>
      <c r="AM482" s="71">
        <v>1664421.3036411291</v>
      </c>
      <c r="AN482" s="71">
        <v>0</v>
      </c>
      <c r="AO482" s="71">
        <v>0</v>
      </c>
      <c r="AP482" s="71">
        <v>129828036.18702669</v>
      </c>
      <c r="AQ482" s="72"/>
      <c r="AR482" s="71">
        <v>189</v>
      </c>
      <c r="AS482" s="71">
        <v>94</v>
      </c>
      <c r="AT482" s="71">
        <v>0</v>
      </c>
      <c r="AU482" s="71">
        <v>0</v>
      </c>
      <c r="AV482" s="71">
        <v>0</v>
      </c>
      <c r="AW482" s="71">
        <v>0</v>
      </c>
      <c r="AX482" s="71"/>
      <c r="AY482" s="72"/>
      <c r="AZ482" s="71">
        <v>880.40000000000009</v>
      </c>
      <c r="BA482" s="71">
        <v>10702.6</v>
      </c>
      <c r="BB482" s="71">
        <v>0</v>
      </c>
      <c r="BC482" s="71">
        <v>0</v>
      </c>
      <c r="BD482" s="71">
        <v>0</v>
      </c>
      <c r="BE482" s="71">
        <v>0</v>
      </c>
      <c r="BF482" s="71"/>
      <c r="BG482" s="72"/>
      <c r="BH482" s="71">
        <v>25.001999999999999</v>
      </c>
      <c r="BI482" s="71">
        <v>0</v>
      </c>
      <c r="BJ482" s="71">
        <v>76.290999999999997</v>
      </c>
      <c r="BK482" s="71">
        <v>0</v>
      </c>
      <c r="BL482" s="71">
        <v>0</v>
      </c>
      <c r="BM482" s="71">
        <v>0</v>
      </c>
      <c r="BN482" s="72"/>
      <c r="BO482" s="71">
        <v>2</v>
      </c>
      <c r="BP482" s="71">
        <v>0</v>
      </c>
      <c r="BQ482" s="71">
        <v>4</v>
      </c>
      <c r="BR482" s="71">
        <v>0</v>
      </c>
      <c r="BS482" s="71">
        <v>0</v>
      </c>
      <c r="BT482" s="71">
        <v>0</v>
      </c>
      <c r="BU482"/>
      <c r="BV482" s="70">
        <v>69.733999999999995</v>
      </c>
      <c r="BW482" s="70">
        <v>0</v>
      </c>
      <c r="BX482" s="70">
        <v>6.5570000000000004</v>
      </c>
      <c r="BY482" s="70">
        <v>19.53</v>
      </c>
      <c r="BZ482" s="70">
        <v>5.4720000000000004</v>
      </c>
      <c r="CA482" s="70">
        <v>0</v>
      </c>
      <c r="CB482" s="70">
        <v>0</v>
      </c>
      <c r="CC482" s="70">
        <v>0</v>
      </c>
      <c r="CD482" s="70">
        <v>0</v>
      </c>
    </row>
    <row r="483" spans="1:82">
      <c r="A483" s="70" t="s">
        <v>2172</v>
      </c>
      <c r="B483" s="70">
        <v>132</v>
      </c>
      <c r="C483" s="70">
        <v>13</v>
      </c>
      <c r="D483" s="70">
        <v>8</v>
      </c>
      <c r="E483" s="70">
        <v>2016</v>
      </c>
      <c r="F483" s="70" t="s">
        <v>155</v>
      </c>
      <c r="G483" s="1064" t="s">
        <v>2159</v>
      </c>
      <c r="H483" s="70" t="s">
        <v>2160</v>
      </c>
      <c r="I483" s="148"/>
      <c r="J483" s="71">
        <v>71.833274560851535</v>
      </c>
      <c r="K483" s="71">
        <v>0.74522081454148159</v>
      </c>
      <c r="L483" s="71">
        <v>9.9765562091165929</v>
      </c>
      <c r="M483" s="71">
        <v>8.985445524343449</v>
      </c>
      <c r="N483" s="71">
        <v>15.708458758510321</v>
      </c>
      <c r="O483" s="71">
        <v>14.916659093908978</v>
      </c>
      <c r="P483" s="71">
        <v>14.342947149347243</v>
      </c>
      <c r="Q483" s="71">
        <v>0.84871444666129381</v>
      </c>
      <c r="R483" s="71">
        <v>0</v>
      </c>
      <c r="S483" s="71">
        <v>1.0871650247448865</v>
      </c>
      <c r="T483" s="72"/>
      <c r="U483" s="71">
        <v>13494543</v>
      </c>
      <c r="V483" s="71">
        <v>269</v>
      </c>
      <c r="W483" s="71">
        <v>253</v>
      </c>
      <c r="X483" s="71">
        <v>2148</v>
      </c>
      <c r="Y483" s="71">
        <v>4378</v>
      </c>
      <c r="Z483" s="71">
        <v>8773</v>
      </c>
      <c r="AA483" s="71">
        <v>2952</v>
      </c>
      <c r="AB483" s="71">
        <v>12016</v>
      </c>
      <c r="AC483" s="71">
        <v>0</v>
      </c>
      <c r="AD483" s="71">
        <v>1.087165024744887</v>
      </c>
      <c r="AE483" s="72"/>
      <c r="AF483" s="71">
        <v>92899860.960452244</v>
      </c>
      <c r="AG483" s="71">
        <v>569915.64610987913</v>
      </c>
      <c r="AH483" s="71">
        <v>1646703.825367776</v>
      </c>
      <c r="AI483" s="71">
        <v>13688127.811104961</v>
      </c>
      <c r="AJ483" s="71">
        <v>21720785.766432218</v>
      </c>
      <c r="AK483" s="71">
        <v>0</v>
      </c>
      <c r="AL483" s="71">
        <v>0</v>
      </c>
      <c r="AM483" s="71">
        <v>1648021.752039602</v>
      </c>
      <c r="AN483" s="71">
        <v>0</v>
      </c>
      <c r="AO483" s="71">
        <v>0</v>
      </c>
      <c r="AP483" s="71">
        <v>132173415.76150669</v>
      </c>
      <c r="AQ483" s="72"/>
      <c r="AR483" s="71">
        <v>212</v>
      </c>
      <c r="AS483" s="71">
        <v>121</v>
      </c>
      <c r="AT483" s="71">
        <v>0</v>
      </c>
      <c r="AU483" s="71">
        <v>0</v>
      </c>
      <c r="AV483" s="71">
        <v>0</v>
      </c>
      <c r="AW483" s="71">
        <v>0</v>
      </c>
      <c r="AX483" s="71"/>
      <c r="AY483" s="72"/>
      <c r="AZ483" s="71">
        <v>985.80000000000007</v>
      </c>
      <c r="BA483" s="71">
        <v>12642.3</v>
      </c>
      <c r="BB483" s="71">
        <v>0</v>
      </c>
      <c r="BC483" s="71">
        <v>0</v>
      </c>
      <c r="BD483" s="71">
        <v>0</v>
      </c>
      <c r="BE483" s="71">
        <v>0</v>
      </c>
      <c r="BF483" s="71"/>
      <c r="BG483" s="72"/>
      <c r="BH483" s="71">
        <v>24.856000000000002</v>
      </c>
      <c r="BI483" s="71">
        <v>0</v>
      </c>
      <c r="BJ483" s="71">
        <v>70.8</v>
      </c>
      <c r="BK483" s="71">
        <v>0</v>
      </c>
      <c r="BL483" s="71">
        <v>0</v>
      </c>
      <c r="BM483" s="71">
        <v>0</v>
      </c>
      <c r="BN483" s="72"/>
      <c r="BO483" s="71">
        <v>2</v>
      </c>
      <c r="BP483" s="71">
        <v>0</v>
      </c>
      <c r="BQ483" s="71">
        <v>2</v>
      </c>
      <c r="BR483" s="71">
        <v>0</v>
      </c>
      <c r="BS483" s="71">
        <v>0</v>
      </c>
      <c r="BT483" s="71">
        <v>0</v>
      </c>
      <c r="BU483"/>
      <c r="BV483" s="70">
        <v>64.492999999999995</v>
      </c>
      <c r="BW483" s="70">
        <v>0</v>
      </c>
      <c r="BX483" s="70">
        <v>6.3070000000000004</v>
      </c>
      <c r="BY483" s="70">
        <v>19.420000000000002</v>
      </c>
      <c r="BZ483" s="70">
        <v>5.4359999999999999</v>
      </c>
      <c r="CA483" s="70">
        <v>0</v>
      </c>
      <c r="CB483" s="70">
        <v>0</v>
      </c>
      <c r="CC483" s="70">
        <v>0</v>
      </c>
      <c r="CD483" s="70">
        <v>0</v>
      </c>
    </row>
    <row r="484" spans="1:82">
      <c r="A484" s="70" t="s">
        <v>2173</v>
      </c>
      <c r="B484" s="70">
        <v>133</v>
      </c>
      <c r="C484" s="70">
        <v>14</v>
      </c>
      <c r="D484" s="70">
        <v>8</v>
      </c>
      <c r="E484" s="70">
        <v>2017</v>
      </c>
      <c r="F484" s="70" t="s">
        <v>156</v>
      </c>
      <c r="G484" s="70" t="s">
        <v>2159</v>
      </c>
      <c r="H484" s="70" t="s">
        <v>2160</v>
      </c>
      <c r="I484" s="148"/>
      <c r="J484" s="71">
        <v>77.08347096862326</v>
      </c>
      <c r="K484" s="71">
        <v>0.7378713185645186</v>
      </c>
      <c r="L484" s="71">
        <v>11.463537920011218</v>
      </c>
      <c r="M484" s="71">
        <v>8.8398229232404706</v>
      </c>
      <c r="N484" s="71">
        <v>15.567991450419843</v>
      </c>
      <c r="O484" s="71">
        <v>14.720086075847325</v>
      </c>
      <c r="P484" s="71">
        <v>14.281057362831035</v>
      </c>
      <c r="Q484" s="71">
        <v>0.81307585422218398</v>
      </c>
      <c r="R484" s="71">
        <v>0</v>
      </c>
      <c r="S484" s="71">
        <v>1.1043700693460232</v>
      </c>
      <c r="T484" s="72"/>
      <c r="U484" s="71">
        <v>14338888</v>
      </c>
      <c r="V484" s="71">
        <v>269</v>
      </c>
      <c r="W484" s="71">
        <v>253</v>
      </c>
      <c r="X484" s="71">
        <v>2148</v>
      </c>
      <c r="Y484" s="71">
        <v>4414</v>
      </c>
      <c r="Z484" s="71">
        <v>8801</v>
      </c>
      <c r="AA484" s="71">
        <v>2958</v>
      </c>
      <c r="AB484" s="71">
        <v>11904</v>
      </c>
      <c r="AC484" s="71">
        <v>0</v>
      </c>
      <c r="AD484" s="71">
        <v>1.104370069346023</v>
      </c>
      <c r="AE484" s="72"/>
      <c r="AF484" s="71">
        <v>103231840.61319999</v>
      </c>
      <c r="AG484" s="71">
        <v>580125.9737611973</v>
      </c>
      <c r="AH484" s="71">
        <v>2485597.1401801119</v>
      </c>
      <c r="AI484" s="71">
        <v>14322524.65215959</v>
      </c>
      <c r="AJ484" s="71">
        <v>21634776.573649392</v>
      </c>
      <c r="AK484" s="71">
        <v>0</v>
      </c>
      <c r="AL484" s="71">
        <v>0</v>
      </c>
      <c r="AM484" s="71">
        <v>1635215.3654163079</v>
      </c>
      <c r="AN484" s="71">
        <v>0</v>
      </c>
      <c r="AO484" s="71">
        <v>0</v>
      </c>
      <c r="AP484" s="71">
        <v>143890080.31836662</v>
      </c>
      <c r="AQ484" s="72"/>
      <c r="AR484" s="71">
        <v>232</v>
      </c>
      <c r="AS484" s="71">
        <v>131</v>
      </c>
      <c r="AT484" s="71">
        <v>0</v>
      </c>
      <c r="AU484" s="71">
        <v>0</v>
      </c>
      <c r="AV484" s="71">
        <v>0</v>
      </c>
      <c r="AW484" s="71">
        <v>0</v>
      </c>
      <c r="AX484" s="71"/>
      <c r="AY484" s="72"/>
      <c r="AZ484" s="71">
        <v>1079</v>
      </c>
      <c r="BA484" s="71">
        <v>13450.7</v>
      </c>
      <c r="BB484" s="71">
        <v>0</v>
      </c>
      <c r="BC484" s="71">
        <v>0</v>
      </c>
      <c r="BD484" s="71">
        <v>0</v>
      </c>
      <c r="BE484" s="71">
        <v>0</v>
      </c>
      <c r="BF484" s="71"/>
      <c r="BG484" s="72"/>
      <c r="BH484" s="71">
        <v>24.89</v>
      </c>
      <c r="BI484" s="71">
        <v>0</v>
      </c>
      <c r="BJ484" s="71">
        <v>71.38</v>
      </c>
      <c r="BK484" s="71">
        <v>0</v>
      </c>
      <c r="BL484" s="71">
        <v>0</v>
      </c>
      <c r="BM484" s="71">
        <v>0</v>
      </c>
      <c r="BN484" s="72"/>
      <c r="BO484" s="71">
        <v>2</v>
      </c>
      <c r="BP484" s="71">
        <v>0</v>
      </c>
      <c r="BQ484" s="71">
        <v>2</v>
      </c>
      <c r="BR484" s="71">
        <v>0</v>
      </c>
      <c r="BS484" s="71">
        <v>0</v>
      </c>
      <c r="BT484" s="71">
        <v>0</v>
      </c>
      <c r="BU484"/>
      <c r="BV484" s="70">
        <v>65.67</v>
      </c>
      <c r="BW484" s="70">
        <v>0</v>
      </c>
      <c r="BX484" s="70">
        <v>5.71</v>
      </c>
      <c r="BY484" s="70">
        <v>19.448</v>
      </c>
      <c r="BZ484" s="70">
        <v>5.4420000000000002</v>
      </c>
      <c r="CA484" s="70">
        <v>0</v>
      </c>
      <c r="CB484" s="70">
        <v>0</v>
      </c>
      <c r="CC484" s="70">
        <v>0</v>
      </c>
      <c r="CD484" s="70">
        <v>0</v>
      </c>
    </row>
    <row r="485" spans="1:82">
      <c r="A485" s="70" t="s">
        <v>2174</v>
      </c>
      <c r="B485" s="70">
        <v>134</v>
      </c>
      <c r="C485" s="70">
        <v>15</v>
      </c>
      <c r="D485" s="70">
        <v>8</v>
      </c>
      <c r="E485" s="70">
        <v>2018</v>
      </c>
      <c r="F485" s="70" t="s">
        <v>183</v>
      </c>
      <c r="G485" s="70" t="s">
        <v>2159</v>
      </c>
      <c r="H485" s="70" t="s">
        <v>2160</v>
      </c>
      <c r="I485" s="148"/>
      <c r="J485" s="71">
        <v>74.183973239303668</v>
      </c>
      <c r="K485" s="71">
        <v>0.66554754309983688</v>
      </c>
      <c r="L485" s="71">
        <v>10.621649937297642</v>
      </c>
      <c r="M485" s="71">
        <v>8.7204964476779097</v>
      </c>
      <c r="N485" s="71">
        <v>13.710612997097572</v>
      </c>
      <c r="O485" s="71">
        <v>14.509172723604879</v>
      </c>
      <c r="P485" s="71">
        <v>14.124560672628741</v>
      </c>
      <c r="Q485" s="71">
        <v>0.74890792722043398</v>
      </c>
      <c r="R485" s="71">
        <v>0</v>
      </c>
      <c r="S485" s="71">
        <v>1.125903031467256</v>
      </c>
      <c r="T485" s="72"/>
      <c r="U485" s="71">
        <v>13742143</v>
      </c>
      <c r="V485" s="71">
        <v>269</v>
      </c>
      <c r="W485" s="71">
        <v>253</v>
      </c>
      <c r="X485" s="71">
        <v>2148</v>
      </c>
      <c r="Y485" s="71">
        <v>4444</v>
      </c>
      <c r="Z485" s="71">
        <v>8841</v>
      </c>
      <c r="AA485" s="71">
        <v>2955</v>
      </c>
      <c r="AB485" s="71">
        <v>11816</v>
      </c>
      <c r="AC485" s="71">
        <v>0</v>
      </c>
      <c r="AD485" s="71">
        <v>1.125903031467256</v>
      </c>
      <c r="AE485" s="72"/>
      <c r="AF485" s="71">
        <v>100815411.0863357</v>
      </c>
      <c r="AG485" s="71">
        <v>500834.35716694652</v>
      </c>
      <c r="AH485" s="71">
        <v>2353376.499860791</v>
      </c>
      <c r="AI485" s="71">
        <v>13838319.905694259</v>
      </c>
      <c r="AJ485" s="71">
        <v>20276490.891750291</v>
      </c>
      <c r="AK485" s="71">
        <v>0</v>
      </c>
      <c r="AL485" s="71">
        <v>0</v>
      </c>
      <c r="AM485" s="71">
        <v>1626485.5241688429</v>
      </c>
      <c r="AN485" s="71">
        <v>0</v>
      </c>
      <c r="AO485" s="71">
        <v>0</v>
      </c>
      <c r="AP485" s="71">
        <v>139410918.26497686</v>
      </c>
      <c r="AQ485" s="72"/>
      <c r="AR485" s="71">
        <v>257</v>
      </c>
      <c r="AS485" s="71">
        <v>154</v>
      </c>
      <c r="AT485" s="71">
        <v>0</v>
      </c>
      <c r="AU485" s="71">
        <v>0</v>
      </c>
      <c r="AV485" s="71">
        <v>0</v>
      </c>
      <c r="AW485" s="71">
        <v>0</v>
      </c>
      <c r="AX485" s="71"/>
      <c r="AY485" s="72"/>
      <c r="AZ485" s="71">
        <v>1220.2</v>
      </c>
      <c r="BA485" s="71">
        <v>16062</v>
      </c>
      <c r="BB485" s="71">
        <v>0</v>
      </c>
      <c r="BC485" s="71">
        <v>0</v>
      </c>
      <c r="BD485" s="71">
        <v>0</v>
      </c>
      <c r="BE485" s="71">
        <v>0</v>
      </c>
      <c r="BF485" s="71"/>
      <c r="BG485" s="72"/>
      <c r="BH485" s="71">
        <v>5.407</v>
      </c>
      <c r="BI485" s="71">
        <v>0</v>
      </c>
      <c r="BJ485" s="71">
        <v>71.718000000000004</v>
      </c>
      <c r="BK485" s="71">
        <v>0</v>
      </c>
      <c r="BL485" s="71">
        <v>0</v>
      </c>
      <c r="BM485" s="71">
        <v>0</v>
      </c>
      <c r="BN485" s="72"/>
      <c r="BO485" s="71">
        <v>1</v>
      </c>
      <c r="BP485" s="71">
        <v>0</v>
      </c>
      <c r="BQ485" s="71">
        <v>2</v>
      </c>
      <c r="BR485" s="71">
        <v>0</v>
      </c>
      <c r="BS485" s="71">
        <v>0</v>
      </c>
      <c r="BT485" s="71">
        <v>0</v>
      </c>
      <c r="BU485"/>
      <c r="BV485" s="70">
        <v>66.048000000000002</v>
      </c>
      <c r="BW485" s="70">
        <v>0</v>
      </c>
      <c r="BX485" s="70">
        <v>5.67</v>
      </c>
      <c r="BY485" s="70">
        <v>4.1369999999999996</v>
      </c>
      <c r="BZ485" s="70">
        <v>1.27</v>
      </c>
      <c r="CA485" s="70">
        <v>0</v>
      </c>
      <c r="CB485" s="70">
        <v>0</v>
      </c>
      <c r="CC485" s="70">
        <v>0</v>
      </c>
      <c r="CD485" s="70">
        <v>0</v>
      </c>
    </row>
    <row r="486" spans="1:82">
      <c r="A486" s="70" t="s">
        <v>2175</v>
      </c>
      <c r="B486" s="70">
        <v>135</v>
      </c>
      <c r="C486" s="70">
        <v>16</v>
      </c>
      <c r="D486" s="70">
        <v>8</v>
      </c>
      <c r="E486" s="70">
        <v>2019</v>
      </c>
      <c r="F486" s="70" t="s">
        <v>158</v>
      </c>
      <c r="G486" s="70" t="s">
        <v>2159</v>
      </c>
      <c r="H486" s="70" t="s">
        <v>2160</v>
      </c>
      <c r="I486" s="148"/>
      <c r="J486" s="71">
        <v>69.935875814428258</v>
      </c>
      <c r="K486" s="71">
        <v>0.61471733576010334</v>
      </c>
      <c r="L486" s="71">
        <v>10.711638365392615</v>
      </c>
      <c r="M486" s="71">
        <v>8.4553174049128366</v>
      </c>
      <c r="N486" s="71">
        <v>14.184531351139375</v>
      </c>
      <c r="O486" s="71">
        <v>14.171006929950153</v>
      </c>
      <c r="P486" s="71">
        <v>14.187737918760499</v>
      </c>
      <c r="Q486" s="71">
        <v>0.72410771612899505</v>
      </c>
      <c r="R486" s="71">
        <v>0</v>
      </c>
      <c r="S486" s="71">
        <v>1.428241169163853</v>
      </c>
      <c r="T486" s="72"/>
      <c r="U486" s="71">
        <v>13703709</v>
      </c>
      <c r="V486" s="71">
        <v>269</v>
      </c>
      <c r="W486" s="71">
        <v>253</v>
      </c>
      <c r="X486" s="71">
        <v>2148</v>
      </c>
      <c r="Y486" s="71">
        <v>4490</v>
      </c>
      <c r="Z486" s="71">
        <v>8872</v>
      </c>
      <c r="AA486" s="71">
        <v>2946</v>
      </c>
      <c r="AB486" s="71">
        <v>11734</v>
      </c>
      <c r="AC486" s="71">
        <v>0</v>
      </c>
      <c r="AD486" s="71">
        <v>1.428241169163853</v>
      </c>
      <c r="AE486" s="72"/>
      <c r="AF486" s="71">
        <v>97230426.205829412</v>
      </c>
      <c r="AG486" s="71">
        <v>483434.62385238142</v>
      </c>
      <c r="AH486" s="71">
        <v>2512615.437056799</v>
      </c>
      <c r="AI486" s="71">
        <v>13975954.917502061</v>
      </c>
      <c r="AJ486" s="71">
        <v>20528282.437024869</v>
      </c>
      <c r="AK486" s="71">
        <v>0</v>
      </c>
      <c r="AL486" s="71">
        <v>0</v>
      </c>
      <c r="AM486" s="71">
        <v>1598082.4664952934</v>
      </c>
      <c r="AN486" s="71">
        <v>0</v>
      </c>
      <c r="AO486" s="71">
        <v>0</v>
      </c>
      <c r="AP486" s="71">
        <v>136328796.08776084</v>
      </c>
      <c r="AQ486" s="72"/>
      <c r="AR486" s="71">
        <v>283</v>
      </c>
      <c r="AS486" s="71">
        <v>170</v>
      </c>
      <c r="AT486" s="71">
        <v>0</v>
      </c>
      <c r="AU486" s="71">
        <v>0</v>
      </c>
      <c r="AV486" s="71">
        <v>0</v>
      </c>
      <c r="AW486" s="71">
        <v>0</v>
      </c>
      <c r="AX486" s="71"/>
      <c r="AY486" s="72"/>
      <c r="AZ486" s="71">
        <v>1372.4</v>
      </c>
      <c r="BA486" s="71">
        <v>21150.3</v>
      </c>
      <c r="BB486" s="71">
        <v>0</v>
      </c>
      <c r="BC486" s="71">
        <v>0</v>
      </c>
      <c r="BD486" s="71">
        <v>0</v>
      </c>
      <c r="BE486" s="71">
        <v>0</v>
      </c>
      <c r="BF486" s="71"/>
      <c r="BG486" s="72"/>
      <c r="BH486" s="71">
        <v>24.931999999999999</v>
      </c>
      <c r="BI486" s="71">
        <v>0</v>
      </c>
      <c r="BJ486" s="71">
        <v>65.42</v>
      </c>
      <c r="BK486" s="71">
        <v>0</v>
      </c>
      <c r="BL486" s="71">
        <v>0</v>
      </c>
      <c r="BM486" s="71">
        <v>0</v>
      </c>
      <c r="BN486" s="72"/>
      <c r="BO486" s="71">
        <v>2</v>
      </c>
      <c r="BP486" s="71">
        <v>0</v>
      </c>
      <c r="BQ486" s="71">
        <v>2</v>
      </c>
      <c r="BR486" s="71">
        <v>0</v>
      </c>
      <c r="BS486" s="71">
        <v>0</v>
      </c>
      <c r="BT486" s="71">
        <v>0</v>
      </c>
      <c r="BU486"/>
      <c r="BV486" s="70">
        <v>60.426000000000002</v>
      </c>
      <c r="BW486" s="70">
        <v>0</v>
      </c>
      <c r="BX486" s="70">
        <v>4.9939999999999998</v>
      </c>
      <c r="BY486" s="70">
        <v>19.466999999999999</v>
      </c>
      <c r="BZ486" s="70">
        <v>5.4649999999999999</v>
      </c>
      <c r="CA486" s="70">
        <v>0</v>
      </c>
      <c r="CB486" s="70">
        <v>0</v>
      </c>
      <c r="CC486" s="70">
        <v>0</v>
      </c>
      <c r="CD486" s="70">
        <v>0</v>
      </c>
    </row>
    <row r="487" spans="1:82">
      <c r="A487" s="70" t="s">
        <v>2176</v>
      </c>
      <c r="B487" s="70">
        <v>136</v>
      </c>
      <c r="C487" s="70">
        <v>17</v>
      </c>
      <c r="D487" s="70">
        <v>8</v>
      </c>
      <c r="E487" s="70">
        <v>2020</v>
      </c>
      <c r="F487" s="70" t="s">
        <v>159</v>
      </c>
      <c r="G487" s="70" t="s">
        <v>2159</v>
      </c>
      <c r="H487" s="70" t="s">
        <v>2160</v>
      </c>
      <c r="I487" s="148"/>
      <c r="J487" s="71">
        <v>72.175131521148714</v>
      </c>
      <c r="K487" s="71">
        <v>0.55572399261807037</v>
      </c>
      <c r="L487" s="71">
        <v>10.429335496401876</v>
      </c>
      <c r="M487" s="71">
        <v>7.8887033006630238</v>
      </c>
      <c r="N487" s="71">
        <v>13.502188281184337</v>
      </c>
      <c r="O487" s="71">
        <v>12.482978588867802</v>
      </c>
      <c r="P487" s="71">
        <v>13.212278078222718</v>
      </c>
      <c r="Q487" s="71">
        <v>0.68883813146958095</v>
      </c>
      <c r="R487" s="71">
        <v>0</v>
      </c>
      <c r="S487" s="71">
        <v>1.1913666069196489</v>
      </c>
      <c r="T487" s="72"/>
      <c r="U487" s="71">
        <v>13120276</v>
      </c>
      <c r="V487" s="71">
        <v>208</v>
      </c>
      <c r="W487" s="71">
        <v>298</v>
      </c>
      <c r="X487" s="71">
        <v>2097</v>
      </c>
      <c r="Y487" s="71">
        <v>4536</v>
      </c>
      <c r="Z487" s="71">
        <v>8920</v>
      </c>
      <c r="AA487" s="71">
        <v>2916</v>
      </c>
      <c r="AB487" s="71">
        <v>11683</v>
      </c>
      <c r="AC487" s="71">
        <v>0</v>
      </c>
      <c r="AD487" s="71">
        <v>1.1913666069196489</v>
      </c>
      <c r="AE487" s="72"/>
      <c r="AF487" s="71">
        <v>102070862.1436643</v>
      </c>
      <c r="AG487" s="71">
        <v>422501.71953913622</v>
      </c>
      <c r="AH487" s="71">
        <v>2568464.1862215009</v>
      </c>
      <c r="AI487" s="71">
        <v>12891741.794958215</v>
      </c>
      <c r="AJ487" s="71">
        <v>18834067.574411709</v>
      </c>
      <c r="AK487" s="71"/>
      <c r="AL487" s="71"/>
      <c r="AM487" s="71">
        <v>1524761.3008372621</v>
      </c>
      <c r="AN487" s="71"/>
      <c r="AO487" s="71"/>
      <c r="AP487" s="71">
        <v>138312398.71963212</v>
      </c>
      <c r="AQ487" s="72"/>
      <c r="AR487" s="71">
        <v>301</v>
      </c>
      <c r="AS487" s="71">
        <v>178</v>
      </c>
      <c r="AT487" s="71">
        <v>0</v>
      </c>
      <c r="AU487" s="71">
        <v>0</v>
      </c>
      <c r="AV487" s="71">
        <v>0</v>
      </c>
      <c r="AW487" s="71">
        <v>0</v>
      </c>
      <c r="AX487" s="71"/>
      <c r="AY487" s="72"/>
      <c r="AZ487" s="71">
        <v>1475.2</v>
      </c>
      <c r="BA487" s="71">
        <v>23435.400000000009</v>
      </c>
      <c r="BB487" s="71">
        <v>0</v>
      </c>
      <c r="BC487" s="71">
        <v>0</v>
      </c>
      <c r="BD487" s="71">
        <v>0</v>
      </c>
      <c r="BE487" s="71">
        <v>0</v>
      </c>
      <c r="BF487" s="71"/>
      <c r="BG487" s="72"/>
      <c r="BH487" s="71">
        <v>25.242000000000001</v>
      </c>
      <c r="BI487" s="71">
        <v>0</v>
      </c>
      <c r="BJ487" s="71">
        <v>59.154000000000003</v>
      </c>
      <c r="BK487" s="71">
        <v>0</v>
      </c>
      <c r="BL487" s="71">
        <v>0</v>
      </c>
      <c r="BM487" s="71">
        <v>0</v>
      </c>
      <c r="BN487" s="72"/>
      <c r="BO487" s="71">
        <v>2</v>
      </c>
      <c r="BP487" s="71">
        <v>0</v>
      </c>
      <c r="BQ487" s="71">
        <v>2</v>
      </c>
      <c r="BR487" s="71">
        <v>0</v>
      </c>
      <c r="BS487" s="71">
        <v>0</v>
      </c>
      <c r="BT487" s="71">
        <v>0</v>
      </c>
      <c r="BU487"/>
      <c r="BV487" s="70">
        <v>54.283999999999999</v>
      </c>
      <c r="BW487" s="70">
        <v>0</v>
      </c>
      <c r="BX487" s="70">
        <v>4.87</v>
      </c>
      <c r="BY487" s="70">
        <v>19.686</v>
      </c>
      <c r="BZ487" s="70">
        <v>5.556</v>
      </c>
      <c r="CA487" s="70">
        <v>0</v>
      </c>
      <c r="CB487" s="70">
        <v>0</v>
      </c>
      <c r="CC487" s="70">
        <v>0</v>
      </c>
      <c r="CD487" s="70">
        <v>0</v>
      </c>
    </row>
    <row r="488" spans="1:82">
      <c r="A488" s="70" t="s">
        <v>2177</v>
      </c>
      <c r="B488" s="70">
        <v>136</v>
      </c>
      <c r="C488" s="70">
        <v>18</v>
      </c>
      <c r="D488" s="70">
        <v>8</v>
      </c>
      <c r="E488" s="70">
        <v>2021</v>
      </c>
      <c r="F488" s="70" t="s">
        <v>160</v>
      </c>
      <c r="G488" s="70" t="s">
        <v>2159</v>
      </c>
      <c r="H488" s="70" t="s">
        <v>2160</v>
      </c>
      <c r="I488" s="148"/>
      <c r="J488" s="71">
        <v>62.522978003737755</v>
      </c>
      <c r="K488" s="71">
        <v>0.63665116557481849</v>
      </c>
      <c r="L488" s="71">
        <v>8.7467459507979868</v>
      </c>
      <c r="M488" s="71">
        <v>8.7862285419403179</v>
      </c>
      <c r="N488" s="71">
        <v>12.913407978817331</v>
      </c>
      <c r="O488" s="71">
        <v>12.089511760167829</v>
      </c>
      <c r="P488" s="71">
        <v>13.405469566196626</v>
      </c>
      <c r="Q488" s="71">
        <v>0.67133496085571898</v>
      </c>
      <c r="R488" s="71">
        <v>0</v>
      </c>
      <c r="S488" s="71">
        <v>1.490162964256007</v>
      </c>
      <c r="T488" s="72"/>
      <c r="U488" s="71">
        <v>11647238</v>
      </c>
      <c r="V488" s="71">
        <v>208</v>
      </c>
      <c r="W488" s="71">
        <v>298</v>
      </c>
      <c r="X488" s="71">
        <v>2097</v>
      </c>
      <c r="Y488" s="71">
        <v>4535</v>
      </c>
      <c r="Z488" s="71">
        <v>8895</v>
      </c>
      <c r="AA488" s="71">
        <v>2885</v>
      </c>
      <c r="AB488" s="71">
        <v>11498</v>
      </c>
      <c r="AC488" s="71">
        <v>0</v>
      </c>
      <c r="AD488" s="71">
        <v>1.490162964256007</v>
      </c>
      <c r="AE488" s="72"/>
      <c r="AF488" s="71">
        <v>87278104.463179082</v>
      </c>
      <c r="AG488" s="71">
        <v>550971.05162990256</v>
      </c>
      <c r="AH488" s="71">
        <v>2066215.4040259698</v>
      </c>
      <c r="AI488" s="71">
        <v>14407741.292223008</v>
      </c>
      <c r="AJ488" s="71">
        <v>19361649.27367169</v>
      </c>
      <c r="AK488" s="71">
        <v>0</v>
      </c>
      <c r="AL488" s="71">
        <v>0</v>
      </c>
      <c r="AM488" s="71">
        <v>1509272.1820141179</v>
      </c>
      <c r="AN488" s="71">
        <v>0</v>
      </c>
      <c r="AO488" s="71">
        <v>0</v>
      </c>
      <c r="AP488" s="71">
        <v>125173953.66674377</v>
      </c>
      <c r="AQ488" s="72"/>
      <c r="AR488" s="71">
        <v>328</v>
      </c>
      <c r="AS488" s="71">
        <v>189</v>
      </c>
      <c r="AT488" s="71">
        <v>0</v>
      </c>
      <c r="AU488" s="71">
        <v>0</v>
      </c>
      <c r="AV488" s="71">
        <v>0</v>
      </c>
      <c r="AW488" s="71">
        <v>0</v>
      </c>
      <c r="AX488" s="71"/>
      <c r="AY488" s="72"/>
      <c r="AZ488" s="71">
        <v>1631.5</v>
      </c>
      <c r="BA488" s="71">
        <v>32453.100000000009</v>
      </c>
      <c r="BB488" s="71">
        <v>0</v>
      </c>
      <c r="BC488" s="71">
        <v>0</v>
      </c>
      <c r="BD488" s="71">
        <v>0</v>
      </c>
      <c r="BE488" s="71">
        <v>0</v>
      </c>
      <c r="BF488" s="71"/>
      <c r="BG488" s="72"/>
      <c r="BH488" s="71">
        <v>20.209</v>
      </c>
      <c r="BI488" s="71">
        <v>0</v>
      </c>
      <c r="BJ488" s="71">
        <v>57.753</v>
      </c>
      <c r="BK488" s="71">
        <v>0</v>
      </c>
      <c r="BL488" s="71">
        <v>0</v>
      </c>
      <c r="BM488" s="71">
        <v>0</v>
      </c>
      <c r="BN488" s="72"/>
      <c r="BO488" s="71">
        <v>1</v>
      </c>
      <c r="BP488" s="71">
        <v>0</v>
      </c>
      <c r="BQ488" s="71">
        <v>2</v>
      </c>
      <c r="BR488" s="71">
        <v>0</v>
      </c>
      <c r="BS488" s="71">
        <v>0</v>
      </c>
      <c r="BT488" s="71">
        <v>0</v>
      </c>
      <c r="BU488"/>
      <c r="BV488" s="70">
        <v>53.039000000000001</v>
      </c>
      <c r="BW488" s="70">
        <v>0</v>
      </c>
      <c r="BX488" s="70">
        <v>4.7140000000000004</v>
      </c>
      <c r="BY488" s="70">
        <v>15.712999999999999</v>
      </c>
      <c r="BZ488" s="70">
        <v>4.4960000000000004</v>
      </c>
      <c r="CA488" s="70">
        <v>0</v>
      </c>
      <c r="CB488" s="70">
        <v>0</v>
      </c>
      <c r="CC488" s="70">
        <v>0</v>
      </c>
      <c r="CD488" s="70">
        <v>0</v>
      </c>
    </row>
    <row r="489" spans="1:82">
      <c r="A489" s="70" t="s">
        <v>2178</v>
      </c>
      <c r="B489" s="70">
        <v>136</v>
      </c>
      <c r="C489" s="70">
        <v>19</v>
      </c>
      <c r="D489" s="70">
        <v>8</v>
      </c>
      <c r="E489" s="70">
        <v>2022</v>
      </c>
      <c r="F489" s="70" t="s">
        <v>161</v>
      </c>
      <c r="G489" s="70" t="s">
        <v>2159</v>
      </c>
      <c r="H489" s="70" t="s">
        <v>2160</v>
      </c>
      <c r="I489" s="148"/>
      <c r="J489" s="71">
        <v>56.126976349752901</v>
      </c>
      <c r="K489" s="71">
        <v>0.52126109303511947</v>
      </c>
      <c r="L489" s="71">
        <v>9.8765199949812139</v>
      </c>
      <c r="M489" s="71">
        <v>8.3474369142295792</v>
      </c>
      <c r="N489" s="71">
        <v>14.535634091353531</v>
      </c>
      <c r="O489" s="71">
        <v>12.661414852450841</v>
      </c>
      <c r="P489" s="71">
        <v>13.185872137359837</v>
      </c>
      <c r="Q489" s="71">
        <v>0.67093959505323941</v>
      </c>
      <c r="R489" s="71">
        <v>0</v>
      </c>
      <c r="S489" s="71">
        <v>1.354472700539546</v>
      </c>
      <c r="T489" s="72"/>
      <c r="U489" s="71">
        <v>11965172</v>
      </c>
      <c r="V489" s="71">
        <v>208</v>
      </c>
      <c r="W489" s="71">
        <v>298</v>
      </c>
      <c r="X489" s="71">
        <v>2097</v>
      </c>
      <c r="Y489" s="71">
        <v>4538</v>
      </c>
      <c r="Z489" s="71">
        <v>8851</v>
      </c>
      <c r="AA489" s="71">
        <v>2881</v>
      </c>
      <c r="AB489" s="71">
        <v>11397</v>
      </c>
      <c r="AC489" s="71">
        <v>0</v>
      </c>
      <c r="AD489" s="71">
        <v>1.354472700539546</v>
      </c>
      <c r="AE489" s="72"/>
      <c r="AF489" s="71">
        <v>77560884.450412512</v>
      </c>
      <c r="AG489" s="71">
        <v>392441.7216889158</v>
      </c>
      <c r="AH489" s="71">
        <v>2746660.2506016707</v>
      </c>
      <c r="AI489" s="71">
        <v>13394383.238643764</v>
      </c>
      <c r="AJ489" s="71">
        <v>22871468.280073274</v>
      </c>
      <c r="AK489" s="71">
        <v>0</v>
      </c>
      <c r="AL489" s="71">
        <v>0</v>
      </c>
      <c r="AM489" s="71">
        <v>1471663.7743578961</v>
      </c>
      <c r="AN489" s="71">
        <v>0</v>
      </c>
      <c r="AO489" s="71">
        <v>0</v>
      </c>
      <c r="AP489" s="71">
        <v>118437501.71577804</v>
      </c>
      <c r="AQ489" s="72"/>
      <c r="AR489" s="71">
        <v>347</v>
      </c>
      <c r="AS489" s="71">
        <v>214</v>
      </c>
      <c r="AT489" s="71">
        <v>0</v>
      </c>
      <c r="AU489" s="71">
        <v>0</v>
      </c>
      <c r="AV489" s="71">
        <v>0</v>
      </c>
      <c r="AW489" s="71">
        <v>0</v>
      </c>
      <c r="AX489" s="71"/>
      <c r="AY489" s="72"/>
      <c r="AZ489" s="71">
        <v>1756.1000000000006</v>
      </c>
      <c r="BA489" s="71">
        <v>35626.900000000009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2179</v>
      </c>
      <c r="B490" s="70">
        <v>136</v>
      </c>
      <c r="C490" s="70">
        <v>20</v>
      </c>
      <c r="D490" s="70">
        <v>8</v>
      </c>
      <c r="E490" s="70">
        <v>2023</v>
      </c>
      <c r="F490" s="70" t="s">
        <v>1539</v>
      </c>
      <c r="G490" s="70" t="s">
        <v>2159</v>
      </c>
      <c r="H490" s="70" t="s">
        <v>2160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368</v>
      </c>
      <c r="AS490" s="71">
        <v>236</v>
      </c>
      <c r="AT490" s="71">
        <v>0</v>
      </c>
      <c r="AU490" s="71">
        <v>0</v>
      </c>
      <c r="AV490" s="71">
        <v>0</v>
      </c>
      <c r="AW490" s="71">
        <v>0</v>
      </c>
      <c r="AX490" s="71"/>
      <c r="AY490" s="72"/>
      <c r="AZ490" s="71">
        <v>1875.7000000000012</v>
      </c>
      <c r="BA490" s="71">
        <v>55182.9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2180</v>
      </c>
      <c r="B491" s="70">
        <v>136</v>
      </c>
      <c r="C491" s="70">
        <v>21</v>
      </c>
      <c r="D491" s="70">
        <v>8</v>
      </c>
      <c r="E491" s="70">
        <v>2024</v>
      </c>
      <c r="F491" s="70" t="s">
        <v>1554</v>
      </c>
      <c r="G491" s="70" t="s">
        <v>2159</v>
      </c>
      <c r="H491" s="70" t="s">
        <v>2160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2181</v>
      </c>
      <c r="B492" s="70">
        <v>137</v>
      </c>
      <c r="C492" s="70">
        <v>1</v>
      </c>
      <c r="D492" s="70">
        <v>9</v>
      </c>
      <c r="E492" s="70">
        <v>1990</v>
      </c>
      <c r="F492" s="70" t="s">
        <v>787</v>
      </c>
      <c r="G492" s="70" t="s">
        <v>2182</v>
      </c>
      <c r="H492" s="70" t="s">
        <v>2183</v>
      </c>
      <c r="I492" s="148"/>
      <c r="J492" s="71">
        <v>3.6712042090907491</v>
      </c>
      <c r="K492" s="71">
        <v>1.7216020572090249</v>
      </c>
      <c r="L492" s="71">
        <v>1.519552752115177</v>
      </c>
      <c r="M492" s="71">
        <v>25.930326923646021</v>
      </c>
      <c r="N492" s="71">
        <v>10.835574685677789</v>
      </c>
      <c r="O492" s="71">
        <v>11.41226974924083</v>
      </c>
      <c r="P492" s="71">
        <v>9.089370542961797</v>
      </c>
      <c r="Q492" s="71">
        <v>0.52264610871197703</v>
      </c>
      <c r="R492" s="71">
        <v>0</v>
      </c>
      <c r="S492" s="71">
        <v>0.53451752015301079</v>
      </c>
      <c r="T492" s="72"/>
      <c r="U492" s="71">
        <v>173450</v>
      </c>
      <c r="V492" s="71">
        <v>402</v>
      </c>
      <c r="W492" s="71">
        <v>16</v>
      </c>
      <c r="X492" s="71">
        <v>5622</v>
      </c>
      <c r="Y492" s="71">
        <v>2491</v>
      </c>
      <c r="Z492" s="71">
        <v>4694</v>
      </c>
      <c r="AA492" s="71">
        <v>2207</v>
      </c>
      <c r="AB492" s="71">
        <v>8486</v>
      </c>
      <c r="AC492" s="71">
        <v>0</v>
      </c>
      <c r="AD492" s="71">
        <v>0.53451752015301079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2184</v>
      </c>
      <c r="B493" s="70">
        <v>138</v>
      </c>
      <c r="C493" s="70">
        <v>2</v>
      </c>
      <c r="D493" s="70">
        <v>9</v>
      </c>
      <c r="E493" s="70">
        <v>2005</v>
      </c>
      <c r="F493" s="70" t="s">
        <v>789</v>
      </c>
      <c r="G493" s="70" t="s">
        <v>2182</v>
      </c>
      <c r="H493" s="70" t="s">
        <v>2183</v>
      </c>
      <c r="I493" s="148"/>
      <c r="J493" s="71">
        <v>3.0332208160933489</v>
      </c>
      <c r="K493" s="71">
        <v>1.3536954204829561</v>
      </c>
      <c r="L493" s="71">
        <v>3.7720995199733052</v>
      </c>
      <c r="M493" s="71">
        <v>53.845008628449001</v>
      </c>
      <c r="N493" s="71">
        <v>20.11470873395378</v>
      </c>
      <c r="O493" s="71">
        <v>15.862475754167891</v>
      </c>
      <c r="P493" s="71">
        <v>15.317309045472239</v>
      </c>
      <c r="Q493" s="71">
        <v>0.60658180721915</v>
      </c>
      <c r="R493" s="71">
        <v>0</v>
      </c>
      <c r="S493" s="71">
        <v>1.8090905361205869</v>
      </c>
      <c r="T493" s="72"/>
      <c r="U493" s="71">
        <v>123739</v>
      </c>
      <c r="V493" s="71">
        <v>359</v>
      </c>
      <c r="W493" s="71">
        <v>41</v>
      </c>
      <c r="X493" s="71">
        <v>5019</v>
      </c>
      <c r="Y493" s="71">
        <v>4057</v>
      </c>
      <c r="Z493" s="71">
        <v>7550</v>
      </c>
      <c r="AA493" s="71">
        <v>3046</v>
      </c>
      <c r="AB493" s="71">
        <v>10296</v>
      </c>
      <c r="AC493" s="71">
        <v>0</v>
      </c>
      <c r="AD493" s="71">
        <v>1.8090905361205869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2185</v>
      </c>
      <c r="B494" s="70">
        <v>139</v>
      </c>
      <c r="C494" s="70">
        <v>3</v>
      </c>
      <c r="D494" s="70">
        <v>9</v>
      </c>
      <c r="E494" s="70">
        <v>2006</v>
      </c>
      <c r="F494" s="70" t="s">
        <v>790</v>
      </c>
      <c r="G494" s="70" t="s">
        <v>2182</v>
      </c>
      <c r="H494" s="70" t="s">
        <v>2183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2186</v>
      </c>
      <c r="B495" s="70">
        <v>140</v>
      </c>
      <c r="C495" s="70">
        <v>4</v>
      </c>
      <c r="D495" s="70">
        <v>9</v>
      </c>
      <c r="E495" s="70">
        <v>2007</v>
      </c>
      <c r="F495" s="70" t="s">
        <v>791</v>
      </c>
      <c r="G495" s="70" t="s">
        <v>2182</v>
      </c>
      <c r="H495" s="70" t="s">
        <v>2183</v>
      </c>
      <c r="I495" s="148"/>
      <c r="J495" s="71">
        <v>4.8513120339842528</v>
      </c>
      <c r="K495" s="71">
        <v>1.2238800777083569</v>
      </c>
      <c r="L495" s="71">
        <v>1.8076955969297239</v>
      </c>
      <c r="M495" s="71">
        <v>44.135799379831177</v>
      </c>
      <c r="N495" s="71">
        <v>18.43782023245917</v>
      </c>
      <c r="O495" s="71">
        <v>14.232263755898479</v>
      </c>
      <c r="P495" s="71">
        <v>15.610574811555461</v>
      </c>
      <c r="Q495" s="71">
        <v>0.64268786007701995</v>
      </c>
      <c r="R495" s="71">
        <v>0</v>
      </c>
      <c r="S495" s="71">
        <v>2.056821969757594</v>
      </c>
      <c r="T495" s="72"/>
      <c r="U495" s="71">
        <v>217551</v>
      </c>
      <c r="V495" s="71">
        <v>329</v>
      </c>
      <c r="W495" s="71">
        <v>24</v>
      </c>
      <c r="X495" s="71">
        <v>5713</v>
      </c>
      <c r="Y495" s="71">
        <v>4188</v>
      </c>
      <c r="Z495" s="71">
        <v>7042</v>
      </c>
      <c r="AA495" s="71">
        <v>3057</v>
      </c>
      <c r="AB495" s="71">
        <v>10332</v>
      </c>
      <c r="AC495" s="71">
        <v>0</v>
      </c>
      <c r="AD495" s="71">
        <v>2.056821969757594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2187</v>
      </c>
      <c r="B496" s="70">
        <v>141</v>
      </c>
      <c r="C496" s="70">
        <v>5</v>
      </c>
      <c r="D496" s="70">
        <v>9</v>
      </c>
      <c r="E496" s="70">
        <v>2008</v>
      </c>
      <c r="F496" s="70" t="s">
        <v>792</v>
      </c>
      <c r="G496" s="70" t="s">
        <v>2182</v>
      </c>
      <c r="H496" s="70" t="s">
        <v>2183</v>
      </c>
      <c r="I496" s="148"/>
      <c r="J496" s="71">
        <v>2.886729650670627</v>
      </c>
      <c r="K496" s="71">
        <v>0.94747402671708736</v>
      </c>
      <c r="L496" s="71">
        <v>1.6422551939329559</v>
      </c>
      <c r="M496" s="71">
        <v>49.333655882937173</v>
      </c>
      <c r="N496" s="71">
        <v>19.57014525096049</v>
      </c>
      <c r="O496" s="71">
        <v>13.819965149987491</v>
      </c>
      <c r="P496" s="71">
        <v>15.159226298192261</v>
      </c>
      <c r="Q496" s="71">
        <v>0.62947300475143797</v>
      </c>
      <c r="R496" s="71">
        <v>0</v>
      </c>
      <c r="S496" s="71">
        <v>1.965846841350086</v>
      </c>
      <c r="T496" s="72"/>
      <c r="U496" s="71">
        <v>149886</v>
      </c>
      <c r="V496" s="71">
        <v>329</v>
      </c>
      <c r="W496" s="71">
        <v>24</v>
      </c>
      <c r="X496" s="71">
        <v>5713</v>
      </c>
      <c r="Y496" s="71">
        <v>4206</v>
      </c>
      <c r="Z496" s="71">
        <v>7078</v>
      </c>
      <c r="AA496" s="71">
        <v>2972</v>
      </c>
      <c r="AB496" s="71">
        <v>10286</v>
      </c>
      <c r="AC496" s="71">
        <v>0</v>
      </c>
      <c r="AD496" s="71">
        <v>1.965846841350086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2188</v>
      </c>
      <c r="B497" s="70">
        <v>142</v>
      </c>
      <c r="C497" s="70">
        <v>6</v>
      </c>
      <c r="D497" s="70">
        <v>9</v>
      </c>
      <c r="E497" s="70">
        <v>2009</v>
      </c>
      <c r="F497" s="70" t="s">
        <v>176</v>
      </c>
      <c r="G497" s="70" t="s">
        <v>2182</v>
      </c>
      <c r="H497" s="70" t="s">
        <v>2183</v>
      </c>
      <c r="I497" s="148"/>
      <c r="J497" s="71">
        <v>3.094244244934063</v>
      </c>
      <c r="K497" s="71">
        <v>0.81948612273707733</v>
      </c>
      <c r="L497" s="71">
        <v>2.389142915902807</v>
      </c>
      <c r="M497" s="71">
        <v>42.900728775784522</v>
      </c>
      <c r="N497" s="71">
        <v>17.812476897909882</v>
      </c>
      <c r="O497" s="71">
        <v>14.189225402791839</v>
      </c>
      <c r="P497" s="71">
        <v>14.945118290163951</v>
      </c>
      <c r="Q497" s="71">
        <v>0.60635082426693898</v>
      </c>
      <c r="R497" s="71">
        <v>0</v>
      </c>
      <c r="S497" s="71">
        <v>2.334691666622811</v>
      </c>
      <c r="T497" s="72"/>
      <c r="U497" s="71">
        <v>143814</v>
      </c>
      <c r="V497" s="71">
        <v>284</v>
      </c>
      <c r="W497" s="71">
        <v>53</v>
      </c>
      <c r="X497" s="71">
        <v>5544</v>
      </c>
      <c r="Y497" s="71">
        <v>4294</v>
      </c>
      <c r="Z497" s="71">
        <v>7173</v>
      </c>
      <c r="AA497" s="71">
        <v>3008</v>
      </c>
      <c r="AB497" s="71">
        <v>10401</v>
      </c>
      <c r="AC497" s="71">
        <v>0</v>
      </c>
      <c r="AD497" s="71">
        <v>2.334691666622811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37.658999999999999</v>
      </c>
      <c r="BM497" s="71">
        <v>0</v>
      </c>
      <c r="BN497" s="72"/>
      <c r="BO497" s="71">
        <v>0</v>
      </c>
      <c r="BP497" s="71">
        <v>0</v>
      </c>
      <c r="BQ497" s="71">
        <v>0</v>
      </c>
      <c r="BR497" s="71">
        <v>0</v>
      </c>
      <c r="BS497" s="71">
        <v>4</v>
      </c>
      <c r="BT497" s="71">
        <v>0</v>
      </c>
      <c r="BU497"/>
      <c r="BV497" s="70">
        <v>37.658999999999999</v>
      </c>
      <c r="BW497" s="70">
        <v>0</v>
      </c>
      <c r="BX497" s="70">
        <v>0</v>
      </c>
      <c r="BY497" s="70">
        <v>0</v>
      </c>
      <c r="BZ497" s="70">
        <v>0</v>
      </c>
      <c r="CA497" s="70">
        <v>0</v>
      </c>
      <c r="CB497" s="70">
        <v>0</v>
      </c>
      <c r="CC497" s="70">
        <v>0</v>
      </c>
      <c r="CD497" s="70">
        <v>0</v>
      </c>
    </row>
    <row r="498" spans="1:82">
      <c r="A498" s="70" t="s">
        <v>2189</v>
      </c>
      <c r="B498" s="70">
        <v>143</v>
      </c>
      <c r="C498" s="70">
        <v>7</v>
      </c>
      <c r="D498" s="70">
        <v>9</v>
      </c>
      <c r="E498" s="70">
        <v>2010</v>
      </c>
      <c r="F498" s="70" t="s">
        <v>177</v>
      </c>
      <c r="G498" s="70" t="s">
        <v>2182</v>
      </c>
      <c r="H498" s="70" t="s">
        <v>2183</v>
      </c>
      <c r="I498" s="148"/>
      <c r="J498" s="71">
        <v>2.8556512793364708</v>
      </c>
      <c r="K498" s="71">
        <v>0.86880564915875158</v>
      </c>
      <c r="L498" s="71">
        <v>2.3293316462622728</v>
      </c>
      <c r="M498" s="71">
        <v>44.476027688253573</v>
      </c>
      <c r="N498" s="71">
        <v>19.295332368235002</v>
      </c>
      <c r="O498" s="71">
        <v>14.411069047155561</v>
      </c>
      <c r="P498" s="71">
        <v>15.36358283574922</v>
      </c>
      <c r="Q498" s="71">
        <v>0.63485461230784002</v>
      </c>
      <c r="R498" s="71">
        <v>0</v>
      </c>
      <c r="S498" s="71">
        <v>3.29219290851514</v>
      </c>
      <c r="T498" s="72"/>
      <c r="U498" s="71">
        <v>150497</v>
      </c>
      <c r="V498" s="71">
        <v>284</v>
      </c>
      <c r="W498" s="71">
        <v>53</v>
      </c>
      <c r="X498" s="71">
        <v>5544</v>
      </c>
      <c r="Y498" s="71">
        <v>4407</v>
      </c>
      <c r="Z498" s="71">
        <v>7319</v>
      </c>
      <c r="AA498" s="71">
        <v>3015</v>
      </c>
      <c r="AB498" s="71">
        <v>10435</v>
      </c>
      <c r="AC498" s="71">
        <v>0</v>
      </c>
      <c r="AD498" s="71">
        <v>3.29219290851514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46.658000000000001</v>
      </c>
      <c r="BM498" s="71">
        <v>0</v>
      </c>
      <c r="BN498" s="72"/>
      <c r="BO498" s="71">
        <v>0</v>
      </c>
      <c r="BP498" s="71">
        <v>0</v>
      </c>
      <c r="BQ498" s="71">
        <v>0</v>
      </c>
      <c r="BR498" s="71">
        <v>0</v>
      </c>
      <c r="BS498" s="71">
        <v>5</v>
      </c>
      <c r="BT498" s="71">
        <v>0</v>
      </c>
      <c r="BU498"/>
      <c r="BV498" s="70">
        <v>46.658000000000001</v>
      </c>
      <c r="BW498" s="70">
        <v>0</v>
      </c>
      <c r="BX498" s="70">
        <v>0</v>
      </c>
      <c r="BY498" s="70">
        <v>0</v>
      </c>
      <c r="BZ498" s="70">
        <v>0</v>
      </c>
      <c r="CA498" s="70">
        <v>0</v>
      </c>
      <c r="CB498" s="70">
        <v>0</v>
      </c>
      <c r="CC498" s="70">
        <v>0</v>
      </c>
      <c r="CD498" s="70">
        <v>0</v>
      </c>
    </row>
    <row r="499" spans="1:82">
      <c r="A499" s="70" t="s">
        <v>2190</v>
      </c>
      <c r="B499" s="70">
        <v>144</v>
      </c>
      <c r="C499" s="70">
        <v>8</v>
      </c>
      <c r="D499" s="70">
        <v>9</v>
      </c>
      <c r="E499" s="70">
        <v>2011</v>
      </c>
      <c r="F499" s="70" t="s">
        <v>178</v>
      </c>
      <c r="G499" s="70" t="s">
        <v>2182</v>
      </c>
      <c r="H499" s="70" t="s">
        <v>2183</v>
      </c>
      <c r="I499" s="148"/>
      <c r="J499" s="71">
        <v>4.53807543929533</v>
      </c>
      <c r="K499" s="71">
        <v>0.9815897399484802</v>
      </c>
      <c r="L499" s="71">
        <v>2.6150400456997192</v>
      </c>
      <c r="M499" s="71">
        <v>43.293827544527119</v>
      </c>
      <c r="N499" s="71">
        <v>20.230939856306598</v>
      </c>
      <c r="O499" s="71">
        <v>14.538249313460598</v>
      </c>
      <c r="P499" s="71">
        <v>14.983930031248974</v>
      </c>
      <c r="Q499" s="71">
        <v>0.73622734556204295</v>
      </c>
      <c r="R499" s="71">
        <v>0</v>
      </c>
      <c r="S499" s="71">
        <v>2.7280807541046399</v>
      </c>
      <c r="T499" s="72"/>
      <c r="U499" s="71">
        <v>253776</v>
      </c>
      <c r="V499" s="71">
        <v>284</v>
      </c>
      <c r="W499" s="71">
        <v>53</v>
      </c>
      <c r="X499" s="71">
        <v>5544</v>
      </c>
      <c r="Y499" s="71">
        <v>4481</v>
      </c>
      <c r="Z499" s="71">
        <v>7544</v>
      </c>
      <c r="AA499" s="71">
        <v>3028</v>
      </c>
      <c r="AB499" s="71">
        <v>10491</v>
      </c>
      <c r="AC499" s="71">
        <v>0</v>
      </c>
      <c r="AD499" s="71">
        <v>2.7280807541046399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45.148000000000003</v>
      </c>
      <c r="BM499" s="71">
        <v>0</v>
      </c>
      <c r="BN499" s="72"/>
      <c r="BO499" s="71">
        <v>0</v>
      </c>
      <c r="BP499" s="71">
        <v>0</v>
      </c>
      <c r="BQ499" s="71">
        <v>0</v>
      </c>
      <c r="BR499" s="71">
        <v>0</v>
      </c>
      <c r="BS499" s="71">
        <v>5</v>
      </c>
      <c r="BT499" s="71">
        <v>0</v>
      </c>
      <c r="BU499"/>
      <c r="BV499" s="70">
        <v>45.148000000000003</v>
      </c>
      <c r="BW499" s="70">
        <v>0</v>
      </c>
      <c r="BX499" s="70">
        <v>0</v>
      </c>
      <c r="BY499" s="70">
        <v>0</v>
      </c>
      <c r="BZ499" s="70">
        <v>0</v>
      </c>
      <c r="CA499" s="70">
        <v>0</v>
      </c>
      <c r="CB499" s="70">
        <v>0</v>
      </c>
      <c r="CC499" s="70">
        <v>0</v>
      </c>
      <c r="CD499" s="70">
        <v>0</v>
      </c>
    </row>
    <row r="500" spans="1:82">
      <c r="A500" s="70" t="s">
        <v>2191</v>
      </c>
      <c r="B500" s="70">
        <v>145</v>
      </c>
      <c r="C500" s="70">
        <v>9</v>
      </c>
      <c r="D500" s="70">
        <v>9</v>
      </c>
      <c r="E500" s="70">
        <v>2012</v>
      </c>
      <c r="F500" s="70" t="s">
        <v>179</v>
      </c>
      <c r="G500" s="70" t="s">
        <v>2182</v>
      </c>
      <c r="H500" s="70" t="s">
        <v>2183</v>
      </c>
      <c r="I500" s="148"/>
      <c r="J500" s="71">
        <v>2.580171742027602</v>
      </c>
      <c r="K500" s="71">
        <v>0.86873553987262597</v>
      </c>
      <c r="L500" s="71">
        <v>2.523058813963714</v>
      </c>
      <c r="M500" s="71">
        <v>44.875320741440113</v>
      </c>
      <c r="N500" s="71">
        <v>18.465944424508411</v>
      </c>
      <c r="O500" s="71">
        <v>14.530915506174178</v>
      </c>
      <c r="P500" s="71">
        <v>14.989555373349756</v>
      </c>
      <c r="Q500" s="71">
        <v>0.82025384245467603</v>
      </c>
      <c r="R500" s="71">
        <v>0</v>
      </c>
      <c r="S500" s="71">
        <v>2.8165079186549069</v>
      </c>
      <c r="T500" s="72"/>
      <c r="U500" s="71">
        <v>162472</v>
      </c>
      <c r="V500" s="71">
        <v>284</v>
      </c>
      <c r="W500" s="71">
        <v>53</v>
      </c>
      <c r="X500" s="71">
        <v>5544</v>
      </c>
      <c r="Y500" s="71">
        <v>4699</v>
      </c>
      <c r="Z500" s="71">
        <v>7600</v>
      </c>
      <c r="AA500" s="71">
        <v>3012</v>
      </c>
      <c r="AB500" s="71">
        <v>10758</v>
      </c>
      <c r="AC500" s="71">
        <v>0</v>
      </c>
      <c r="AD500" s="71">
        <v>2.8165079186549069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37.573999999999998</v>
      </c>
      <c r="BM500" s="71">
        <v>0</v>
      </c>
      <c r="BN500" s="72"/>
      <c r="BO500" s="71">
        <v>0</v>
      </c>
      <c r="BP500" s="71">
        <v>0</v>
      </c>
      <c r="BQ500" s="71">
        <v>0</v>
      </c>
      <c r="BR500" s="71">
        <v>0</v>
      </c>
      <c r="BS500" s="71">
        <v>3</v>
      </c>
      <c r="BT500" s="71">
        <v>0</v>
      </c>
      <c r="BU500"/>
      <c r="BV500" s="70">
        <v>37.573999999999998</v>
      </c>
      <c r="BW500" s="70">
        <v>0</v>
      </c>
      <c r="BX500" s="70">
        <v>0</v>
      </c>
      <c r="BY500" s="70">
        <v>0</v>
      </c>
      <c r="BZ500" s="70">
        <v>0</v>
      </c>
      <c r="CA500" s="70">
        <v>0</v>
      </c>
      <c r="CB500" s="70">
        <v>0</v>
      </c>
      <c r="CC500" s="70">
        <v>0</v>
      </c>
      <c r="CD500" s="70">
        <v>0</v>
      </c>
    </row>
    <row r="501" spans="1:82">
      <c r="A501" s="70" t="s">
        <v>2192</v>
      </c>
      <c r="B501" s="70">
        <v>146</v>
      </c>
      <c r="C501" s="70">
        <v>10</v>
      </c>
      <c r="D501" s="70">
        <v>9</v>
      </c>
      <c r="E501" s="70">
        <v>2013</v>
      </c>
      <c r="F501" s="70" t="s">
        <v>180</v>
      </c>
      <c r="G501" s="1064" t="s">
        <v>2182</v>
      </c>
      <c r="H501" s="70" t="s">
        <v>2183</v>
      </c>
      <c r="I501" s="148"/>
      <c r="J501" s="71">
        <v>3.0835760964234011</v>
      </c>
      <c r="K501" s="71">
        <v>0.80710585844282878</v>
      </c>
      <c r="L501" s="71">
        <v>2.261433765268491</v>
      </c>
      <c r="M501" s="71">
        <v>46.320712133162743</v>
      </c>
      <c r="N501" s="71">
        <v>18.49362229313088</v>
      </c>
      <c r="O501" s="71">
        <v>14.147797553827852</v>
      </c>
      <c r="P501" s="71">
        <v>15.041040762780753</v>
      </c>
      <c r="Q501" s="71">
        <v>0.83164246322231405</v>
      </c>
      <c r="R501" s="71">
        <v>0</v>
      </c>
      <c r="S501" s="71">
        <v>2.5111696608217482</v>
      </c>
      <c r="T501" s="72"/>
      <c r="U501" s="71">
        <v>187456</v>
      </c>
      <c r="V501" s="71">
        <v>284</v>
      </c>
      <c r="W501" s="71">
        <v>53</v>
      </c>
      <c r="X501" s="71">
        <v>5544</v>
      </c>
      <c r="Y501" s="71">
        <v>4704</v>
      </c>
      <c r="Z501" s="71">
        <v>7730</v>
      </c>
      <c r="AA501" s="71">
        <v>3011</v>
      </c>
      <c r="AB501" s="71">
        <v>10751</v>
      </c>
      <c r="AC501" s="71">
        <v>0</v>
      </c>
      <c r="AD501" s="71">
        <v>2.5111696608217482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67.951000000000008</v>
      </c>
      <c r="BM501" s="71">
        <v>0</v>
      </c>
      <c r="BN501" s="72"/>
      <c r="BO501" s="71">
        <v>0</v>
      </c>
      <c r="BP501" s="71">
        <v>0</v>
      </c>
      <c r="BQ501" s="71">
        <v>0</v>
      </c>
      <c r="BR501" s="71">
        <v>0</v>
      </c>
      <c r="BS501" s="71">
        <v>6</v>
      </c>
      <c r="BT501" s="71">
        <v>0</v>
      </c>
      <c r="BU501"/>
      <c r="BV501" s="70">
        <v>67.950999999999993</v>
      </c>
      <c r="BW501" s="70">
        <v>0</v>
      </c>
      <c r="BX501" s="70">
        <v>0</v>
      </c>
      <c r="BY501" s="70">
        <v>0</v>
      </c>
      <c r="BZ501" s="70">
        <v>0</v>
      </c>
      <c r="CA501" s="70">
        <v>0</v>
      </c>
      <c r="CB501" s="70">
        <v>0</v>
      </c>
      <c r="CC501" s="70">
        <v>0</v>
      </c>
      <c r="CD501" s="70">
        <v>0</v>
      </c>
    </row>
    <row r="502" spans="1:82">
      <c r="A502" s="70" t="s">
        <v>2193</v>
      </c>
      <c r="B502" s="70">
        <v>147</v>
      </c>
      <c r="C502" s="70">
        <v>11</v>
      </c>
      <c r="D502" s="70">
        <v>9</v>
      </c>
      <c r="E502" s="70">
        <v>2014</v>
      </c>
      <c r="F502" s="70" t="s">
        <v>181</v>
      </c>
      <c r="G502" s="1064" t="s">
        <v>2182</v>
      </c>
      <c r="H502" s="70" t="s">
        <v>2183</v>
      </c>
      <c r="I502" s="148"/>
      <c r="J502" s="71">
        <v>3.0499453534825212</v>
      </c>
      <c r="K502" s="71">
        <v>0.9265697679035968</v>
      </c>
      <c r="L502" s="71">
        <v>2.062932540983879</v>
      </c>
      <c r="M502" s="71">
        <v>54.295359217498799</v>
      </c>
      <c r="N502" s="71">
        <v>19.070805653751389</v>
      </c>
      <c r="O502" s="71">
        <v>14.021966017572405</v>
      </c>
      <c r="P502" s="71">
        <v>15.119221795461797</v>
      </c>
      <c r="Q502" s="71">
        <v>0.80258710511296005</v>
      </c>
      <c r="R502" s="71">
        <v>0</v>
      </c>
      <c r="S502" s="71">
        <v>2.43400802866091</v>
      </c>
      <c r="T502" s="72"/>
      <c r="U502" s="71">
        <v>182871</v>
      </c>
      <c r="V502" s="71">
        <v>299</v>
      </c>
      <c r="W502" s="71">
        <v>43</v>
      </c>
      <c r="X502" s="71">
        <v>7355</v>
      </c>
      <c r="Y502" s="71">
        <v>4838</v>
      </c>
      <c r="Z502" s="71">
        <v>8069</v>
      </c>
      <c r="AA502" s="71">
        <v>3011</v>
      </c>
      <c r="AB502" s="71">
        <v>10814</v>
      </c>
      <c r="AC502" s="71">
        <v>0</v>
      </c>
      <c r="AD502" s="71">
        <v>2.43400802866091</v>
      </c>
      <c r="AE502" s="72"/>
      <c r="AF502" s="71"/>
      <c r="AG502" s="71"/>
      <c r="AH502" s="71"/>
      <c r="AI502" s="71"/>
      <c r="AJ502" s="71"/>
      <c r="AK502" s="71"/>
      <c r="AL502" s="71"/>
      <c r="AM502" s="71"/>
      <c r="AN502" s="71"/>
      <c r="AO502" s="71"/>
      <c r="AP502" s="71"/>
      <c r="AQ502" s="72"/>
      <c r="AR502" s="71">
        <v>40</v>
      </c>
      <c r="AS502" s="71">
        <v>90</v>
      </c>
      <c r="AT502" s="71">
        <v>0</v>
      </c>
      <c r="AU502" s="71">
        <v>0</v>
      </c>
      <c r="AV502" s="71">
        <v>0</v>
      </c>
      <c r="AW502" s="71">
        <v>0</v>
      </c>
      <c r="AX502" s="71"/>
      <c r="AY502" s="72"/>
      <c r="AZ502" s="71">
        <v>236</v>
      </c>
      <c r="BA502" s="71">
        <v>1408.5</v>
      </c>
      <c r="BB502" s="71">
        <v>0</v>
      </c>
      <c r="BC502" s="71">
        <v>0</v>
      </c>
      <c r="BD502" s="71">
        <v>0</v>
      </c>
      <c r="BE502" s="71">
        <v>0</v>
      </c>
      <c r="BF502" s="71"/>
      <c r="BG502" s="72"/>
      <c r="BH502" s="71">
        <v>0</v>
      </c>
      <c r="BI502" s="71">
        <v>0</v>
      </c>
      <c r="BJ502" s="71">
        <v>0</v>
      </c>
      <c r="BK502" s="71">
        <v>0</v>
      </c>
      <c r="BL502" s="71">
        <v>65.739000000000004</v>
      </c>
      <c r="BM502" s="71">
        <v>0</v>
      </c>
      <c r="BN502" s="72"/>
      <c r="BO502" s="71">
        <v>0</v>
      </c>
      <c r="BP502" s="71">
        <v>0</v>
      </c>
      <c r="BQ502" s="71">
        <v>0</v>
      </c>
      <c r="BR502" s="71">
        <v>0</v>
      </c>
      <c r="BS502" s="71">
        <v>6</v>
      </c>
      <c r="BT502" s="71">
        <v>0</v>
      </c>
      <c r="BU502"/>
      <c r="BV502" s="70">
        <v>65.739000000000004</v>
      </c>
      <c r="BW502" s="70">
        <v>0</v>
      </c>
      <c r="BX502" s="70">
        <v>0</v>
      </c>
      <c r="BY502" s="70">
        <v>0</v>
      </c>
      <c r="BZ502" s="70">
        <v>0</v>
      </c>
      <c r="CA502" s="70">
        <v>0</v>
      </c>
      <c r="CB502" s="70">
        <v>0</v>
      </c>
      <c r="CC502" s="70">
        <v>0</v>
      </c>
      <c r="CD502" s="70">
        <v>0</v>
      </c>
    </row>
    <row r="503" spans="1:82">
      <c r="A503" s="70" t="s">
        <v>2194</v>
      </c>
      <c r="B503" s="70">
        <v>148</v>
      </c>
      <c r="C503" s="70">
        <v>12</v>
      </c>
      <c r="D503" s="70">
        <v>9</v>
      </c>
      <c r="E503" s="70">
        <v>2015</v>
      </c>
      <c r="F503" s="70" t="s">
        <v>182</v>
      </c>
      <c r="G503" s="70" t="s">
        <v>2182</v>
      </c>
      <c r="H503" s="70" t="s">
        <v>2183</v>
      </c>
      <c r="I503" s="148"/>
      <c r="J503" s="71">
        <v>1.688725679851484</v>
      </c>
      <c r="K503" s="71">
        <v>0.92150888973035461</v>
      </c>
      <c r="L503" s="71">
        <v>2.3693713907619318</v>
      </c>
      <c r="M503" s="71">
        <v>49.155290844083993</v>
      </c>
      <c r="N503" s="71">
        <v>18.754080068085699</v>
      </c>
      <c r="O503" s="71">
        <v>14.203284434358096</v>
      </c>
      <c r="P503" s="71">
        <v>14.935180312312179</v>
      </c>
      <c r="Q503" s="71">
        <v>0.79236522401454401</v>
      </c>
      <c r="R503" s="71">
        <v>0</v>
      </c>
      <c r="S503" s="71">
        <v>2.427981109936697</v>
      </c>
      <c r="T503" s="72"/>
      <c r="U503" s="71">
        <v>98262</v>
      </c>
      <c r="V503" s="71">
        <v>299</v>
      </c>
      <c r="W503" s="71">
        <v>43</v>
      </c>
      <c r="X503" s="71">
        <v>7355</v>
      </c>
      <c r="Y503" s="71">
        <v>5024</v>
      </c>
      <c r="Z503" s="71">
        <v>8252</v>
      </c>
      <c r="AA503" s="71">
        <v>2972</v>
      </c>
      <c r="AB503" s="71">
        <v>10906</v>
      </c>
      <c r="AC503" s="71">
        <v>0</v>
      </c>
      <c r="AD503" s="71">
        <v>2.427981109936697</v>
      </c>
      <c r="AE503" s="72"/>
      <c r="AF503" s="71">
        <v>1275187.2046748521</v>
      </c>
      <c r="AG503" s="71">
        <v>590169.36358494533</v>
      </c>
      <c r="AH503" s="71">
        <v>476432.10157891852</v>
      </c>
      <c r="AI503" s="71">
        <v>49542166.607400343</v>
      </c>
      <c r="AJ503" s="71">
        <v>20494546.43096108</v>
      </c>
      <c r="AK503" s="71">
        <v>0</v>
      </c>
      <c r="AL503" s="71">
        <v>0</v>
      </c>
      <c r="AM503" s="71">
        <v>1494621.5510506509</v>
      </c>
      <c r="AN503" s="71">
        <v>0</v>
      </c>
      <c r="AO503" s="71">
        <v>0</v>
      </c>
      <c r="AP503" s="71">
        <v>73873123.25925079</v>
      </c>
      <c r="AQ503" s="72"/>
      <c r="AR503" s="71">
        <v>45</v>
      </c>
      <c r="AS503" s="71">
        <v>94</v>
      </c>
      <c r="AT503" s="71">
        <v>0</v>
      </c>
      <c r="AU503" s="71">
        <v>0</v>
      </c>
      <c r="AV503" s="71">
        <v>0</v>
      </c>
      <c r="AW503" s="71">
        <v>0</v>
      </c>
      <c r="AX503" s="71"/>
      <c r="AY503" s="72"/>
      <c r="AZ503" s="71">
        <v>259.09399999999999</v>
      </c>
      <c r="BA503" s="71">
        <v>1450.7</v>
      </c>
      <c r="BB503" s="71">
        <v>0</v>
      </c>
      <c r="BC503" s="71">
        <v>0</v>
      </c>
      <c r="BD503" s="71">
        <v>0</v>
      </c>
      <c r="BE503" s="71">
        <v>0</v>
      </c>
      <c r="BF503" s="71"/>
      <c r="BG503" s="72"/>
      <c r="BH503" s="71">
        <v>0</v>
      </c>
      <c r="BI503" s="71">
        <v>0</v>
      </c>
      <c r="BJ503" s="71">
        <v>0</v>
      </c>
      <c r="BK503" s="71">
        <v>0</v>
      </c>
      <c r="BL503" s="71">
        <v>57.099000000000004</v>
      </c>
      <c r="BM503" s="71">
        <v>0</v>
      </c>
      <c r="BN503" s="72"/>
      <c r="BO503" s="71">
        <v>0</v>
      </c>
      <c r="BP503" s="71">
        <v>0</v>
      </c>
      <c r="BQ503" s="71">
        <v>0</v>
      </c>
      <c r="BR503" s="71">
        <v>0</v>
      </c>
      <c r="BS503" s="71">
        <v>5</v>
      </c>
      <c r="BT503" s="71">
        <v>0</v>
      </c>
      <c r="BU503"/>
      <c r="BV503" s="70">
        <v>57.098999999999997</v>
      </c>
      <c r="BW503" s="70">
        <v>0</v>
      </c>
      <c r="BX503" s="70">
        <v>0</v>
      </c>
      <c r="BY503" s="70">
        <v>0</v>
      </c>
      <c r="BZ503" s="70">
        <v>0</v>
      </c>
      <c r="CA503" s="70">
        <v>0</v>
      </c>
      <c r="CB503" s="70">
        <v>0</v>
      </c>
      <c r="CC503" s="70">
        <v>0</v>
      </c>
      <c r="CD503" s="70">
        <v>0</v>
      </c>
    </row>
    <row r="504" spans="1:82">
      <c r="A504" s="70" t="s">
        <v>2195</v>
      </c>
      <c r="B504" s="70">
        <v>149</v>
      </c>
      <c r="C504" s="70">
        <v>13</v>
      </c>
      <c r="D504" s="70">
        <v>9</v>
      </c>
      <c r="E504" s="70">
        <v>2016</v>
      </c>
      <c r="F504" s="70" t="s">
        <v>155</v>
      </c>
      <c r="G504" s="70" t="s">
        <v>2182</v>
      </c>
      <c r="H504" s="70" t="s">
        <v>2183</v>
      </c>
      <c r="I504" s="148"/>
      <c r="J504" s="71">
        <v>3.0834586146099996</v>
      </c>
      <c r="K504" s="71">
        <v>0.87872910253704428</v>
      </c>
      <c r="L504" s="71">
        <v>2.2612513699187411</v>
      </c>
      <c r="M504" s="71">
        <v>50.946120278140917</v>
      </c>
      <c r="N504" s="71">
        <v>19.014130072020677</v>
      </c>
      <c r="O504" s="71">
        <v>13.996801283604093</v>
      </c>
      <c r="P504" s="71">
        <v>14.304077373874755</v>
      </c>
      <c r="Q504" s="71">
        <v>0.77553966580734079</v>
      </c>
      <c r="R504" s="71">
        <v>0</v>
      </c>
      <c r="S504" s="71">
        <v>3.0861748876894493</v>
      </c>
      <c r="T504" s="72"/>
      <c r="U504" s="71">
        <v>148243</v>
      </c>
      <c r="V504" s="71">
        <v>299</v>
      </c>
      <c r="W504" s="71">
        <v>43</v>
      </c>
      <c r="X504" s="71">
        <v>7355</v>
      </c>
      <c r="Y504" s="71">
        <v>5117</v>
      </c>
      <c r="Z504" s="71">
        <v>8232</v>
      </c>
      <c r="AA504" s="71">
        <v>2944</v>
      </c>
      <c r="AB504" s="71">
        <v>10980</v>
      </c>
      <c r="AC504" s="71">
        <v>0</v>
      </c>
      <c r="AD504" s="71">
        <v>3.0861748876894488</v>
      </c>
      <c r="AE504" s="72"/>
      <c r="AF504" s="71">
        <v>2559859.7344103069</v>
      </c>
      <c r="AG504" s="71">
        <v>514505.08679232461</v>
      </c>
      <c r="AH504" s="71">
        <v>358087.09184554912</v>
      </c>
      <c r="AI504" s="71">
        <v>53182706.33051502</v>
      </c>
      <c r="AJ504" s="71">
        <v>21122156.746702239</v>
      </c>
      <c r="AK504" s="71">
        <v>0</v>
      </c>
      <c r="AL504" s="71">
        <v>0</v>
      </c>
      <c r="AM504" s="71">
        <v>1505931.9937911809</v>
      </c>
      <c r="AN504" s="71">
        <v>0</v>
      </c>
      <c r="AO504" s="71">
        <v>0</v>
      </c>
      <c r="AP504" s="71">
        <v>79243246.984056607</v>
      </c>
      <c r="AQ504" s="72"/>
      <c r="AR504" s="71">
        <v>51</v>
      </c>
      <c r="AS504" s="71">
        <v>100</v>
      </c>
      <c r="AT504" s="71">
        <v>0</v>
      </c>
      <c r="AU504" s="71">
        <v>0</v>
      </c>
      <c r="AV504" s="71">
        <v>0</v>
      </c>
      <c r="AW504" s="71">
        <v>0</v>
      </c>
      <c r="AX504" s="71"/>
      <c r="AY504" s="72"/>
      <c r="AZ504" s="71">
        <v>301.29399999999998</v>
      </c>
      <c r="BA504" s="71">
        <v>1560.1</v>
      </c>
      <c r="BB504" s="71">
        <v>0</v>
      </c>
      <c r="BC504" s="71">
        <v>0</v>
      </c>
      <c r="BD504" s="71">
        <v>0</v>
      </c>
      <c r="BE504" s="71">
        <v>0</v>
      </c>
      <c r="BF504" s="71"/>
      <c r="BG504" s="72"/>
      <c r="BH504" s="71">
        <v>0</v>
      </c>
      <c r="BI504" s="71">
        <v>0</v>
      </c>
      <c r="BJ504" s="71">
        <v>0</v>
      </c>
      <c r="BK504" s="71">
        <v>0</v>
      </c>
      <c r="BL504" s="71">
        <v>65.378</v>
      </c>
      <c r="BM504" s="71">
        <v>0</v>
      </c>
      <c r="BN504" s="72"/>
      <c r="BO504" s="71">
        <v>0</v>
      </c>
      <c r="BP504" s="71">
        <v>0</v>
      </c>
      <c r="BQ504" s="71">
        <v>0</v>
      </c>
      <c r="BR504" s="71">
        <v>0</v>
      </c>
      <c r="BS504" s="71">
        <v>6</v>
      </c>
      <c r="BT504" s="71">
        <v>0</v>
      </c>
      <c r="BU504"/>
      <c r="BV504" s="70">
        <v>65.378</v>
      </c>
      <c r="BW504" s="70">
        <v>0</v>
      </c>
      <c r="BX504" s="70">
        <v>0</v>
      </c>
      <c r="BY504" s="70">
        <v>0</v>
      </c>
      <c r="BZ504" s="70">
        <v>0</v>
      </c>
      <c r="CA504" s="70">
        <v>0</v>
      </c>
      <c r="CB504" s="70">
        <v>0</v>
      </c>
      <c r="CC504" s="70">
        <v>0</v>
      </c>
      <c r="CD504" s="70">
        <v>0</v>
      </c>
    </row>
    <row r="505" spans="1:82">
      <c r="A505" s="70" t="s">
        <v>2196</v>
      </c>
      <c r="B505" s="70">
        <v>150</v>
      </c>
      <c r="C505" s="70">
        <v>14</v>
      </c>
      <c r="D505" s="70">
        <v>9</v>
      </c>
      <c r="E505" s="70">
        <v>2017</v>
      </c>
      <c r="F505" s="70" t="s">
        <v>156</v>
      </c>
      <c r="G505" s="70" t="s">
        <v>2182</v>
      </c>
      <c r="H505" s="70" t="s">
        <v>2183</v>
      </c>
      <c r="I505" s="148"/>
      <c r="J505" s="71">
        <v>2.9071859574306322</v>
      </c>
      <c r="K505" s="71">
        <v>0.94597743497086595</v>
      </c>
      <c r="L505" s="71">
        <v>1.7556151971373744</v>
      </c>
      <c r="M505" s="71">
        <v>51.156309498385774</v>
      </c>
      <c r="N505" s="71">
        <v>19.482600512835116</v>
      </c>
      <c r="O505" s="71">
        <v>13.972457570461147</v>
      </c>
      <c r="P505" s="71">
        <v>14.363132405146157</v>
      </c>
      <c r="Q505" s="71">
        <v>0.74702710161525798</v>
      </c>
      <c r="R505" s="71">
        <v>0</v>
      </c>
      <c r="S505" s="71">
        <v>2.9261297955616401</v>
      </c>
      <c r="T505" s="72"/>
      <c r="U505" s="71">
        <v>153838</v>
      </c>
      <c r="V505" s="71">
        <v>299</v>
      </c>
      <c r="W505" s="71">
        <v>43</v>
      </c>
      <c r="X505" s="71">
        <v>7355</v>
      </c>
      <c r="Y505" s="71">
        <v>5098</v>
      </c>
      <c r="Z505" s="71">
        <v>8354</v>
      </c>
      <c r="AA505" s="71">
        <v>2975</v>
      </c>
      <c r="AB505" s="71">
        <v>10937</v>
      </c>
      <c r="AC505" s="71">
        <v>0</v>
      </c>
      <c r="AD505" s="71">
        <v>2.9261297955616401</v>
      </c>
      <c r="AE505" s="72"/>
      <c r="AF505" s="71">
        <v>2289737.1556910542</v>
      </c>
      <c r="AG505" s="71">
        <v>556580.0846963966</v>
      </c>
      <c r="AH505" s="71">
        <v>374369.16894294758</v>
      </c>
      <c r="AI505" s="71">
        <v>54534360.677961357</v>
      </c>
      <c r="AJ505" s="71">
        <v>22208324.631397031</v>
      </c>
      <c r="AK505" s="71">
        <v>0</v>
      </c>
      <c r="AL505" s="71">
        <v>0</v>
      </c>
      <c r="AM505" s="71">
        <v>1502381.590352668</v>
      </c>
      <c r="AN505" s="71">
        <v>0</v>
      </c>
      <c r="AO505" s="71">
        <v>0</v>
      </c>
      <c r="AP505" s="71">
        <v>81465753.309041455</v>
      </c>
      <c r="AQ505" s="72"/>
      <c r="AR505" s="71">
        <v>58</v>
      </c>
      <c r="AS505" s="71">
        <v>101</v>
      </c>
      <c r="AT505" s="71">
        <v>0</v>
      </c>
      <c r="AU505" s="71">
        <v>0</v>
      </c>
      <c r="AV505" s="71">
        <v>0</v>
      </c>
      <c r="AW505" s="71">
        <v>0</v>
      </c>
      <c r="AX505" s="71"/>
      <c r="AY505" s="72"/>
      <c r="AZ505" s="71">
        <v>352.39400000000001</v>
      </c>
      <c r="BA505" s="71">
        <v>1574.100000000001</v>
      </c>
      <c r="BB505" s="71">
        <v>0</v>
      </c>
      <c r="BC505" s="71">
        <v>0</v>
      </c>
      <c r="BD505" s="71">
        <v>0</v>
      </c>
      <c r="BE505" s="71">
        <v>0</v>
      </c>
      <c r="BF505" s="71"/>
      <c r="BG505" s="72"/>
      <c r="BH505" s="71">
        <v>0</v>
      </c>
      <c r="BI505" s="71">
        <v>0</v>
      </c>
      <c r="BJ505" s="71">
        <v>0</v>
      </c>
      <c r="BK505" s="71">
        <v>0</v>
      </c>
      <c r="BL505" s="71">
        <v>71.378999999999991</v>
      </c>
      <c r="BM505" s="71">
        <v>0</v>
      </c>
      <c r="BN505" s="72"/>
      <c r="BO505" s="71">
        <v>0</v>
      </c>
      <c r="BP505" s="71">
        <v>0</v>
      </c>
      <c r="BQ505" s="71">
        <v>0</v>
      </c>
      <c r="BR505" s="71">
        <v>0</v>
      </c>
      <c r="BS505" s="71">
        <v>7</v>
      </c>
      <c r="BT505" s="71">
        <v>0</v>
      </c>
      <c r="BU505"/>
      <c r="BV505" s="70">
        <v>71.379000000000005</v>
      </c>
      <c r="BW505" s="70">
        <v>0</v>
      </c>
      <c r="BX505" s="70">
        <v>0</v>
      </c>
      <c r="BY505" s="70">
        <v>0</v>
      </c>
      <c r="BZ505" s="70">
        <v>0</v>
      </c>
      <c r="CA505" s="70">
        <v>0</v>
      </c>
      <c r="CB505" s="70">
        <v>0</v>
      </c>
      <c r="CC505" s="70">
        <v>0</v>
      </c>
      <c r="CD505" s="70">
        <v>0</v>
      </c>
    </row>
    <row r="506" spans="1:82">
      <c r="A506" s="70" t="s">
        <v>2197</v>
      </c>
      <c r="B506" s="70">
        <v>151</v>
      </c>
      <c r="C506" s="70">
        <v>15</v>
      </c>
      <c r="D506" s="70">
        <v>9</v>
      </c>
      <c r="E506" s="70">
        <v>2018</v>
      </c>
      <c r="F506" s="70" t="s">
        <v>183</v>
      </c>
      <c r="G506" s="70" t="s">
        <v>2182</v>
      </c>
      <c r="H506" s="70" t="s">
        <v>2183</v>
      </c>
      <c r="I506" s="148"/>
      <c r="J506" s="71">
        <v>4.8907558817714953</v>
      </c>
      <c r="K506" s="71">
        <v>0.9025334786015109</v>
      </c>
      <c r="L506" s="71">
        <v>1.6526936926248061</v>
      </c>
      <c r="M506" s="71">
        <v>59.188761879708537</v>
      </c>
      <c r="N506" s="71">
        <v>18.019567471693858</v>
      </c>
      <c r="O506" s="71">
        <v>13.675481993643194</v>
      </c>
      <c r="P506" s="71">
        <v>14.588209533963761</v>
      </c>
      <c r="Q506" s="71">
        <v>0.69959763885063897</v>
      </c>
      <c r="R506" s="71">
        <v>0</v>
      </c>
      <c r="S506" s="71">
        <v>3.4634995774071178</v>
      </c>
      <c r="T506" s="72"/>
      <c r="U506" s="71">
        <v>266760</v>
      </c>
      <c r="V506" s="71">
        <v>299</v>
      </c>
      <c r="W506" s="71">
        <v>43</v>
      </c>
      <c r="X506" s="71">
        <v>7355</v>
      </c>
      <c r="Y506" s="71">
        <v>5252</v>
      </c>
      <c r="Z506" s="71">
        <v>8333</v>
      </c>
      <c r="AA506" s="71">
        <v>3052</v>
      </c>
      <c r="AB506" s="71">
        <v>11038</v>
      </c>
      <c r="AC506" s="71">
        <v>0</v>
      </c>
      <c r="AD506" s="71">
        <v>3.4634995774071178</v>
      </c>
      <c r="AE506" s="72"/>
      <c r="AF506" s="71">
        <v>3131616.0819024029</v>
      </c>
      <c r="AG506" s="71">
        <v>498393.20206979592</v>
      </c>
      <c r="AH506" s="71">
        <v>345822.13654465933</v>
      </c>
      <c r="AI506" s="71">
        <v>63951058.363494657</v>
      </c>
      <c r="AJ506" s="71">
        <v>19396909.714724611</v>
      </c>
      <c r="AK506" s="71">
        <v>0</v>
      </c>
      <c r="AL506" s="71">
        <v>0</v>
      </c>
      <c r="AM506" s="71">
        <v>1519392.96003518</v>
      </c>
      <c r="AN506" s="71">
        <v>0</v>
      </c>
      <c r="AO506" s="71">
        <v>0</v>
      </c>
      <c r="AP506" s="71">
        <v>88843192.458771303</v>
      </c>
      <c r="AQ506" s="72"/>
      <c r="AR506" s="71">
        <v>66</v>
      </c>
      <c r="AS506" s="71">
        <v>102</v>
      </c>
      <c r="AT506" s="71">
        <v>0</v>
      </c>
      <c r="AU506" s="71">
        <v>0</v>
      </c>
      <c r="AV506" s="71">
        <v>0</v>
      </c>
      <c r="AW506" s="71">
        <v>0</v>
      </c>
      <c r="AX506" s="71"/>
      <c r="AY506" s="72"/>
      <c r="AZ506" s="71">
        <v>409.19400000000002</v>
      </c>
      <c r="BA506" s="71">
        <v>1594</v>
      </c>
      <c r="BB506" s="71">
        <v>0</v>
      </c>
      <c r="BC506" s="71">
        <v>0</v>
      </c>
      <c r="BD506" s="71">
        <v>0</v>
      </c>
      <c r="BE506" s="71">
        <v>0</v>
      </c>
      <c r="BF506" s="71"/>
      <c r="BG506" s="72"/>
      <c r="BH506" s="71">
        <v>0</v>
      </c>
      <c r="BI506" s="71">
        <v>0</v>
      </c>
      <c r="BJ506" s="71">
        <v>0</v>
      </c>
      <c r="BK506" s="71">
        <v>0</v>
      </c>
      <c r="BL506" s="71">
        <v>68.766999999999996</v>
      </c>
      <c r="BM506" s="71">
        <v>0</v>
      </c>
      <c r="BN506" s="72"/>
      <c r="BO506" s="71">
        <v>0</v>
      </c>
      <c r="BP506" s="71">
        <v>0</v>
      </c>
      <c r="BQ506" s="71">
        <v>0</v>
      </c>
      <c r="BR506" s="71">
        <v>0</v>
      </c>
      <c r="BS506" s="71">
        <v>7</v>
      </c>
      <c r="BT506" s="71">
        <v>0</v>
      </c>
      <c r="BU506"/>
      <c r="BV506" s="70">
        <v>68.766999999999996</v>
      </c>
      <c r="BW506" s="70">
        <v>0</v>
      </c>
      <c r="BX506" s="70">
        <v>0</v>
      </c>
      <c r="BY506" s="70">
        <v>0</v>
      </c>
      <c r="BZ506" s="70">
        <v>0</v>
      </c>
      <c r="CA506" s="70">
        <v>0</v>
      </c>
      <c r="CB506" s="70">
        <v>0</v>
      </c>
      <c r="CC506" s="70">
        <v>0</v>
      </c>
      <c r="CD506" s="70">
        <v>0</v>
      </c>
    </row>
    <row r="507" spans="1:82">
      <c r="A507" s="70" t="s">
        <v>2198</v>
      </c>
      <c r="B507" s="70">
        <v>152</v>
      </c>
      <c r="C507" s="70">
        <v>16</v>
      </c>
      <c r="D507" s="70">
        <v>9</v>
      </c>
      <c r="E507" s="70">
        <v>2019</v>
      </c>
      <c r="F507" s="70" t="s">
        <v>158</v>
      </c>
      <c r="G507" s="70" t="s">
        <v>2182</v>
      </c>
      <c r="H507" s="70" t="s">
        <v>2183</v>
      </c>
      <c r="I507" s="148"/>
      <c r="J507" s="71">
        <v>2.6087166671974558</v>
      </c>
      <c r="K507" s="71">
        <v>0.84448040160761917</v>
      </c>
      <c r="L507" s="71">
        <v>1.6806960756822051</v>
      </c>
      <c r="M507" s="71">
        <v>48.713100096936522</v>
      </c>
      <c r="N507" s="71">
        <v>18.18441525837461</v>
      </c>
      <c r="O507" s="71">
        <v>13.608766799275843</v>
      </c>
      <c r="P507" s="71">
        <v>14.712674589889112</v>
      </c>
      <c r="Q507" s="71">
        <v>0.68276186903453195</v>
      </c>
      <c r="R507" s="71">
        <v>0</v>
      </c>
      <c r="S507" s="71">
        <v>3.5250623861463337</v>
      </c>
      <c r="T507" s="72"/>
      <c r="U507" s="71">
        <v>143008</v>
      </c>
      <c r="V507" s="71">
        <v>299</v>
      </c>
      <c r="W507" s="71">
        <v>43</v>
      </c>
      <c r="X507" s="71">
        <v>7355</v>
      </c>
      <c r="Y507" s="71">
        <v>5398</v>
      </c>
      <c r="Z507" s="71">
        <v>8520</v>
      </c>
      <c r="AA507" s="71">
        <v>3055</v>
      </c>
      <c r="AB507" s="71">
        <v>11064</v>
      </c>
      <c r="AC507" s="71">
        <v>0</v>
      </c>
      <c r="AD507" s="71">
        <v>3.5250623861463342</v>
      </c>
      <c r="AE507" s="72"/>
      <c r="AF507" s="71">
        <v>2126471.9225185509</v>
      </c>
      <c r="AG507" s="71">
        <v>484502.29042325052</v>
      </c>
      <c r="AH507" s="71">
        <v>382052.61114782159</v>
      </c>
      <c r="AI507" s="71">
        <v>50495578.941157892</v>
      </c>
      <c r="AJ507" s="71">
        <v>19890394.630702659</v>
      </c>
      <c r="AK507" s="71">
        <v>0</v>
      </c>
      <c r="AL507" s="71">
        <v>0</v>
      </c>
      <c r="AM507" s="71">
        <v>1506833.5102525931</v>
      </c>
      <c r="AN507" s="71">
        <v>0</v>
      </c>
      <c r="AO507" s="71">
        <v>0</v>
      </c>
      <c r="AP507" s="71">
        <v>74885833.906202763</v>
      </c>
      <c r="AQ507" s="72"/>
      <c r="AR507" s="71">
        <v>68</v>
      </c>
      <c r="AS507" s="71">
        <v>103</v>
      </c>
      <c r="AT507" s="71">
        <v>0</v>
      </c>
      <c r="AU507" s="71">
        <v>0</v>
      </c>
      <c r="AV507" s="71">
        <v>0</v>
      </c>
      <c r="AW507" s="71">
        <v>0</v>
      </c>
      <c r="AX507" s="71"/>
      <c r="AY507" s="72"/>
      <c r="AZ507" s="71">
        <v>426.59399999999988</v>
      </c>
      <c r="BA507" s="71">
        <v>1643.4</v>
      </c>
      <c r="BB507" s="71">
        <v>0</v>
      </c>
      <c r="BC507" s="71">
        <v>0</v>
      </c>
      <c r="BD507" s="71">
        <v>0</v>
      </c>
      <c r="BE507" s="71">
        <v>0</v>
      </c>
      <c r="BF507" s="71"/>
      <c r="BG507" s="72"/>
      <c r="BH507" s="71">
        <v>0</v>
      </c>
      <c r="BI507" s="71">
        <v>0</v>
      </c>
      <c r="BJ507" s="71">
        <v>0</v>
      </c>
      <c r="BK507" s="71">
        <v>0</v>
      </c>
      <c r="BL507" s="71">
        <v>66.199000000000012</v>
      </c>
      <c r="BM507" s="71">
        <v>0</v>
      </c>
      <c r="BN507" s="72"/>
      <c r="BO507" s="71">
        <v>0</v>
      </c>
      <c r="BP507" s="71">
        <v>0</v>
      </c>
      <c r="BQ507" s="71">
        <v>0</v>
      </c>
      <c r="BR507" s="71">
        <v>0</v>
      </c>
      <c r="BS507" s="71">
        <v>7</v>
      </c>
      <c r="BT507" s="71">
        <v>0</v>
      </c>
      <c r="BU507"/>
      <c r="BV507" s="70">
        <v>66.198999999999998</v>
      </c>
      <c r="BW507" s="70">
        <v>0</v>
      </c>
      <c r="BX507" s="70">
        <v>0</v>
      </c>
      <c r="BY507" s="70">
        <v>0</v>
      </c>
      <c r="BZ507" s="70">
        <v>0</v>
      </c>
      <c r="CA507" s="70">
        <v>0</v>
      </c>
      <c r="CB507" s="70">
        <v>0</v>
      </c>
      <c r="CC507" s="70">
        <v>0</v>
      </c>
      <c r="CD507" s="70">
        <v>0</v>
      </c>
    </row>
    <row r="508" spans="1:82">
      <c r="A508" s="70" t="s">
        <v>2199</v>
      </c>
      <c r="B508" s="70">
        <v>153</v>
      </c>
      <c r="C508" s="70">
        <v>17</v>
      </c>
      <c r="D508" s="70">
        <v>9</v>
      </c>
      <c r="E508" s="70">
        <v>2020</v>
      </c>
      <c r="F508" s="70" t="s">
        <v>159</v>
      </c>
      <c r="G508" s="70" t="s">
        <v>2182</v>
      </c>
      <c r="H508" s="70" t="s">
        <v>2183</v>
      </c>
      <c r="I508" s="148"/>
      <c r="J508" s="71">
        <v>1.9048117571508461</v>
      </c>
      <c r="K508" s="71">
        <v>0.54317166732831579</v>
      </c>
      <c r="L508" s="71">
        <v>1.6670344369587613</v>
      </c>
      <c r="M508" s="71">
        <v>35.479779476577022</v>
      </c>
      <c r="N508" s="71">
        <v>16.992264129040478</v>
      </c>
      <c r="O508" s="71">
        <v>11.742676383317233</v>
      </c>
      <c r="P508" s="71">
        <v>13.583816762178227</v>
      </c>
      <c r="Q508" s="71">
        <v>0.651515993558065</v>
      </c>
      <c r="R508" s="71">
        <v>0</v>
      </c>
      <c r="S508" s="71">
        <v>3.0941127031468731</v>
      </c>
      <c r="T508" s="72"/>
      <c r="U508" s="71">
        <v>122020</v>
      </c>
      <c r="V508" s="71">
        <v>227</v>
      </c>
      <c r="W508" s="71">
        <v>42</v>
      </c>
      <c r="X508" s="71">
        <v>6932</v>
      </c>
      <c r="Y508" s="71">
        <v>5410</v>
      </c>
      <c r="Z508" s="71">
        <v>8391</v>
      </c>
      <c r="AA508" s="71">
        <v>2998</v>
      </c>
      <c r="AB508" s="71">
        <v>11050</v>
      </c>
      <c r="AC508" s="71">
        <v>0</v>
      </c>
      <c r="AD508" s="71">
        <v>3.0941127031468731</v>
      </c>
      <c r="AE508" s="72"/>
      <c r="AF508" s="71">
        <v>1625043.3370796009</v>
      </c>
      <c r="AG508" s="71">
        <v>310832.76870457828</v>
      </c>
      <c r="AH508" s="71">
        <v>417929.62422572973</v>
      </c>
      <c r="AI508" s="71">
        <v>39849291.221137442</v>
      </c>
      <c r="AJ508" s="71">
        <v>20872606.052776061</v>
      </c>
      <c r="AK508" s="71"/>
      <c r="AL508" s="71"/>
      <c r="AM508" s="71">
        <v>1442147.7680605792</v>
      </c>
      <c r="AN508" s="71"/>
      <c r="AO508" s="71"/>
      <c r="AP508" s="71">
        <v>64517850.771983989</v>
      </c>
      <c r="AQ508" s="72"/>
      <c r="AR508" s="71">
        <v>80</v>
      </c>
      <c r="AS508" s="71">
        <v>104</v>
      </c>
      <c r="AT508" s="71">
        <v>0</v>
      </c>
      <c r="AU508" s="71">
        <v>0</v>
      </c>
      <c r="AV508" s="71">
        <v>0</v>
      </c>
      <c r="AW508" s="71">
        <v>0</v>
      </c>
      <c r="AX508" s="71"/>
      <c r="AY508" s="72"/>
      <c r="AZ508" s="71">
        <v>499.89399999999978</v>
      </c>
      <c r="BA508" s="71">
        <v>1658.5</v>
      </c>
      <c r="BB508" s="71">
        <v>0</v>
      </c>
      <c r="BC508" s="71">
        <v>0</v>
      </c>
      <c r="BD508" s="71">
        <v>0</v>
      </c>
      <c r="BE508" s="71">
        <v>0</v>
      </c>
      <c r="BF508" s="71"/>
      <c r="BG508" s="72"/>
      <c r="BH508" s="71">
        <v>0</v>
      </c>
      <c r="BI508" s="71">
        <v>0</v>
      </c>
      <c r="BJ508" s="71">
        <v>0</v>
      </c>
      <c r="BK508" s="71">
        <v>0</v>
      </c>
      <c r="BL508" s="71">
        <v>69.676999999999992</v>
      </c>
      <c r="BM508" s="71">
        <v>0</v>
      </c>
      <c r="BN508" s="72"/>
      <c r="BO508" s="71">
        <v>0</v>
      </c>
      <c r="BP508" s="71">
        <v>0</v>
      </c>
      <c r="BQ508" s="71">
        <v>0</v>
      </c>
      <c r="BR508" s="71">
        <v>0</v>
      </c>
      <c r="BS508" s="71">
        <v>9</v>
      </c>
      <c r="BT508" s="71">
        <v>0</v>
      </c>
      <c r="BU508"/>
      <c r="BV508" s="70">
        <v>69.677000000000007</v>
      </c>
      <c r="BW508" s="70">
        <v>0</v>
      </c>
      <c r="BX508" s="70">
        <v>0</v>
      </c>
      <c r="BY508" s="70">
        <v>0</v>
      </c>
      <c r="BZ508" s="70">
        <v>0</v>
      </c>
      <c r="CA508" s="70">
        <v>0</v>
      </c>
      <c r="CB508" s="70">
        <v>0</v>
      </c>
      <c r="CC508" s="70">
        <v>0</v>
      </c>
      <c r="CD508" s="70">
        <v>0</v>
      </c>
    </row>
    <row r="509" spans="1:82">
      <c r="A509" s="70" t="s">
        <v>2200</v>
      </c>
      <c r="B509" s="70">
        <v>153</v>
      </c>
      <c r="C509" s="70">
        <v>18</v>
      </c>
      <c r="D509" s="70">
        <v>9</v>
      </c>
      <c r="E509" s="70">
        <v>2021</v>
      </c>
      <c r="F509" s="70" t="s">
        <v>160</v>
      </c>
      <c r="G509" s="70" t="s">
        <v>2182</v>
      </c>
      <c r="H509" s="70" t="s">
        <v>2183</v>
      </c>
      <c r="I509" s="148"/>
      <c r="J509" s="71">
        <v>2.6456985952967154</v>
      </c>
      <c r="K509" s="71">
        <v>0.57520317939288879</v>
      </c>
      <c r="L509" s="71">
        <v>1.7970170902692455</v>
      </c>
      <c r="M509" s="71">
        <v>38.405175952406452</v>
      </c>
      <c r="N509" s="71">
        <v>18.335043758333779</v>
      </c>
      <c r="O509" s="71">
        <v>11.430330961552718</v>
      </c>
      <c r="P509" s="71">
        <v>14.562475431701984</v>
      </c>
      <c r="Q509" s="71">
        <v>0.64704592417838602</v>
      </c>
      <c r="R509" s="71">
        <v>0</v>
      </c>
      <c r="S509" s="71">
        <v>2.627942705703346</v>
      </c>
      <c r="T509" s="72"/>
      <c r="U509" s="71">
        <v>179514</v>
      </c>
      <c r="V509" s="71">
        <v>227</v>
      </c>
      <c r="W509" s="71">
        <v>42</v>
      </c>
      <c r="X509" s="71">
        <v>6932</v>
      </c>
      <c r="Y509" s="71">
        <v>5534</v>
      </c>
      <c r="Z509" s="71">
        <v>8410</v>
      </c>
      <c r="AA509" s="71">
        <v>3134</v>
      </c>
      <c r="AB509" s="71">
        <v>11082</v>
      </c>
      <c r="AC509" s="71">
        <v>0</v>
      </c>
      <c r="AD509" s="71">
        <v>2.627942705703346</v>
      </c>
      <c r="AE509" s="72"/>
      <c r="AF509" s="71">
        <v>2235484.0205181665</v>
      </c>
      <c r="AG509" s="71">
        <v>333106.41132640396</v>
      </c>
      <c r="AH509" s="71">
        <v>441900.13735419267</v>
      </c>
      <c r="AI509" s="71">
        <v>43904804.69143492</v>
      </c>
      <c r="AJ509" s="71">
        <v>22082446.820227169</v>
      </c>
      <c r="AK509" s="71">
        <v>0</v>
      </c>
      <c r="AL509" s="71">
        <v>0</v>
      </c>
      <c r="AM509" s="71">
        <v>1454666.4046860719</v>
      </c>
      <c r="AN509" s="71">
        <v>0</v>
      </c>
      <c r="AO509" s="71">
        <v>0</v>
      </c>
      <c r="AP509" s="71">
        <v>70452408.485546932</v>
      </c>
      <c r="AQ509" s="72"/>
      <c r="AR509" s="71">
        <v>93</v>
      </c>
      <c r="AS509" s="71">
        <v>104</v>
      </c>
      <c r="AT509" s="71">
        <v>0</v>
      </c>
      <c r="AU509" s="71">
        <v>0</v>
      </c>
      <c r="AV509" s="71">
        <v>0</v>
      </c>
      <c r="AW509" s="71">
        <v>0</v>
      </c>
      <c r="AX509" s="71"/>
      <c r="AY509" s="72"/>
      <c r="AZ509" s="71">
        <v>559.69399999999973</v>
      </c>
      <c r="BA509" s="71">
        <v>1658.5</v>
      </c>
      <c r="BB509" s="71">
        <v>0</v>
      </c>
      <c r="BC509" s="71">
        <v>0</v>
      </c>
      <c r="BD509" s="71">
        <v>0</v>
      </c>
      <c r="BE509" s="71">
        <v>0</v>
      </c>
      <c r="BF509" s="71"/>
      <c r="BG509" s="72"/>
      <c r="BH509" s="71">
        <v>0</v>
      </c>
      <c r="BI509" s="71">
        <v>0</v>
      </c>
      <c r="BJ509" s="71">
        <v>0</v>
      </c>
      <c r="BK509" s="71">
        <v>0</v>
      </c>
      <c r="BL509" s="71">
        <v>74.546000000000006</v>
      </c>
      <c r="BM509" s="71">
        <v>0</v>
      </c>
      <c r="BN509" s="72"/>
      <c r="BO509" s="71">
        <v>0</v>
      </c>
      <c r="BP509" s="71">
        <v>0</v>
      </c>
      <c r="BQ509" s="71">
        <v>0</v>
      </c>
      <c r="BR509" s="71">
        <v>0</v>
      </c>
      <c r="BS509" s="71">
        <v>10</v>
      </c>
      <c r="BT509" s="71">
        <v>0</v>
      </c>
      <c r="BU509"/>
      <c r="BV509" s="70">
        <v>74.546000000000006</v>
      </c>
      <c r="BW509" s="70">
        <v>0</v>
      </c>
      <c r="BX509" s="70">
        <v>0</v>
      </c>
      <c r="BY509" s="70">
        <v>0</v>
      </c>
      <c r="BZ509" s="70">
        <v>0</v>
      </c>
      <c r="CA509" s="70">
        <v>0</v>
      </c>
      <c r="CB509" s="70">
        <v>0</v>
      </c>
      <c r="CC509" s="70">
        <v>0</v>
      </c>
      <c r="CD509" s="70">
        <v>0</v>
      </c>
    </row>
    <row r="510" spans="1:82">
      <c r="A510" s="70" t="s">
        <v>2201</v>
      </c>
      <c r="B510" s="70">
        <v>153</v>
      </c>
      <c r="C510" s="70">
        <v>19</v>
      </c>
      <c r="D510" s="70">
        <v>9</v>
      </c>
      <c r="E510" s="70">
        <v>2022</v>
      </c>
      <c r="F510" s="70" t="s">
        <v>161</v>
      </c>
      <c r="G510" s="70" t="s">
        <v>2182</v>
      </c>
      <c r="H510" s="70" t="s">
        <v>2183</v>
      </c>
      <c r="I510" s="148"/>
      <c r="J510" s="71">
        <v>2.3531656318283707</v>
      </c>
      <c r="K510" s="71">
        <v>0.62630821265439796</v>
      </c>
      <c r="L510" s="71">
        <v>1.4646335731346409</v>
      </c>
      <c r="M510" s="71">
        <v>43.939796989722282</v>
      </c>
      <c r="N510" s="71">
        <v>19.186010156787159</v>
      </c>
      <c r="O510" s="71">
        <v>12.295205135782959</v>
      </c>
      <c r="P510" s="71">
        <v>14.266006057671159</v>
      </c>
      <c r="Q510" s="71">
        <v>0.66511148064503811</v>
      </c>
      <c r="R510" s="71">
        <v>0</v>
      </c>
      <c r="S510" s="71">
        <v>2.351189880134942</v>
      </c>
      <c r="T510" s="72"/>
      <c r="U510" s="71">
        <v>161742</v>
      </c>
      <c r="V510" s="71">
        <v>227</v>
      </c>
      <c r="W510" s="71">
        <v>42</v>
      </c>
      <c r="X510" s="71">
        <v>6932</v>
      </c>
      <c r="Y510" s="71">
        <v>5829</v>
      </c>
      <c r="Z510" s="71">
        <v>8595</v>
      </c>
      <c r="AA510" s="71">
        <v>3117</v>
      </c>
      <c r="AB510" s="71">
        <v>11298</v>
      </c>
      <c r="AC510" s="71">
        <v>0</v>
      </c>
      <c r="AD510" s="71">
        <v>2.351189880134942</v>
      </c>
      <c r="AE510" s="72"/>
      <c r="AF510" s="71">
        <v>1943263.0650893375</v>
      </c>
      <c r="AG510" s="71">
        <v>377703.34410113003</v>
      </c>
      <c r="AH510" s="71">
        <v>414425.61210968642</v>
      </c>
      <c r="AI510" s="71">
        <v>49100985.765319079</v>
      </c>
      <c r="AJ510" s="71">
        <v>23700125.161223497</v>
      </c>
      <c r="AK510" s="71">
        <v>0</v>
      </c>
      <c r="AL510" s="71">
        <v>0</v>
      </c>
      <c r="AM510" s="71">
        <v>1458880.1722115916</v>
      </c>
      <c r="AN510" s="71">
        <v>0</v>
      </c>
      <c r="AO510" s="71">
        <v>0</v>
      </c>
      <c r="AP510" s="71">
        <v>76995383.12005432</v>
      </c>
      <c r="AQ510" s="72"/>
      <c r="AR510" s="71">
        <v>110</v>
      </c>
      <c r="AS510" s="71">
        <v>104</v>
      </c>
      <c r="AT510" s="71">
        <v>0</v>
      </c>
      <c r="AU510" s="71">
        <v>0</v>
      </c>
      <c r="AV510" s="71">
        <v>0</v>
      </c>
      <c r="AW510" s="71">
        <v>0</v>
      </c>
      <c r="AX510" s="71"/>
      <c r="AY510" s="72"/>
      <c r="AZ510" s="71">
        <v>682.49999999999966</v>
      </c>
      <c r="BA510" s="71">
        <v>1658.5000000000005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2202</v>
      </c>
      <c r="B511" s="70">
        <v>153</v>
      </c>
      <c r="C511" s="70">
        <v>20</v>
      </c>
      <c r="D511" s="70">
        <v>9</v>
      </c>
      <c r="E511" s="70">
        <v>2023</v>
      </c>
      <c r="F511" s="70" t="s">
        <v>1539</v>
      </c>
      <c r="G511" s="70" t="s">
        <v>2182</v>
      </c>
      <c r="H511" s="70" t="s">
        <v>2183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116</v>
      </c>
      <c r="AS511" s="71">
        <v>104</v>
      </c>
      <c r="AT511" s="71">
        <v>0</v>
      </c>
      <c r="AU511" s="71">
        <v>0</v>
      </c>
      <c r="AV511" s="71">
        <v>0</v>
      </c>
      <c r="AW511" s="71">
        <v>0</v>
      </c>
      <c r="AX511" s="71"/>
      <c r="AY511" s="72"/>
      <c r="AZ511" s="71">
        <v>713.89999999999964</v>
      </c>
      <c r="BA511" s="71">
        <v>1658.5000000000005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2203</v>
      </c>
      <c r="B512" s="70">
        <v>153</v>
      </c>
      <c r="C512" s="70">
        <v>21</v>
      </c>
      <c r="D512" s="70">
        <v>9</v>
      </c>
      <c r="E512" s="70">
        <v>2024</v>
      </c>
      <c r="F512" s="70" t="s">
        <v>1554</v>
      </c>
      <c r="G512" s="70" t="s">
        <v>2182</v>
      </c>
      <c r="H512" s="70" t="s">
        <v>2183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2204</v>
      </c>
      <c r="B513" s="70">
        <v>426</v>
      </c>
      <c r="C513" s="70">
        <v>1</v>
      </c>
      <c r="D513" s="70">
        <v>26</v>
      </c>
      <c r="E513" s="70">
        <v>1990</v>
      </c>
      <c r="F513" s="70" t="s">
        <v>787</v>
      </c>
      <c r="G513" s="70" t="s">
        <v>1644</v>
      </c>
      <c r="H513" s="70" t="s">
        <v>1645</v>
      </c>
      <c r="I513" s="148"/>
      <c r="J513" s="71">
        <v>54.344438264392601</v>
      </c>
      <c r="K513" s="71">
        <v>4.8969749635571826</v>
      </c>
      <c r="L513" s="71">
        <v>97.122933132621625</v>
      </c>
      <c r="M513" s="71">
        <v>14.04902426571906</v>
      </c>
      <c r="N513" s="71">
        <v>29.11283738983705</v>
      </c>
      <c r="O513" s="71">
        <v>14.26898405587866</v>
      </c>
      <c r="P513" s="71">
        <v>18.149912090091821</v>
      </c>
      <c r="Q513" s="71">
        <v>1.04553857429819</v>
      </c>
      <c r="R513" s="71">
        <v>0</v>
      </c>
      <c r="S513" s="71">
        <v>0.85139507805502357</v>
      </c>
      <c r="T513" s="72"/>
      <c r="U513" s="71">
        <v>1525799</v>
      </c>
      <c r="V513" s="71">
        <v>896</v>
      </c>
      <c r="W513" s="71">
        <v>1136</v>
      </c>
      <c r="X513" s="71">
        <v>4711</v>
      </c>
      <c r="Y513" s="71">
        <v>6228</v>
      </c>
      <c r="Z513" s="71">
        <v>5869</v>
      </c>
      <c r="AA513" s="71">
        <v>4407</v>
      </c>
      <c r="AB513" s="71">
        <v>16976</v>
      </c>
      <c r="AC513" s="71">
        <v>0</v>
      </c>
      <c r="AD513" s="71">
        <v>0.85139507805502357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2205</v>
      </c>
      <c r="B514" s="70">
        <v>427</v>
      </c>
      <c r="C514" s="70">
        <v>2</v>
      </c>
      <c r="D514" s="70">
        <v>26</v>
      </c>
      <c r="E514" s="70">
        <v>2005</v>
      </c>
      <c r="F514" s="70" t="s">
        <v>789</v>
      </c>
      <c r="G514" s="70" t="s">
        <v>1644</v>
      </c>
      <c r="H514" s="70" t="s">
        <v>1645</v>
      </c>
      <c r="I514" s="148"/>
      <c r="J514" s="71">
        <v>51.199765177603311</v>
      </c>
      <c r="K514" s="71">
        <v>2.484945837681336</v>
      </c>
      <c r="L514" s="71">
        <v>102.4787986424947</v>
      </c>
      <c r="M514" s="71">
        <v>19.975724065688109</v>
      </c>
      <c r="N514" s="71">
        <v>32.754824746416283</v>
      </c>
      <c r="O514" s="71">
        <v>17.660923336362291</v>
      </c>
      <c r="P514" s="71">
        <v>18.877602809160461</v>
      </c>
      <c r="Q514" s="71">
        <v>0.86421411519985503</v>
      </c>
      <c r="R514" s="71">
        <v>0</v>
      </c>
      <c r="S514" s="71">
        <v>0.9400651447480739</v>
      </c>
      <c r="T514" s="72"/>
      <c r="U514" s="71">
        <v>1581324</v>
      </c>
      <c r="V514" s="71">
        <v>758</v>
      </c>
      <c r="W514" s="71">
        <v>910</v>
      </c>
      <c r="X514" s="71">
        <v>3244</v>
      </c>
      <c r="Y514" s="71">
        <v>6678</v>
      </c>
      <c r="Z514" s="71">
        <v>8406</v>
      </c>
      <c r="AA514" s="71">
        <v>3754</v>
      </c>
      <c r="AB514" s="71">
        <v>14669</v>
      </c>
      <c r="AC514" s="71">
        <v>0</v>
      </c>
      <c r="AD514" s="71">
        <v>0.9400651447480739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2206</v>
      </c>
      <c r="B515" s="70">
        <v>428</v>
      </c>
      <c r="C515" s="70">
        <v>3</v>
      </c>
      <c r="D515" s="70">
        <v>26</v>
      </c>
      <c r="E515" s="70">
        <v>2006</v>
      </c>
      <c r="F515" s="70" t="s">
        <v>790</v>
      </c>
      <c r="G515" s="70" t="s">
        <v>1644</v>
      </c>
      <c r="H515" s="70" t="s">
        <v>1645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2207</v>
      </c>
      <c r="B516" s="70">
        <v>429</v>
      </c>
      <c r="C516" s="70">
        <v>4</v>
      </c>
      <c r="D516" s="70">
        <v>26</v>
      </c>
      <c r="E516" s="70">
        <v>2007</v>
      </c>
      <c r="F516" s="70" t="s">
        <v>791</v>
      </c>
      <c r="G516" s="70" t="s">
        <v>1644</v>
      </c>
      <c r="H516" s="70" t="s">
        <v>1645</v>
      </c>
      <c r="I516" s="148"/>
      <c r="J516" s="71">
        <v>47.023322795156332</v>
      </c>
      <c r="K516" s="71">
        <v>1.9926909252804721</v>
      </c>
      <c r="L516" s="71">
        <v>69.019874739643882</v>
      </c>
      <c r="M516" s="71">
        <v>21.05593907549218</v>
      </c>
      <c r="N516" s="71">
        <v>32.350874920228122</v>
      </c>
      <c r="O516" s="71">
        <v>16.691886731037432</v>
      </c>
      <c r="P516" s="71">
        <v>18.894055218434801</v>
      </c>
      <c r="Q516" s="71">
        <v>0.88123876439325799</v>
      </c>
      <c r="R516" s="71">
        <v>0</v>
      </c>
      <c r="S516" s="71">
        <v>1.033167119126031</v>
      </c>
      <c r="T516" s="72"/>
      <c r="U516" s="71">
        <v>1544256</v>
      </c>
      <c r="V516" s="71">
        <v>663</v>
      </c>
      <c r="W516" s="71">
        <v>841</v>
      </c>
      <c r="X516" s="71">
        <v>4283</v>
      </c>
      <c r="Y516" s="71">
        <v>6613</v>
      </c>
      <c r="Z516" s="71">
        <v>8259</v>
      </c>
      <c r="AA516" s="71">
        <v>3700</v>
      </c>
      <c r="AB516" s="71">
        <v>14167</v>
      </c>
      <c r="AC516" s="71">
        <v>0</v>
      </c>
      <c r="AD516" s="71">
        <v>1.033167119126031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2208</v>
      </c>
      <c r="B517" s="70">
        <v>430</v>
      </c>
      <c r="C517" s="70">
        <v>5</v>
      </c>
      <c r="D517" s="70">
        <v>26</v>
      </c>
      <c r="E517" s="70">
        <v>2008</v>
      </c>
      <c r="F517" s="70" t="s">
        <v>792</v>
      </c>
      <c r="G517" s="70" t="s">
        <v>1644</v>
      </c>
      <c r="H517" s="70" t="s">
        <v>1645</v>
      </c>
      <c r="I517" s="148"/>
      <c r="J517" s="71">
        <v>42.08735548977608</v>
      </c>
      <c r="K517" s="71">
        <v>1.7489000848008609</v>
      </c>
      <c r="L517" s="71">
        <v>59.596056894431719</v>
      </c>
      <c r="M517" s="71">
        <v>24.637487680191381</v>
      </c>
      <c r="N517" s="71">
        <v>33.049082659441829</v>
      </c>
      <c r="O517" s="71">
        <v>15.9560264489542</v>
      </c>
      <c r="P517" s="71">
        <v>18.112521058169829</v>
      </c>
      <c r="Q517" s="71">
        <v>0.8603695288548</v>
      </c>
      <c r="R517" s="71">
        <v>0</v>
      </c>
      <c r="S517" s="71">
        <v>1.2248178894425521</v>
      </c>
      <c r="T517" s="72"/>
      <c r="U517" s="71">
        <v>1452219</v>
      </c>
      <c r="V517" s="71">
        <v>663</v>
      </c>
      <c r="W517" s="71">
        <v>841</v>
      </c>
      <c r="X517" s="71">
        <v>4283</v>
      </c>
      <c r="Y517" s="71">
        <v>6666</v>
      </c>
      <c r="Z517" s="71">
        <v>8172</v>
      </c>
      <c r="AA517" s="71">
        <v>3551</v>
      </c>
      <c r="AB517" s="71">
        <v>14059</v>
      </c>
      <c r="AC517" s="71">
        <v>0</v>
      </c>
      <c r="AD517" s="71">
        <v>1.2248178894425521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2209</v>
      </c>
      <c r="B518" s="70">
        <v>431</v>
      </c>
      <c r="C518" s="70">
        <v>6</v>
      </c>
      <c r="D518" s="70">
        <v>26</v>
      </c>
      <c r="E518" s="70">
        <v>2009</v>
      </c>
      <c r="F518" s="70" t="s">
        <v>176</v>
      </c>
      <c r="G518" s="70" t="s">
        <v>1644</v>
      </c>
      <c r="H518" s="70" t="s">
        <v>1645</v>
      </c>
      <c r="I518" s="148"/>
      <c r="J518" s="71">
        <v>38.543487691468407</v>
      </c>
      <c r="K518" s="71">
        <v>1.2578035240217129</v>
      </c>
      <c r="L518" s="71">
        <v>65.302507734613556</v>
      </c>
      <c r="M518" s="71">
        <v>20.146257168424668</v>
      </c>
      <c r="N518" s="71">
        <v>28.122798835298539</v>
      </c>
      <c r="O518" s="71">
        <v>16.098134159754629</v>
      </c>
      <c r="P518" s="71">
        <v>17.97090852909675</v>
      </c>
      <c r="Q518" s="71">
        <v>0.80613587135498799</v>
      </c>
      <c r="R518" s="71">
        <v>0</v>
      </c>
      <c r="S518" s="71">
        <v>0.73332912205342626</v>
      </c>
      <c r="T518" s="72"/>
      <c r="U518" s="71">
        <v>1343051</v>
      </c>
      <c r="V518" s="71">
        <v>584</v>
      </c>
      <c r="W518" s="71">
        <v>1056</v>
      </c>
      <c r="X518" s="71">
        <v>4423</v>
      </c>
      <c r="Y518" s="71">
        <v>6604</v>
      </c>
      <c r="Z518" s="71">
        <v>8138</v>
      </c>
      <c r="AA518" s="71">
        <v>3617</v>
      </c>
      <c r="AB518" s="71">
        <v>13828</v>
      </c>
      <c r="AC518" s="71">
        <v>0</v>
      </c>
      <c r="AD518" s="71">
        <v>0.73332912205342626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19.931999999999999</v>
      </c>
      <c r="BK518" s="71">
        <v>0</v>
      </c>
      <c r="BL518" s="71">
        <v>0</v>
      </c>
      <c r="BM518" s="71">
        <v>0</v>
      </c>
      <c r="BN518" s="72"/>
      <c r="BO518" s="71">
        <v>0</v>
      </c>
      <c r="BP518" s="71">
        <v>0</v>
      </c>
      <c r="BQ518" s="71">
        <v>1</v>
      </c>
      <c r="BR518" s="71">
        <v>0</v>
      </c>
      <c r="BS518" s="71">
        <v>0</v>
      </c>
      <c r="BT518" s="71">
        <v>0</v>
      </c>
      <c r="BU518"/>
      <c r="BV518" s="70">
        <v>19.931999999999999</v>
      </c>
      <c r="BW518" s="70">
        <v>0</v>
      </c>
      <c r="BX518" s="70">
        <v>0</v>
      </c>
      <c r="BY518" s="70">
        <v>0</v>
      </c>
      <c r="BZ518" s="70">
        <v>0</v>
      </c>
      <c r="CA518" s="70">
        <v>0</v>
      </c>
      <c r="CB518" s="70">
        <v>0</v>
      </c>
      <c r="CC518" s="70">
        <v>0</v>
      </c>
      <c r="CD518" s="70">
        <v>0</v>
      </c>
    </row>
    <row r="519" spans="1:82">
      <c r="A519" s="70" t="s">
        <v>2210</v>
      </c>
      <c r="B519" s="70">
        <v>432</v>
      </c>
      <c r="C519" s="70">
        <v>7</v>
      </c>
      <c r="D519" s="70">
        <v>26</v>
      </c>
      <c r="E519" s="70">
        <v>2010</v>
      </c>
      <c r="F519" s="70" t="s">
        <v>177</v>
      </c>
      <c r="G519" s="70" t="s">
        <v>1644</v>
      </c>
      <c r="H519" s="70" t="s">
        <v>1645</v>
      </c>
      <c r="I519" s="148"/>
      <c r="J519" s="71">
        <v>37.003707985460927</v>
      </c>
      <c r="K519" s="71">
        <v>1.311771124544024</v>
      </c>
      <c r="L519" s="71">
        <v>59.451550175595777</v>
      </c>
      <c r="M519" s="71">
        <v>18.033709920740169</v>
      </c>
      <c r="N519" s="71">
        <v>27.710461573305579</v>
      </c>
      <c r="O519" s="71">
        <v>16.08668316918444</v>
      </c>
      <c r="P519" s="71">
        <v>18.135652176594188</v>
      </c>
      <c r="Q519" s="71">
        <v>0.83300712522462295</v>
      </c>
      <c r="R519" s="71">
        <v>0</v>
      </c>
      <c r="S519" s="71">
        <v>1.213434280083481</v>
      </c>
      <c r="T519" s="72"/>
      <c r="U519" s="71">
        <v>1443373</v>
      </c>
      <c r="V519" s="71">
        <v>584</v>
      </c>
      <c r="W519" s="71">
        <v>1056</v>
      </c>
      <c r="X519" s="71">
        <v>4423</v>
      </c>
      <c r="Y519" s="71">
        <v>6618</v>
      </c>
      <c r="Z519" s="71">
        <v>8170</v>
      </c>
      <c r="AA519" s="71">
        <v>3559</v>
      </c>
      <c r="AB519" s="71">
        <v>13692</v>
      </c>
      <c r="AC519" s="71">
        <v>0</v>
      </c>
      <c r="AD519" s="71">
        <v>1.213434280083481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17.919</v>
      </c>
      <c r="BK519" s="71">
        <v>0</v>
      </c>
      <c r="BL519" s="71">
        <v>0</v>
      </c>
      <c r="BM519" s="71">
        <v>0</v>
      </c>
      <c r="BN519" s="72"/>
      <c r="BO519" s="71">
        <v>0</v>
      </c>
      <c r="BP519" s="71">
        <v>0</v>
      </c>
      <c r="BQ519" s="71">
        <v>1</v>
      </c>
      <c r="BR519" s="71">
        <v>0</v>
      </c>
      <c r="BS519" s="71">
        <v>0</v>
      </c>
      <c r="BT519" s="71">
        <v>0</v>
      </c>
      <c r="BU519"/>
      <c r="BV519" s="70">
        <v>17.919</v>
      </c>
      <c r="BW519" s="70">
        <v>0</v>
      </c>
      <c r="BX519" s="70">
        <v>0</v>
      </c>
      <c r="BY519" s="70">
        <v>0</v>
      </c>
      <c r="BZ519" s="70">
        <v>0</v>
      </c>
      <c r="CA519" s="70">
        <v>0</v>
      </c>
      <c r="CB519" s="70">
        <v>0</v>
      </c>
      <c r="CC519" s="70">
        <v>0</v>
      </c>
      <c r="CD519" s="70">
        <v>0</v>
      </c>
    </row>
    <row r="520" spans="1:82">
      <c r="A520" s="70" t="s">
        <v>2211</v>
      </c>
      <c r="B520" s="70">
        <v>433</v>
      </c>
      <c r="C520" s="70">
        <v>8</v>
      </c>
      <c r="D520" s="70">
        <v>26</v>
      </c>
      <c r="E520" s="70">
        <v>2011</v>
      </c>
      <c r="F520" s="70" t="s">
        <v>178</v>
      </c>
      <c r="G520" s="1064" t="s">
        <v>1644</v>
      </c>
      <c r="H520" s="70" t="s">
        <v>1645</v>
      </c>
      <c r="I520" s="148"/>
      <c r="J520" s="71">
        <v>39.803521723469707</v>
      </c>
      <c r="K520" s="71">
        <v>1.838035343536135</v>
      </c>
      <c r="L520" s="71">
        <v>55.472628241588048</v>
      </c>
      <c r="M520" s="71">
        <v>22.781645707620029</v>
      </c>
      <c r="N520" s="71">
        <v>33.122655924873733</v>
      </c>
      <c r="O520" s="71">
        <v>15.779319376804795</v>
      </c>
      <c r="P520" s="71">
        <v>17.289911337246998</v>
      </c>
      <c r="Q520" s="71">
        <v>0.94795148068364099</v>
      </c>
      <c r="R520" s="71">
        <v>0</v>
      </c>
      <c r="S520" s="71">
        <v>1.178479004088159</v>
      </c>
      <c r="T520" s="72"/>
      <c r="U520" s="71">
        <v>1462217</v>
      </c>
      <c r="V520" s="71">
        <v>584</v>
      </c>
      <c r="W520" s="71">
        <v>1056</v>
      </c>
      <c r="X520" s="71">
        <v>4423</v>
      </c>
      <c r="Y520" s="71">
        <v>6572</v>
      </c>
      <c r="Z520" s="71">
        <v>8188</v>
      </c>
      <c r="AA520" s="71">
        <v>3494</v>
      </c>
      <c r="AB520" s="71">
        <v>13508</v>
      </c>
      <c r="AC520" s="71">
        <v>0</v>
      </c>
      <c r="AD520" s="71">
        <v>1.178479004088159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16.803999999999998</v>
      </c>
      <c r="BK520" s="71">
        <v>0</v>
      </c>
      <c r="BL520" s="71">
        <v>0</v>
      </c>
      <c r="BM520" s="71">
        <v>0</v>
      </c>
      <c r="BN520" s="72"/>
      <c r="BO520" s="71">
        <v>0</v>
      </c>
      <c r="BP520" s="71">
        <v>0</v>
      </c>
      <c r="BQ520" s="71">
        <v>1</v>
      </c>
      <c r="BR520" s="71">
        <v>0</v>
      </c>
      <c r="BS520" s="71">
        <v>0</v>
      </c>
      <c r="BT520" s="71">
        <v>0</v>
      </c>
      <c r="BU520"/>
      <c r="BV520" s="70">
        <v>16.803999999999998</v>
      </c>
      <c r="BW520" s="70">
        <v>0</v>
      </c>
      <c r="BX520" s="70">
        <v>0</v>
      </c>
      <c r="BY520" s="70">
        <v>0</v>
      </c>
      <c r="BZ520" s="70">
        <v>0</v>
      </c>
      <c r="CA520" s="70">
        <v>0</v>
      </c>
      <c r="CB520" s="70">
        <v>0</v>
      </c>
      <c r="CC520" s="70">
        <v>0</v>
      </c>
      <c r="CD520" s="70">
        <v>0</v>
      </c>
    </row>
    <row r="521" spans="1:82">
      <c r="A521" s="70" t="s">
        <v>2212</v>
      </c>
      <c r="B521" s="70">
        <v>434</v>
      </c>
      <c r="C521" s="70">
        <v>9</v>
      </c>
      <c r="D521" s="70">
        <v>26</v>
      </c>
      <c r="E521" s="70">
        <v>2012</v>
      </c>
      <c r="F521" s="70" t="s">
        <v>179</v>
      </c>
      <c r="G521" s="1064" t="s">
        <v>1644</v>
      </c>
      <c r="H521" s="70" t="s">
        <v>1645</v>
      </c>
      <c r="I521" s="148"/>
      <c r="J521" s="71">
        <v>39.016926880784951</v>
      </c>
      <c r="K521" s="71">
        <v>2.0706179023944791</v>
      </c>
      <c r="L521" s="71">
        <v>55.970232373125057</v>
      </c>
      <c r="M521" s="71">
        <v>28.29473158389991</v>
      </c>
      <c r="N521" s="71">
        <v>36.479679593814687</v>
      </c>
      <c r="O521" s="71">
        <v>15.712508372334129</v>
      </c>
      <c r="P521" s="71">
        <v>17.104615477491077</v>
      </c>
      <c r="Q521" s="71">
        <v>1.017197110261</v>
      </c>
      <c r="R521" s="71">
        <v>0</v>
      </c>
      <c r="S521" s="71">
        <v>0.95398172984975982</v>
      </c>
      <c r="T521" s="72"/>
      <c r="U521" s="71">
        <v>1373317</v>
      </c>
      <c r="V521" s="71">
        <v>584</v>
      </c>
      <c r="W521" s="71">
        <v>1056</v>
      </c>
      <c r="X521" s="71">
        <v>4423</v>
      </c>
      <c r="Y521" s="71">
        <v>6589</v>
      </c>
      <c r="Z521" s="71">
        <v>8218</v>
      </c>
      <c r="AA521" s="71">
        <v>3437</v>
      </c>
      <c r="AB521" s="71">
        <v>13341</v>
      </c>
      <c r="AC521" s="71">
        <v>0</v>
      </c>
      <c r="AD521" s="71">
        <v>0.95398172984975982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17.596</v>
      </c>
      <c r="BK521" s="71">
        <v>0</v>
      </c>
      <c r="BL521" s="71">
        <v>0</v>
      </c>
      <c r="BM521" s="71">
        <v>0</v>
      </c>
      <c r="BN521" s="72"/>
      <c r="BO521" s="71">
        <v>0</v>
      </c>
      <c r="BP521" s="71">
        <v>0</v>
      </c>
      <c r="BQ521" s="71">
        <v>1</v>
      </c>
      <c r="BR521" s="71">
        <v>0</v>
      </c>
      <c r="BS521" s="71">
        <v>0</v>
      </c>
      <c r="BT521" s="71">
        <v>0</v>
      </c>
      <c r="BU521"/>
      <c r="BV521" s="70">
        <v>17.596</v>
      </c>
      <c r="BW521" s="70">
        <v>0</v>
      </c>
      <c r="BX521" s="70">
        <v>0</v>
      </c>
      <c r="BY521" s="70">
        <v>0</v>
      </c>
      <c r="BZ521" s="70">
        <v>0</v>
      </c>
      <c r="CA521" s="70">
        <v>0</v>
      </c>
      <c r="CB521" s="70">
        <v>0</v>
      </c>
      <c r="CC521" s="70">
        <v>0</v>
      </c>
      <c r="CD521" s="70">
        <v>0</v>
      </c>
    </row>
    <row r="522" spans="1:82">
      <c r="A522" s="70" t="s">
        <v>2213</v>
      </c>
      <c r="B522" s="70">
        <v>435</v>
      </c>
      <c r="C522" s="70">
        <v>10</v>
      </c>
      <c r="D522" s="70">
        <v>26</v>
      </c>
      <c r="E522" s="70">
        <v>2013</v>
      </c>
      <c r="F522" s="70" t="s">
        <v>180</v>
      </c>
      <c r="G522" s="70" t="s">
        <v>1644</v>
      </c>
      <c r="H522" s="70" t="s">
        <v>1645</v>
      </c>
      <c r="I522" s="148"/>
      <c r="J522" s="71">
        <v>34.207419629802367</v>
      </c>
      <c r="K522" s="71">
        <v>1.711372759137529</v>
      </c>
      <c r="L522" s="71">
        <v>49.42612852906521</v>
      </c>
      <c r="M522" s="71">
        <v>26.314776849161142</v>
      </c>
      <c r="N522" s="71">
        <v>34.89222369041655</v>
      </c>
      <c r="O522" s="71">
        <v>15.055599311486144</v>
      </c>
      <c r="P522" s="71">
        <v>17.024200238976022</v>
      </c>
      <c r="Q522" s="71">
        <v>1.0176809828065001</v>
      </c>
      <c r="R522" s="71">
        <v>0</v>
      </c>
      <c r="S522" s="71">
        <v>0.90437952964156154</v>
      </c>
      <c r="T522" s="72"/>
      <c r="U522" s="71">
        <v>1225952</v>
      </c>
      <c r="V522" s="71">
        <v>584</v>
      </c>
      <c r="W522" s="71">
        <v>1056</v>
      </c>
      <c r="X522" s="71">
        <v>4423</v>
      </c>
      <c r="Y522" s="71">
        <v>6503</v>
      </c>
      <c r="Z522" s="71">
        <v>8226</v>
      </c>
      <c r="AA522" s="71">
        <v>3408</v>
      </c>
      <c r="AB522" s="71">
        <v>13156</v>
      </c>
      <c r="AC522" s="71">
        <v>0</v>
      </c>
      <c r="AD522" s="71">
        <v>0.90437952964156154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19.564</v>
      </c>
      <c r="BK522" s="71">
        <v>0</v>
      </c>
      <c r="BL522" s="71">
        <v>0</v>
      </c>
      <c r="BM522" s="71">
        <v>0</v>
      </c>
      <c r="BN522" s="72"/>
      <c r="BO522" s="71">
        <v>0</v>
      </c>
      <c r="BP522" s="71">
        <v>0</v>
      </c>
      <c r="BQ522" s="71">
        <v>1</v>
      </c>
      <c r="BR522" s="71">
        <v>0</v>
      </c>
      <c r="BS522" s="71">
        <v>0</v>
      </c>
      <c r="BT522" s="71">
        <v>0</v>
      </c>
      <c r="BU522"/>
      <c r="BV522" s="70">
        <v>19.564</v>
      </c>
      <c r="BW522" s="70">
        <v>0</v>
      </c>
      <c r="BX522" s="70">
        <v>0</v>
      </c>
      <c r="BY522" s="70">
        <v>0</v>
      </c>
      <c r="BZ522" s="70">
        <v>0</v>
      </c>
      <c r="CA522" s="70">
        <v>0</v>
      </c>
      <c r="CB522" s="70">
        <v>0</v>
      </c>
      <c r="CC522" s="70">
        <v>0</v>
      </c>
      <c r="CD522" s="70">
        <v>0</v>
      </c>
    </row>
    <row r="523" spans="1:82">
      <c r="A523" s="70" t="s">
        <v>2214</v>
      </c>
      <c r="B523" s="70">
        <v>436</v>
      </c>
      <c r="C523" s="70">
        <v>11</v>
      </c>
      <c r="D523" s="70">
        <v>26</v>
      </c>
      <c r="E523" s="70">
        <v>2014</v>
      </c>
      <c r="F523" s="70" t="s">
        <v>181</v>
      </c>
      <c r="G523" s="70" t="s">
        <v>1644</v>
      </c>
      <c r="H523" s="70" t="s">
        <v>1645</v>
      </c>
      <c r="I523" s="148"/>
      <c r="J523" s="71">
        <v>32.611109253995487</v>
      </c>
      <c r="K523" s="71">
        <v>1.716689908967681</v>
      </c>
      <c r="L523" s="71">
        <v>48.512539524694454</v>
      </c>
      <c r="M523" s="71">
        <v>23.905730097335649</v>
      </c>
      <c r="N523" s="71">
        <v>36.622519096119127</v>
      </c>
      <c r="O523" s="71">
        <v>14.293056202073741</v>
      </c>
      <c r="P523" s="71">
        <v>17.107668102669656</v>
      </c>
      <c r="Q523" s="71">
        <v>0.95836945518065997</v>
      </c>
      <c r="R523" s="71">
        <v>0</v>
      </c>
      <c r="S523" s="71">
        <v>0.98434334491417452</v>
      </c>
      <c r="T523" s="72"/>
      <c r="U523" s="71">
        <v>1298024</v>
      </c>
      <c r="V523" s="71">
        <v>509</v>
      </c>
      <c r="W523" s="71">
        <v>1058</v>
      </c>
      <c r="X523" s="71">
        <v>3820</v>
      </c>
      <c r="Y523" s="71">
        <v>6446</v>
      </c>
      <c r="Z523" s="71">
        <v>8225</v>
      </c>
      <c r="AA523" s="71">
        <v>3407</v>
      </c>
      <c r="AB523" s="71">
        <v>12913</v>
      </c>
      <c r="AC523" s="71">
        <v>0</v>
      </c>
      <c r="AD523" s="71">
        <v>0.98434334491417452</v>
      </c>
      <c r="AE523" s="72"/>
      <c r="AF523" s="71"/>
      <c r="AG523" s="71"/>
      <c r="AH523" s="71"/>
      <c r="AI523" s="71"/>
      <c r="AJ523" s="71"/>
      <c r="AK523" s="71"/>
      <c r="AL523" s="71"/>
      <c r="AM523" s="71"/>
      <c r="AN523" s="71"/>
      <c r="AO523" s="71"/>
      <c r="AP523" s="71"/>
      <c r="AQ523" s="72"/>
      <c r="AR523" s="71">
        <v>58</v>
      </c>
      <c r="AS523" s="71">
        <v>18</v>
      </c>
      <c r="AT523" s="71">
        <v>0</v>
      </c>
      <c r="AU523" s="71">
        <v>0</v>
      </c>
      <c r="AV523" s="71">
        <v>0</v>
      </c>
      <c r="AW523" s="71">
        <v>0</v>
      </c>
      <c r="AX523" s="71"/>
      <c r="AY523" s="72"/>
      <c r="AZ523" s="71">
        <v>305.24900000000002</v>
      </c>
      <c r="BA523" s="71">
        <v>646.1</v>
      </c>
      <c r="BB523" s="71">
        <v>0</v>
      </c>
      <c r="BC523" s="71">
        <v>0</v>
      </c>
      <c r="BD523" s="71">
        <v>0</v>
      </c>
      <c r="BE523" s="71">
        <v>0</v>
      </c>
      <c r="BF523" s="71"/>
      <c r="BG523" s="72"/>
      <c r="BH523" s="71">
        <v>0</v>
      </c>
      <c r="BI523" s="71">
        <v>0</v>
      </c>
      <c r="BJ523" s="71">
        <v>17.222999999999999</v>
      </c>
      <c r="BK523" s="71">
        <v>0</v>
      </c>
      <c r="BL523" s="71">
        <v>0</v>
      </c>
      <c r="BM523" s="71">
        <v>0</v>
      </c>
      <c r="BN523" s="72"/>
      <c r="BO523" s="71">
        <v>0</v>
      </c>
      <c r="BP523" s="71">
        <v>0</v>
      </c>
      <c r="BQ523" s="71">
        <v>1</v>
      </c>
      <c r="BR523" s="71">
        <v>0</v>
      </c>
      <c r="BS523" s="71">
        <v>0</v>
      </c>
      <c r="BT523" s="71">
        <v>0</v>
      </c>
      <c r="BU523"/>
      <c r="BV523" s="70">
        <v>17.222999999999999</v>
      </c>
      <c r="BW523" s="70">
        <v>0</v>
      </c>
      <c r="BX523" s="70">
        <v>0</v>
      </c>
      <c r="BY523" s="70">
        <v>0</v>
      </c>
      <c r="BZ523" s="70">
        <v>0</v>
      </c>
      <c r="CA523" s="70">
        <v>0</v>
      </c>
      <c r="CB523" s="70">
        <v>0</v>
      </c>
      <c r="CC523" s="70">
        <v>0</v>
      </c>
      <c r="CD523" s="70">
        <v>0</v>
      </c>
    </row>
    <row r="524" spans="1:82">
      <c r="A524" s="70" t="s">
        <v>2215</v>
      </c>
      <c r="B524" s="70">
        <v>437</v>
      </c>
      <c r="C524" s="70">
        <v>12</v>
      </c>
      <c r="D524" s="70">
        <v>26</v>
      </c>
      <c r="E524" s="70">
        <v>2015</v>
      </c>
      <c r="F524" s="70" t="s">
        <v>182</v>
      </c>
      <c r="G524" s="70" t="s">
        <v>1644</v>
      </c>
      <c r="H524" s="70" t="s">
        <v>1645</v>
      </c>
      <c r="I524" s="148"/>
      <c r="J524" s="71">
        <v>32.617033663940731</v>
      </c>
      <c r="K524" s="71">
        <v>1.6461271679978591</v>
      </c>
      <c r="L524" s="71">
        <v>51.064508858965233</v>
      </c>
      <c r="M524" s="71">
        <v>23.130535200548529</v>
      </c>
      <c r="N524" s="71">
        <v>33.419734514003451</v>
      </c>
      <c r="O524" s="71">
        <v>14.179187732700195</v>
      </c>
      <c r="P524" s="71">
        <v>16.995551755127789</v>
      </c>
      <c r="Q524" s="71">
        <v>0.91943718227618298</v>
      </c>
      <c r="R524" s="71">
        <v>0</v>
      </c>
      <c r="S524" s="71">
        <v>0.91637022009504487</v>
      </c>
      <c r="T524" s="72"/>
      <c r="U524" s="71">
        <v>1301649</v>
      </c>
      <c r="V524" s="71">
        <v>509</v>
      </c>
      <c r="W524" s="71">
        <v>1058</v>
      </c>
      <c r="X524" s="71">
        <v>3820</v>
      </c>
      <c r="Y524" s="71">
        <v>6391</v>
      </c>
      <c r="Z524" s="71">
        <v>8238</v>
      </c>
      <c r="AA524" s="71">
        <v>3382</v>
      </c>
      <c r="AB524" s="71">
        <v>12655</v>
      </c>
      <c r="AC524" s="71">
        <v>0</v>
      </c>
      <c r="AD524" s="71">
        <v>0.91637022009504487</v>
      </c>
      <c r="AE524" s="72"/>
      <c r="AF524" s="71">
        <v>10045216.567291619</v>
      </c>
      <c r="AG524" s="71">
        <v>1096682.624236807</v>
      </c>
      <c r="AH524" s="71">
        <v>6602736.1993903881</v>
      </c>
      <c r="AI524" s="71">
        <v>24295510.047325712</v>
      </c>
      <c r="AJ524" s="71">
        <v>28306043.352848221</v>
      </c>
      <c r="AK524" s="71">
        <v>0</v>
      </c>
      <c r="AL524" s="71">
        <v>0</v>
      </c>
      <c r="AM524" s="71">
        <v>1734314.6642715931</v>
      </c>
      <c r="AN524" s="71">
        <v>0</v>
      </c>
      <c r="AO524" s="71">
        <v>0</v>
      </c>
      <c r="AP524" s="71">
        <v>72080503.455364332</v>
      </c>
      <c r="AQ524" s="72"/>
      <c r="AR524" s="71">
        <v>62</v>
      </c>
      <c r="AS524" s="71">
        <v>25</v>
      </c>
      <c r="AT524" s="71">
        <v>0</v>
      </c>
      <c r="AU524" s="71">
        <v>0</v>
      </c>
      <c r="AV524" s="71">
        <v>0</v>
      </c>
      <c r="AW524" s="71">
        <v>0</v>
      </c>
      <c r="AX524" s="71"/>
      <c r="AY524" s="72"/>
      <c r="AZ524" s="71">
        <v>323.44900000000001</v>
      </c>
      <c r="BA524" s="71">
        <v>917.4</v>
      </c>
      <c r="BB524" s="71">
        <v>0</v>
      </c>
      <c r="BC524" s="71">
        <v>0</v>
      </c>
      <c r="BD524" s="71">
        <v>0</v>
      </c>
      <c r="BE524" s="71">
        <v>0</v>
      </c>
      <c r="BF524" s="71"/>
      <c r="BG524" s="72"/>
      <c r="BH524" s="71">
        <v>0</v>
      </c>
      <c r="BI524" s="71">
        <v>0</v>
      </c>
      <c r="BJ524" s="71">
        <v>13.573</v>
      </c>
      <c r="BK524" s="71">
        <v>0</v>
      </c>
      <c r="BL524" s="71">
        <v>0</v>
      </c>
      <c r="BM524" s="71">
        <v>0</v>
      </c>
      <c r="BN524" s="72"/>
      <c r="BO524" s="71">
        <v>0</v>
      </c>
      <c r="BP524" s="71">
        <v>0</v>
      </c>
      <c r="BQ524" s="71">
        <v>1</v>
      </c>
      <c r="BR524" s="71">
        <v>0</v>
      </c>
      <c r="BS524" s="71">
        <v>0</v>
      </c>
      <c r="BT524" s="71">
        <v>0</v>
      </c>
      <c r="BU524"/>
      <c r="BV524" s="70">
        <v>13.573</v>
      </c>
      <c r="BW524" s="70">
        <v>0</v>
      </c>
      <c r="BX524" s="70">
        <v>0</v>
      </c>
      <c r="BY524" s="70">
        <v>0</v>
      </c>
      <c r="BZ524" s="70">
        <v>0</v>
      </c>
      <c r="CA524" s="70">
        <v>0</v>
      </c>
      <c r="CB524" s="70">
        <v>0</v>
      </c>
      <c r="CC524" s="70">
        <v>0</v>
      </c>
      <c r="CD524" s="70">
        <v>0</v>
      </c>
    </row>
    <row r="525" spans="1:82">
      <c r="A525" s="70" t="s">
        <v>2216</v>
      </c>
      <c r="B525" s="70">
        <v>438</v>
      </c>
      <c r="C525" s="70">
        <v>13</v>
      </c>
      <c r="D525" s="70">
        <v>26</v>
      </c>
      <c r="E525" s="70">
        <v>2016</v>
      </c>
      <c r="F525" s="70" t="s">
        <v>155</v>
      </c>
      <c r="G525" s="70" t="s">
        <v>1644</v>
      </c>
      <c r="H525" s="70" t="s">
        <v>1645</v>
      </c>
      <c r="I525" s="148"/>
      <c r="J525" s="71">
        <v>35.7984590068355</v>
      </c>
      <c r="K525" s="71">
        <v>1.5527556383862238</v>
      </c>
      <c r="L525" s="71">
        <v>54.912126354527253</v>
      </c>
      <c r="M525" s="71">
        <v>19.831751400598804</v>
      </c>
      <c r="N525" s="71">
        <v>34.033521658523632</v>
      </c>
      <c r="O525" s="71">
        <v>14.112421119280121</v>
      </c>
      <c r="P525" s="71">
        <v>17.229027978179307</v>
      </c>
      <c r="Q525" s="71">
        <v>0.88508994100471639</v>
      </c>
      <c r="R525" s="71">
        <v>0</v>
      </c>
      <c r="S525" s="71">
        <v>1.0743416276714306</v>
      </c>
      <c r="T525" s="72"/>
      <c r="U525" s="71">
        <v>1359844</v>
      </c>
      <c r="V525" s="71">
        <v>509</v>
      </c>
      <c r="W525" s="71">
        <v>1058</v>
      </c>
      <c r="X525" s="71">
        <v>3820</v>
      </c>
      <c r="Y525" s="71">
        <v>6400</v>
      </c>
      <c r="Z525" s="71">
        <v>8300</v>
      </c>
      <c r="AA525" s="71">
        <v>3546</v>
      </c>
      <c r="AB525" s="71">
        <v>12531</v>
      </c>
      <c r="AC525" s="71">
        <v>0</v>
      </c>
      <c r="AD525" s="71">
        <v>1.074341627671431</v>
      </c>
      <c r="AE525" s="72"/>
      <c r="AF525" s="71">
        <v>11218027.4955783</v>
      </c>
      <c r="AG525" s="71">
        <v>1045362.8242775541</v>
      </c>
      <c r="AH525" s="71">
        <v>5596144.2827904969</v>
      </c>
      <c r="AI525" s="71">
        <v>24251763.006228279</v>
      </c>
      <c r="AJ525" s="71">
        <v>28155713.879477471</v>
      </c>
      <c r="AK525" s="71">
        <v>0</v>
      </c>
      <c r="AL525" s="71">
        <v>0</v>
      </c>
      <c r="AM525" s="71">
        <v>1718655.1743349079</v>
      </c>
      <c r="AN525" s="71">
        <v>0</v>
      </c>
      <c r="AO525" s="71">
        <v>0</v>
      </c>
      <c r="AP525" s="71">
        <v>71985666.662687019</v>
      </c>
      <c r="AQ525" s="72"/>
      <c r="AR525" s="71">
        <v>67</v>
      </c>
      <c r="AS525" s="71">
        <v>30</v>
      </c>
      <c r="AT525" s="71">
        <v>0</v>
      </c>
      <c r="AU525" s="71">
        <v>0</v>
      </c>
      <c r="AV525" s="71">
        <v>0</v>
      </c>
      <c r="AW525" s="71">
        <v>0</v>
      </c>
      <c r="AX525" s="71"/>
      <c r="AY525" s="72"/>
      <c r="AZ525" s="71">
        <v>360.149</v>
      </c>
      <c r="BA525" s="71">
        <v>1153.7</v>
      </c>
      <c r="BB525" s="71">
        <v>0</v>
      </c>
      <c r="BC525" s="71">
        <v>0</v>
      </c>
      <c r="BD525" s="71">
        <v>0</v>
      </c>
      <c r="BE525" s="71">
        <v>0</v>
      </c>
      <c r="BF525" s="71"/>
      <c r="BG525" s="72"/>
      <c r="BH525" s="71">
        <v>0</v>
      </c>
      <c r="BI525" s="71">
        <v>0</v>
      </c>
      <c r="BJ525" s="71">
        <v>12.893000000000001</v>
      </c>
      <c r="BK525" s="71">
        <v>0</v>
      </c>
      <c r="BL525" s="71">
        <v>0</v>
      </c>
      <c r="BM525" s="71">
        <v>0</v>
      </c>
      <c r="BN525" s="72"/>
      <c r="BO525" s="71">
        <v>0</v>
      </c>
      <c r="BP525" s="71">
        <v>0</v>
      </c>
      <c r="BQ525" s="71">
        <v>1</v>
      </c>
      <c r="BR525" s="71">
        <v>0</v>
      </c>
      <c r="BS525" s="71">
        <v>0</v>
      </c>
      <c r="BT525" s="71">
        <v>0</v>
      </c>
      <c r="BU525"/>
      <c r="BV525" s="70">
        <v>12.893000000000001</v>
      </c>
      <c r="BW525" s="70">
        <v>0</v>
      </c>
      <c r="BX525" s="70">
        <v>0</v>
      </c>
      <c r="BY525" s="70">
        <v>0</v>
      </c>
      <c r="BZ525" s="70">
        <v>0</v>
      </c>
      <c r="CA525" s="70">
        <v>0</v>
      </c>
      <c r="CB525" s="70">
        <v>0</v>
      </c>
      <c r="CC525" s="70">
        <v>0</v>
      </c>
      <c r="CD525" s="70">
        <v>0</v>
      </c>
    </row>
    <row r="526" spans="1:82">
      <c r="A526" s="70" t="s">
        <v>2217</v>
      </c>
      <c r="B526" s="70">
        <v>439</v>
      </c>
      <c r="C526" s="70">
        <v>14</v>
      </c>
      <c r="D526" s="70">
        <v>26</v>
      </c>
      <c r="E526" s="70">
        <v>2017</v>
      </c>
      <c r="F526" s="70" t="s">
        <v>156</v>
      </c>
      <c r="G526" s="70" t="s">
        <v>1644</v>
      </c>
      <c r="H526" s="70" t="s">
        <v>1645</v>
      </c>
      <c r="I526" s="148"/>
      <c r="J526" s="71">
        <v>32.01868176562364</v>
      </c>
      <c r="K526" s="71">
        <v>1.5866837714096882</v>
      </c>
      <c r="L526" s="71">
        <v>49.569728604666167</v>
      </c>
      <c r="M526" s="71">
        <v>19.885098226555129</v>
      </c>
      <c r="N526" s="71">
        <v>33.168469056440884</v>
      </c>
      <c r="O526" s="71">
        <v>13.848689093059409</v>
      </c>
      <c r="P526" s="71">
        <v>17.3274898158217</v>
      </c>
      <c r="Q526" s="71">
        <v>0.84388039137391502</v>
      </c>
      <c r="R526" s="71">
        <v>0</v>
      </c>
      <c r="S526" s="71">
        <v>0.89315187181823363</v>
      </c>
      <c r="T526" s="72"/>
      <c r="U526" s="71">
        <v>1196782</v>
      </c>
      <c r="V526" s="71">
        <v>509</v>
      </c>
      <c r="W526" s="71">
        <v>1058</v>
      </c>
      <c r="X526" s="71">
        <v>3820</v>
      </c>
      <c r="Y526" s="71">
        <v>6374</v>
      </c>
      <c r="Z526" s="71">
        <v>8280</v>
      </c>
      <c r="AA526" s="71">
        <v>3589</v>
      </c>
      <c r="AB526" s="71">
        <v>12355</v>
      </c>
      <c r="AC526" s="71">
        <v>0</v>
      </c>
      <c r="AD526" s="71">
        <v>0.89315187181823363</v>
      </c>
      <c r="AE526" s="72"/>
      <c r="AF526" s="71">
        <v>9701442.0772548802</v>
      </c>
      <c r="AG526" s="71">
        <v>1048400.17631496</v>
      </c>
      <c r="AH526" s="71">
        <v>6836282.3312567882</v>
      </c>
      <c r="AI526" s="71">
        <v>23651759.123847831</v>
      </c>
      <c r="AJ526" s="71">
        <v>25427884.632762771</v>
      </c>
      <c r="AK526" s="71">
        <v>0</v>
      </c>
      <c r="AL526" s="71">
        <v>0</v>
      </c>
      <c r="AM526" s="71">
        <v>1697167.829277426</v>
      </c>
      <c r="AN526" s="71">
        <v>0</v>
      </c>
      <c r="AO526" s="71">
        <v>0</v>
      </c>
      <c r="AP526" s="71">
        <v>68362936.170714661</v>
      </c>
      <c r="AQ526" s="72"/>
      <c r="AR526" s="71">
        <v>69</v>
      </c>
      <c r="AS526" s="71">
        <v>36</v>
      </c>
      <c r="AT526" s="71">
        <v>0</v>
      </c>
      <c r="AU526" s="71">
        <v>0</v>
      </c>
      <c r="AV526" s="71">
        <v>0</v>
      </c>
      <c r="AW526" s="71">
        <v>0</v>
      </c>
      <c r="AX526" s="71"/>
      <c r="AY526" s="72"/>
      <c r="AZ526" s="71">
        <v>368.54899999999998</v>
      </c>
      <c r="BA526" s="71">
        <v>10364.700000000001</v>
      </c>
      <c r="BB526" s="71">
        <v>0</v>
      </c>
      <c r="BC526" s="71">
        <v>0</v>
      </c>
      <c r="BD526" s="71">
        <v>0</v>
      </c>
      <c r="BE526" s="71">
        <v>0</v>
      </c>
      <c r="BF526" s="71"/>
      <c r="BG526" s="72"/>
      <c r="BH526" s="71">
        <v>0</v>
      </c>
      <c r="BI526" s="71">
        <v>0</v>
      </c>
      <c r="BJ526" s="71">
        <v>12.131</v>
      </c>
      <c r="BK526" s="71">
        <v>0</v>
      </c>
      <c r="BL526" s="71">
        <v>0</v>
      </c>
      <c r="BM526" s="71">
        <v>0</v>
      </c>
      <c r="BN526" s="72"/>
      <c r="BO526" s="71">
        <v>0</v>
      </c>
      <c r="BP526" s="71">
        <v>0</v>
      </c>
      <c r="BQ526" s="71">
        <v>1</v>
      </c>
      <c r="BR526" s="71">
        <v>0</v>
      </c>
      <c r="BS526" s="71">
        <v>0</v>
      </c>
      <c r="BT526" s="71">
        <v>0</v>
      </c>
      <c r="BU526"/>
      <c r="BV526" s="70">
        <v>12.131</v>
      </c>
      <c r="BW526" s="70">
        <v>0</v>
      </c>
      <c r="BX526" s="70">
        <v>0</v>
      </c>
      <c r="BY526" s="70">
        <v>0</v>
      </c>
      <c r="BZ526" s="70">
        <v>0</v>
      </c>
      <c r="CA526" s="70">
        <v>0</v>
      </c>
      <c r="CB526" s="70">
        <v>0</v>
      </c>
      <c r="CC526" s="70">
        <v>0</v>
      </c>
      <c r="CD526" s="70">
        <v>0</v>
      </c>
    </row>
    <row r="527" spans="1:82">
      <c r="A527" s="70" t="s">
        <v>2218</v>
      </c>
      <c r="B527" s="70">
        <v>440</v>
      </c>
      <c r="C527" s="70">
        <v>15</v>
      </c>
      <c r="D527" s="70">
        <v>26</v>
      </c>
      <c r="E527" s="70">
        <v>2018</v>
      </c>
      <c r="F527" s="70" t="s">
        <v>183</v>
      </c>
      <c r="G527" s="70" t="s">
        <v>1644</v>
      </c>
      <c r="H527" s="70" t="s">
        <v>1645</v>
      </c>
      <c r="I527" s="148"/>
      <c r="J527" s="71">
        <v>30.791067867050391</v>
      </c>
      <c r="K527" s="71">
        <v>1.4767728313540249</v>
      </c>
      <c r="L527" s="71">
        <v>45.473841239082226</v>
      </c>
      <c r="M527" s="71">
        <v>19.983173049834345</v>
      </c>
      <c r="N527" s="71">
        <v>30.628677643623487</v>
      </c>
      <c r="O527" s="71">
        <v>13.568808967171716</v>
      </c>
      <c r="P527" s="71">
        <v>17.312744079953063</v>
      </c>
      <c r="Q527" s="71">
        <v>0.76893627056857605</v>
      </c>
      <c r="R527" s="71">
        <v>0</v>
      </c>
      <c r="S527" s="71">
        <v>0.96649398633324424</v>
      </c>
      <c r="T527" s="72"/>
      <c r="U527" s="71">
        <v>1202551</v>
      </c>
      <c r="V527" s="71">
        <v>509</v>
      </c>
      <c r="W527" s="71">
        <v>1058</v>
      </c>
      <c r="X527" s="71">
        <v>3820</v>
      </c>
      <c r="Y527" s="71">
        <v>6393</v>
      </c>
      <c r="Z527" s="71">
        <v>8268</v>
      </c>
      <c r="AA527" s="71">
        <v>3622</v>
      </c>
      <c r="AB527" s="71">
        <v>12132</v>
      </c>
      <c r="AC527" s="71">
        <v>0</v>
      </c>
      <c r="AD527" s="71">
        <v>0.96649398633324424</v>
      </c>
      <c r="AE527" s="72"/>
      <c r="AF527" s="71">
        <v>9785486.5737027694</v>
      </c>
      <c r="AG527" s="71">
        <v>948551.35931548325</v>
      </c>
      <c r="AH527" s="71">
        <v>6443196.9383766772</v>
      </c>
      <c r="AI527" s="71">
        <v>24176929.039816231</v>
      </c>
      <c r="AJ527" s="71">
        <v>23691345.830924761</v>
      </c>
      <c r="AK527" s="71">
        <v>0</v>
      </c>
      <c r="AL527" s="71">
        <v>0</v>
      </c>
      <c r="AM527" s="71">
        <v>1669983.275153724</v>
      </c>
      <c r="AN527" s="71">
        <v>0</v>
      </c>
      <c r="AO527" s="71">
        <v>0</v>
      </c>
      <c r="AP527" s="71">
        <v>66715493.017289653</v>
      </c>
      <c r="AQ527" s="72"/>
      <c r="AR527" s="71">
        <v>74</v>
      </c>
      <c r="AS527" s="71">
        <v>45</v>
      </c>
      <c r="AT527" s="71">
        <v>0</v>
      </c>
      <c r="AU527" s="71">
        <v>0</v>
      </c>
      <c r="AV527" s="71">
        <v>0</v>
      </c>
      <c r="AW527" s="71">
        <v>0</v>
      </c>
      <c r="AX527" s="71"/>
      <c r="AY527" s="72"/>
      <c r="AZ527" s="71">
        <v>394.94900000000001</v>
      </c>
      <c r="BA527" s="71">
        <v>14643</v>
      </c>
      <c r="BB527" s="71">
        <v>0</v>
      </c>
      <c r="BC527" s="71">
        <v>0</v>
      </c>
      <c r="BD527" s="71">
        <v>0</v>
      </c>
      <c r="BE527" s="71">
        <v>0</v>
      </c>
      <c r="BF527" s="71"/>
      <c r="BG527" s="72"/>
      <c r="BH527" s="71">
        <v>0</v>
      </c>
      <c r="BI527" s="71">
        <v>0</v>
      </c>
      <c r="BJ527" s="71">
        <v>12.269</v>
      </c>
      <c r="BK527" s="71">
        <v>0</v>
      </c>
      <c r="BL527" s="71">
        <v>0</v>
      </c>
      <c r="BM527" s="71">
        <v>0</v>
      </c>
      <c r="BN527" s="72"/>
      <c r="BO527" s="71">
        <v>0</v>
      </c>
      <c r="BP527" s="71">
        <v>0</v>
      </c>
      <c r="BQ527" s="71">
        <v>1</v>
      </c>
      <c r="BR527" s="71">
        <v>0</v>
      </c>
      <c r="BS527" s="71">
        <v>0</v>
      </c>
      <c r="BT527" s="71">
        <v>0</v>
      </c>
      <c r="BU527"/>
      <c r="BV527" s="70">
        <v>12.269</v>
      </c>
      <c r="BW527" s="70">
        <v>0</v>
      </c>
      <c r="BX527" s="70">
        <v>0</v>
      </c>
      <c r="BY527" s="70">
        <v>0</v>
      </c>
      <c r="BZ527" s="70">
        <v>0</v>
      </c>
      <c r="CA527" s="70">
        <v>0</v>
      </c>
      <c r="CB527" s="70">
        <v>0</v>
      </c>
      <c r="CC527" s="70">
        <v>0</v>
      </c>
      <c r="CD527" s="70">
        <v>0</v>
      </c>
    </row>
    <row r="528" spans="1:82">
      <c r="A528" s="70" t="s">
        <v>2219</v>
      </c>
      <c r="B528" s="70">
        <v>441</v>
      </c>
      <c r="C528" s="70">
        <v>16</v>
      </c>
      <c r="D528" s="70">
        <v>26</v>
      </c>
      <c r="E528" s="70">
        <v>2019</v>
      </c>
      <c r="F528" s="70" t="s">
        <v>158</v>
      </c>
      <c r="G528" s="70" t="s">
        <v>1644</v>
      </c>
      <c r="H528" s="70" t="s">
        <v>1645</v>
      </c>
      <c r="I528" s="148"/>
      <c r="J528" s="71">
        <v>26.495530944561036</v>
      </c>
      <c r="K528" s="71">
        <v>1.3703364450104323</v>
      </c>
      <c r="L528" s="71">
        <v>45.677579564010635</v>
      </c>
      <c r="M528" s="71">
        <v>17.926720756750676</v>
      </c>
      <c r="N528" s="71">
        <v>30.832340001208621</v>
      </c>
      <c r="O528" s="71">
        <v>13.072083038177642</v>
      </c>
      <c r="P528" s="71">
        <v>16.7353663502012</v>
      </c>
      <c r="Q528" s="71">
        <v>0.73552410674463098</v>
      </c>
      <c r="R528" s="71">
        <v>0</v>
      </c>
      <c r="S528" s="71">
        <v>1.100712861006945</v>
      </c>
      <c r="T528" s="72"/>
      <c r="U528" s="71">
        <v>1088545</v>
      </c>
      <c r="V528" s="71">
        <v>509</v>
      </c>
      <c r="W528" s="71">
        <v>1058</v>
      </c>
      <c r="X528" s="71">
        <v>3820</v>
      </c>
      <c r="Y528" s="71">
        <v>6357</v>
      </c>
      <c r="Z528" s="71">
        <v>8184</v>
      </c>
      <c r="AA528" s="71">
        <v>3475</v>
      </c>
      <c r="AB528" s="71">
        <v>11919</v>
      </c>
      <c r="AC528" s="71">
        <v>0</v>
      </c>
      <c r="AD528" s="71">
        <v>1.100712861006945</v>
      </c>
      <c r="AE528" s="72"/>
      <c r="AF528" s="71">
        <v>8691846.8881294969</v>
      </c>
      <c r="AG528" s="71">
        <v>948270.46663710999</v>
      </c>
      <c r="AH528" s="71">
        <v>6956728.0966614177</v>
      </c>
      <c r="AI528" s="71">
        <v>23691383.405684412</v>
      </c>
      <c r="AJ528" s="71">
        <v>24849974.463863339</v>
      </c>
      <c r="AK528" s="71">
        <v>0</v>
      </c>
      <c r="AL528" s="71">
        <v>0</v>
      </c>
      <c r="AM528" s="71">
        <v>1623278.0738160391</v>
      </c>
      <c r="AN528" s="71">
        <v>0</v>
      </c>
      <c r="AO528" s="71">
        <v>0</v>
      </c>
      <c r="AP528" s="71">
        <v>66761481.394791819</v>
      </c>
      <c r="AQ528" s="72"/>
      <c r="AR528" s="71">
        <v>79</v>
      </c>
      <c r="AS528" s="71">
        <v>55</v>
      </c>
      <c r="AT528" s="71">
        <v>0</v>
      </c>
      <c r="AU528" s="71">
        <v>0</v>
      </c>
      <c r="AV528" s="71">
        <v>0</v>
      </c>
      <c r="AW528" s="71">
        <v>0</v>
      </c>
      <c r="AX528" s="71"/>
      <c r="AY528" s="72"/>
      <c r="AZ528" s="71">
        <v>427.94900000000013</v>
      </c>
      <c r="BA528" s="71">
        <v>15137.4</v>
      </c>
      <c r="BB528" s="71">
        <v>0</v>
      </c>
      <c r="BC528" s="71">
        <v>0</v>
      </c>
      <c r="BD528" s="71">
        <v>0</v>
      </c>
      <c r="BE528" s="71">
        <v>0</v>
      </c>
      <c r="BF528" s="71"/>
      <c r="BG528" s="72"/>
      <c r="BH528" s="71">
        <v>0</v>
      </c>
      <c r="BI528" s="71">
        <v>0</v>
      </c>
      <c r="BJ528" s="71">
        <v>12.792</v>
      </c>
      <c r="BK528" s="71">
        <v>0</v>
      </c>
      <c r="BL528" s="71">
        <v>0</v>
      </c>
      <c r="BM528" s="71">
        <v>0</v>
      </c>
      <c r="BN528" s="72"/>
      <c r="BO528" s="71">
        <v>0</v>
      </c>
      <c r="BP528" s="71">
        <v>0</v>
      </c>
      <c r="BQ528" s="71">
        <v>1</v>
      </c>
      <c r="BR528" s="71">
        <v>0</v>
      </c>
      <c r="BS528" s="71">
        <v>0</v>
      </c>
      <c r="BT528" s="71">
        <v>0</v>
      </c>
      <c r="BU528"/>
      <c r="BV528" s="70">
        <v>12.792</v>
      </c>
      <c r="BW528" s="70">
        <v>0</v>
      </c>
      <c r="BX528" s="70">
        <v>0</v>
      </c>
      <c r="BY528" s="70">
        <v>0</v>
      </c>
      <c r="BZ528" s="70">
        <v>0</v>
      </c>
      <c r="CA528" s="70">
        <v>0</v>
      </c>
      <c r="CB528" s="70">
        <v>0</v>
      </c>
      <c r="CC528" s="70">
        <v>0</v>
      </c>
      <c r="CD528" s="70">
        <v>0</v>
      </c>
    </row>
    <row r="529" spans="1:82">
      <c r="A529" s="70" t="s">
        <v>2220</v>
      </c>
      <c r="B529" s="70">
        <v>442</v>
      </c>
      <c r="C529" s="70">
        <v>17</v>
      </c>
      <c r="D529" s="70">
        <v>26</v>
      </c>
      <c r="E529" s="70">
        <v>2020</v>
      </c>
      <c r="F529" s="70" t="s">
        <v>159</v>
      </c>
      <c r="G529" s="70" t="s">
        <v>1644</v>
      </c>
      <c r="H529" s="70" t="s">
        <v>1645</v>
      </c>
      <c r="I529" s="148"/>
      <c r="J529" s="71">
        <v>23.390869194796601</v>
      </c>
      <c r="K529" s="71">
        <v>1.3123686651229973</v>
      </c>
      <c r="L529" s="71">
        <v>52.96071434665906</v>
      </c>
      <c r="M529" s="71">
        <v>15.316035659486614</v>
      </c>
      <c r="N529" s="71">
        <v>27.943954992638229</v>
      </c>
      <c r="O529" s="71">
        <v>11.380222184380377</v>
      </c>
      <c r="P529" s="71">
        <v>15.92179189536167</v>
      </c>
      <c r="Q529" s="71">
        <v>0.68671554542722002</v>
      </c>
      <c r="R529" s="71">
        <v>0</v>
      </c>
      <c r="S529" s="71">
        <v>1.0384030753674529</v>
      </c>
      <c r="T529" s="72"/>
      <c r="U529" s="71">
        <v>1089370</v>
      </c>
      <c r="V529" s="71">
        <v>451</v>
      </c>
      <c r="W529" s="71">
        <v>1090</v>
      </c>
      <c r="X529" s="71">
        <v>3432</v>
      </c>
      <c r="Y529" s="71">
        <v>6286</v>
      </c>
      <c r="Z529" s="71">
        <v>8132</v>
      </c>
      <c r="AA529" s="71">
        <v>3514</v>
      </c>
      <c r="AB529" s="71">
        <v>11647</v>
      </c>
      <c r="AC529" s="71">
        <v>0</v>
      </c>
      <c r="AD529" s="71">
        <v>1.0384030753674529</v>
      </c>
      <c r="AE529" s="72"/>
      <c r="AF529" s="71">
        <v>8505700.121591704</v>
      </c>
      <c r="AG529" s="71">
        <v>840835.38583550532</v>
      </c>
      <c r="AH529" s="71">
        <v>7766598.0944456728</v>
      </c>
      <c r="AI529" s="71">
        <v>19705451.450476781</v>
      </c>
      <c r="AJ529" s="71">
        <v>25813382.440012749</v>
      </c>
      <c r="AK529" s="71"/>
      <c r="AL529" s="71"/>
      <c r="AM529" s="71">
        <v>1520062.9008689199</v>
      </c>
      <c r="AN529" s="71"/>
      <c r="AO529" s="71"/>
      <c r="AP529" s="71">
        <v>64152030.393231332</v>
      </c>
      <c r="AQ529" s="72"/>
      <c r="AR529" s="71">
        <v>81</v>
      </c>
      <c r="AS529" s="71">
        <v>74</v>
      </c>
      <c r="AT529" s="71">
        <v>0</v>
      </c>
      <c r="AU529" s="71">
        <v>0</v>
      </c>
      <c r="AV529" s="71">
        <v>0</v>
      </c>
      <c r="AW529" s="71">
        <v>0</v>
      </c>
      <c r="AX529" s="71"/>
      <c r="AY529" s="72"/>
      <c r="AZ529" s="71">
        <v>442.34899999999999</v>
      </c>
      <c r="BA529" s="71">
        <v>17299.8</v>
      </c>
      <c r="BB529" s="71">
        <v>0</v>
      </c>
      <c r="BC529" s="71">
        <v>0</v>
      </c>
      <c r="BD529" s="71">
        <v>0</v>
      </c>
      <c r="BE529" s="71">
        <v>0</v>
      </c>
      <c r="BF529" s="71"/>
      <c r="BG529" s="72"/>
      <c r="BH529" s="71">
        <v>0</v>
      </c>
      <c r="BI529" s="71">
        <v>0</v>
      </c>
      <c r="BJ529" s="71">
        <v>12.085000000000001</v>
      </c>
      <c r="BK529" s="71">
        <v>0</v>
      </c>
      <c r="BL529" s="71">
        <v>0</v>
      </c>
      <c r="BM529" s="71">
        <v>0</v>
      </c>
      <c r="BN529" s="72"/>
      <c r="BO529" s="71">
        <v>0</v>
      </c>
      <c r="BP529" s="71">
        <v>0</v>
      </c>
      <c r="BQ529" s="71">
        <v>1</v>
      </c>
      <c r="BR529" s="71">
        <v>0</v>
      </c>
      <c r="BS529" s="71">
        <v>0</v>
      </c>
      <c r="BT529" s="71">
        <v>0</v>
      </c>
      <c r="BU529"/>
      <c r="BV529" s="70">
        <v>12.085000000000001</v>
      </c>
      <c r="BW529" s="70">
        <v>0</v>
      </c>
      <c r="BX529" s="70">
        <v>0</v>
      </c>
      <c r="BY529" s="70">
        <v>0</v>
      </c>
      <c r="BZ529" s="70">
        <v>0</v>
      </c>
      <c r="CA529" s="70">
        <v>0</v>
      </c>
      <c r="CB529" s="70">
        <v>0</v>
      </c>
      <c r="CC529" s="70">
        <v>0</v>
      </c>
      <c r="CD529" s="70">
        <v>0</v>
      </c>
    </row>
    <row r="530" spans="1:82">
      <c r="A530" s="70" t="s">
        <v>2221</v>
      </c>
      <c r="B530" s="70">
        <v>442</v>
      </c>
      <c r="C530" s="70">
        <v>18</v>
      </c>
      <c r="D530" s="70">
        <v>26</v>
      </c>
      <c r="E530" s="70">
        <v>2021</v>
      </c>
      <c r="F530" s="70" t="s">
        <v>160</v>
      </c>
      <c r="G530" s="70" t="s">
        <v>1644</v>
      </c>
      <c r="H530" s="70" t="s">
        <v>1645</v>
      </c>
      <c r="I530" s="148"/>
      <c r="J530" s="71">
        <v>23.286277948708459</v>
      </c>
      <c r="K530" s="71">
        <v>1.2641753156572297</v>
      </c>
      <c r="L530" s="71">
        <v>48.331362366062578</v>
      </c>
      <c r="M530" s="71">
        <v>15.555218435133954</v>
      </c>
      <c r="N530" s="71">
        <v>27.352725421470232</v>
      </c>
      <c r="O530" s="71">
        <v>11.018512854376681</v>
      </c>
      <c r="P530" s="71">
        <v>16.435059222058047</v>
      </c>
      <c r="Q530" s="71">
        <v>0.66824044416365502</v>
      </c>
      <c r="R530" s="71">
        <v>0</v>
      </c>
      <c r="S530" s="71">
        <v>1.437761418434067</v>
      </c>
      <c r="T530" s="72"/>
      <c r="U530" s="71">
        <v>1113706</v>
      </c>
      <c r="V530" s="71">
        <v>451</v>
      </c>
      <c r="W530" s="71">
        <v>1090</v>
      </c>
      <c r="X530" s="71">
        <v>3432</v>
      </c>
      <c r="Y530" s="71">
        <v>6228</v>
      </c>
      <c r="Z530" s="71">
        <v>8107</v>
      </c>
      <c r="AA530" s="71">
        <v>3537</v>
      </c>
      <c r="AB530" s="71">
        <v>11445</v>
      </c>
      <c r="AC530" s="71">
        <v>0</v>
      </c>
      <c r="AD530" s="71">
        <v>1.437761418434067</v>
      </c>
      <c r="AE530" s="72"/>
      <c r="AF530" s="71">
        <v>8530508.5813335441</v>
      </c>
      <c r="AG530" s="71">
        <v>855355.29311946954</v>
      </c>
      <c r="AH530" s="71">
        <v>6963207.1795715755</v>
      </c>
      <c r="AI530" s="71">
        <v>21622721.546734165</v>
      </c>
      <c r="AJ530" s="71">
        <v>24913269.627147932</v>
      </c>
      <c r="AK530" s="71">
        <v>0</v>
      </c>
      <c r="AL530" s="71">
        <v>0</v>
      </c>
      <c r="AM530" s="71">
        <v>1502315.1959603045</v>
      </c>
      <c r="AN530" s="71">
        <v>0</v>
      </c>
      <c r="AO530" s="71">
        <v>0</v>
      </c>
      <c r="AP530" s="71">
        <v>64387377.423866995</v>
      </c>
      <c r="AQ530" s="72"/>
      <c r="AR530" s="71">
        <v>83</v>
      </c>
      <c r="AS530" s="71">
        <v>83</v>
      </c>
      <c r="AT530" s="71">
        <v>0</v>
      </c>
      <c r="AU530" s="71">
        <v>0</v>
      </c>
      <c r="AV530" s="71">
        <v>0</v>
      </c>
      <c r="AW530" s="71">
        <v>0</v>
      </c>
      <c r="AX530" s="71"/>
      <c r="AY530" s="72"/>
      <c r="AZ530" s="71">
        <v>455.64899999999989</v>
      </c>
      <c r="BA530" s="71">
        <v>17746.5</v>
      </c>
      <c r="BB530" s="71">
        <v>0</v>
      </c>
      <c r="BC530" s="71">
        <v>0</v>
      </c>
      <c r="BD530" s="71">
        <v>0</v>
      </c>
      <c r="BE530" s="71">
        <v>0</v>
      </c>
      <c r="BF530" s="71"/>
      <c r="BG530" s="72"/>
      <c r="BH530" s="71">
        <v>0</v>
      </c>
      <c r="BI530" s="71">
        <v>0</v>
      </c>
      <c r="BJ530" s="71">
        <v>12.535</v>
      </c>
      <c r="BK530" s="71">
        <v>0</v>
      </c>
      <c r="BL530" s="71">
        <v>0</v>
      </c>
      <c r="BM530" s="71">
        <v>0</v>
      </c>
      <c r="BN530" s="72"/>
      <c r="BO530" s="71">
        <v>0</v>
      </c>
      <c r="BP530" s="71">
        <v>0</v>
      </c>
      <c r="BQ530" s="71">
        <v>1</v>
      </c>
      <c r="BR530" s="71">
        <v>0</v>
      </c>
      <c r="BS530" s="71">
        <v>0</v>
      </c>
      <c r="BT530" s="71">
        <v>0</v>
      </c>
      <c r="BU530"/>
      <c r="BV530" s="70">
        <v>12.535</v>
      </c>
      <c r="BW530" s="70">
        <v>0</v>
      </c>
      <c r="BX530" s="70">
        <v>0</v>
      </c>
      <c r="BY530" s="70">
        <v>0</v>
      </c>
      <c r="BZ530" s="70">
        <v>0</v>
      </c>
      <c r="CA530" s="70">
        <v>0</v>
      </c>
      <c r="CB530" s="70">
        <v>0</v>
      </c>
      <c r="CC530" s="70">
        <v>0</v>
      </c>
      <c r="CD530" s="70">
        <v>0</v>
      </c>
    </row>
    <row r="531" spans="1:82">
      <c r="A531" s="70" t="s">
        <v>1647</v>
      </c>
      <c r="B531" s="70">
        <v>442</v>
      </c>
      <c r="C531" s="70">
        <v>19</v>
      </c>
      <c r="D531" s="70">
        <v>26</v>
      </c>
      <c r="E531" s="70">
        <v>2022</v>
      </c>
      <c r="F531" s="70" t="s">
        <v>161</v>
      </c>
      <c r="G531" s="70" t="s">
        <v>1644</v>
      </c>
      <c r="H531" s="70" t="s">
        <v>1645</v>
      </c>
      <c r="I531" s="148"/>
      <c r="J531" s="71">
        <v>22.278254841285289</v>
      </c>
      <c r="K531" s="71">
        <v>1.2092520524293091</v>
      </c>
      <c r="L531" s="71">
        <v>43.33544762995124</v>
      </c>
      <c r="M531" s="71">
        <v>15.85936078076144</v>
      </c>
      <c r="N531" s="71">
        <v>27.193165973143937</v>
      </c>
      <c r="O531" s="71">
        <v>11.564216209152931</v>
      </c>
      <c r="P531" s="71">
        <v>16.27066138435065</v>
      </c>
      <c r="Q531" s="71">
        <v>0.66611226796765843</v>
      </c>
      <c r="R531" s="71">
        <v>0</v>
      </c>
      <c r="S531" s="71">
        <v>1.2147621074363479</v>
      </c>
      <c r="T531" s="72"/>
      <c r="U531" s="71">
        <v>1310469</v>
      </c>
      <c r="V531" s="71">
        <v>451</v>
      </c>
      <c r="W531" s="71">
        <v>1090</v>
      </c>
      <c r="X531" s="71">
        <v>3432</v>
      </c>
      <c r="Y531" s="71">
        <v>6287</v>
      </c>
      <c r="Z531" s="71">
        <v>8084</v>
      </c>
      <c r="AA531" s="71">
        <v>3555</v>
      </c>
      <c r="AB531" s="71">
        <v>11315</v>
      </c>
      <c r="AC531" s="71">
        <v>0</v>
      </c>
      <c r="AD531" s="71">
        <v>1.2147621074363479</v>
      </c>
      <c r="AE531" s="72"/>
      <c r="AF531" s="71">
        <v>8948571.3657784685</v>
      </c>
      <c r="AG531" s="71">
        <v>862869.22305696737</v>
      </c>
      <c r="AH531" s="71">
        <v>7729223.9833433367</v>
      </c>
      <c r="AI531" s="71">
        <v>21474051.831418216</v>
      </c>
      <c r="AJ531" s="71">
        <v>25599813.267075401</v>
      </c>
      <c r="AK531" s="71">
        <v>0</v>
      </c>
      <c r="AL531" s="71">
        <v>0</v>
      </c>
      <c r="AM531" s="71">
        <v>1461075.3362165126</v>
      </c>
      <c r="AN531" s="71">
        <v>0</v>
      </c>
      <c r="AO531" s="71">
        <v>0</v>
      </c>
      <c r="AP531" s="71">
        <v>66075605.006888896</v>
      </c>
      <c r="AQ531" s="72"/>
      <c r="AR531" s="71">
        <v>93</v>
      </c>
      <c r="AS531" s="71">
        <v>88</v>
      </c>
      <c r="AT531" s="71">
        <v>0</v>
      </c>
      <c r="AU531" s="71">
        <v>0</v>
      </c>
      <c r="AV531" s="71">
        <v>0</v>
      </c>
      <c r="AW531" s="71">
        <v>0</v>
      </c>
      <c r="AX531" s="71"/>
      <c r="AY531" s="72"/>
      <c r="AZ531" s="71">
        <v>526.7489999999998</v>
      </c>
      <c r="BA531" s="71">
        <v>17994.800000000007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2222</v>
      </c>
      <c r="B532" s="70">
        <v>442</v>
      </c>
      <c r="C532" s="70">
        <v>20</v>
      </c>
      <c r="D532" s="70">
        <v>26</v>
      </c>
      <c r="E532" s="70">
        <v>2023</v>
      </c>
      <c r="F532" s="70" t="s">
        <v>1539</v>
      </c>
      <c r="G532" s="70" t="s">
        <v>1644</v>
      </c>
      <c r="H532" s="70" t="s">
        <v>1645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110</v>
      </c>
      <c r="AS532" s="71">
        <v>89</v>
      </c>
      <c r="AT532" s="71">
        <v>0</v>
      </c>
      <c r="AU532" s="71">
        <v>0</v>
      </c>
      <c r="AV532" s="71">
        <v>0</v>
      </c>
      <c r="AW532" s="71">
        <v>0</v>
      </c>
      <c r="AX532" s="71"/>
      <c r="AY532" s="72"/>
      <c r="AZ532" s="71">
        <v>641.54899999999964</v>
      </c>
      <c r="BA532" s="71">
        <v>18044.700000000008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1643</v>
      </c>
      <c r="B533" s="70">
        <v>442</v>
      </c>
      <c r="C533" s="70">
        <v>21</v>
      </c>
      <c r="D533" s="70">
        <v>26</v>
      </c>
      <c r="E533" s="70">
        <v>2024</v>
      </c>
      <c r="F533" s="70" t="s">
        <v>1554</v>
      </c>
      <c r="G533" s="70" t="s">
        <v>1644</v>
      </c>
      <c r="H533" s="70" t="s">
        <v>1645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2223</v>
      </c>
      <c r="B534" s="70">
        <v>222</v>
      </c>
      <c r="C534" s="70">
        <v>1</v>
      </c>
      <c r="D534" s="70">
        <v>14</v>
      </c>
      <c r="E534" s="70">
        <v>1990</v>
      </c>
      <c r="F534" s="70" t="s">
        <v>787</v>
      </c>
      <c r="G534" s="70" t="s">
        <v>1577</v>
      </c>
      <c r="H534" s="70" t="s">
        <v>1578</v>
      </c>
      <c r="I534" s="148"/>
      <c r="J534" s="71">
        <v>73.121775382470432</v>
      </c>
      <c r="K534" s="71">
        <v>8.4112103447706534</v>
      </c>
      <c r="L534" s="71">
        <v>4.2747769864710223</v>
      </c>
      <c r="M534" s="71">
        <v>16.709123956871981</v>
      </c>
      <c r="N534" s="71">
        <v>33.661133918467669</v>
      </c>
      <c r="O534" s="71">
        <v>12.623030366011591</v>
      </c>
      <c r="P534" s="71">
        <v>11.57278261247062</v>
      </c>
      <c r="Q534" s="71">
        <v>1.19310634197129</v>
      </c>
      <c r="R534" s="71">
        <v>6.6400406963656433</v>
      </c>
      <c r="S534" s="71">
        <v>0.97156134849681419</v>
      </c>
      <c r="T534" s="72"/>
      <c r="U534" s="71">
        <v>2053000</v>
      </c>
      <c r="V534" s="71">
        <v>1539</v>
      </c>
      <c r="W534" s="71">
        <v>50</v>
      </c>
      <c r="X534" s="71">
        <v>5603</v>
      </c>
      <c r="Y534" s="71">
        <v>7201</v>
      </c>
      <c r="Z534" s="71">
        <v>5192</v>
      </c>
      <c r="AA534" s="71">
        <v>2810</v>
      </c>
      <c r="AB534" s="71">
        <v>19372</v>
      </c>
      <c r="AC534" s="71">
        <v>1150067</v>
      </c>
      <c r="AD534" s="71">
        <v>0.97156134849681419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2224</v>
      </c>
      <c r="B535" s="70">
        <v>223</v>
      </c>
      <c r="C535" s="70">
        <v>2</v>
      </c>
      <c r="D535" s="70">
        <v>14</v>
      </c>
      <c r="E535" s="70">
        <v>2005</v>
      </c>
      <c r="F535" s="70" t="s">
        <v>789</v>
      </c>
      <c r="G535" s="70" t="s">
        <v>1577</v>
      </c>
      <c r="H535" s="70" t="s">
        <v>1578</v>
      </c>
      <c r="I535" s="148"/>
      <c r="J535" s="71">
        <v>43.0271918607028</v>
      </c>
      <c r="K535" s="71">
        <v>3.2979624178198201</v>
      </c>
      <c r="L535" s="71">
        <v>0</v>
      </c>
      <c r="M535" s="71">
        <v>22.444979722389991</v>
      </c>
      <c r="N535" s="71">
        <v>37.321273060120021</v>
      </c>
      <c r="O535" s="71">
        <v>14.994766815562411</v>
      </c>
      <c r="P535" s="71">
        <v>10.51996405880759</v>
      </c>
      <c r="Q535" s="71">
        <v>0.96348473924455902</v>
      </c>
      <c r="R535" s="71">
        <v>2.1746000962431542</v>
      </c>
      <c r="S535" s="71">
        <v>1.8568935263380739</v>
      </c>
      <c r="T535" s="72"/>
      <c r="U535" s="71">
        <v>1328911</v>
      </c>
      <c r="V535" s="71">
        <v>1006</v>
      </c>
      <c r="W535" s="71">
        <v>0</v>
      </c>
      <c r="X535" s="71">
        <v>3645</v>
      </c>
      <c r="Y535" s="71">
        <v>7609</v>
      </c>
      <c r="Z535" s="71">
        <v>7137</v>
      </c>
      <c r="AA535" s="71">
        <v>2092</v>
      </c>
      <c r="AB535" s="71">
        <v>16354</v>
      </c>
      <c r="AC535" s="71">
        <v>384533</v>
      </c>
      <c r="AD535" s="71">
        <v>1.8568935263380739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2225</v>
      </c>
      <c r="B536" s="70">
        <v>224</v>
      </c>
      <c r="C536" s="70">
        <v>3</v>
      </c>
      <c r="D536" s="70">
        <v>14</v>
      </c>
      <c r="E536" s="70">
        <v>2006</v>
      </c>
      <c r="F536" s="70" t="s">
        <v>790</v>
      </c>
      <c r="G536" s="70" t="s">
        <v>1577</v>
      </c>
      <c r="H536" s="70" t="s">
        <v>1578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2226</v>
      </c>
      <c r="B537" s="70">
        <v>225</v>
      </c>
      <c r="C537" s="70">
        <v>4</v>
      </c>
      <c r="D537" s="70">
        <v>14</v>
      </c>
      <c r="E537" s="70">
        <v>2007</v>
      </c>
      <c r="F537" s="70" t="s">
        <v>791</v>
      </c>
      <c r="G537" s="70" t="s">
        <v>1577</v>
      </c>
      <c r="H537" s="70" t="s">
        <v>1578</v>
      </c>
      <c r="I537" s="148"/>
      <c r="J537" s="71">
        <v>45.079029760974471</v>
      </c>
      <c r="K537" s="71">
        <v>3.507496696534405</v>
      </c>
      <c r="L537" s="71">
        <v>1.395169881776392</v>
      </c>
      <c r="M537" s="71">
        <v>21.842525639134202</v>
      </c>
      <c r="N537" s="71">
        <v>36.792821756394318</v>
      </c>
      <c r="O537" s="71">
        <v>14.11302155743242</v>
      </c>
      <c r="P537" s="71">
        <v>9.7993762065341574</v>
      </c>
      <c r="Q537" s="71">
        <v>0.98051575090922105</v>
      </c>
      <c r="R537" s="71">
        <v>1.0984371911640429</v>
      </c>
      <c r="S537" s="71">
        <v>1.639081563769575</v>
      </c>
      <c r="T537" s="72"/>
      <c r="U537" s="71">
        <v>1480405</v>
      </c>
      <c r="V537" s="71">
        <v>1167</v>
      </c>
      <c r="W537" s="71">
        <v>17</v>
      </c>
      <c r="X537" s="71">
        <v>4443</v>
      </c>
      <c r="Y537" s="71">
        <v>7521</v>
      </c>
      <c r="Z537" s="71">
        <v>6983</v>
      </c>
      <c r="AA537" s="71">
        <v>1919</v>
      </c>
      <c r="AB537" s="71">
        <v>15763</v>
      </c>
      <c r="AC537" s="71">
        <v>199809</v>
      </c>
      <c r="AD537" s="71">
        <v>1.639081563769575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2227</v>
      </c>
      <c r="B538" s="70">
        <v>226</v>
      </c>
      <c r="C538" s="70">
        <v>5</v>
      </c>
      <c r="D538" s="70">
        <v>14</v>
      </c>
      <c r="E538" s="70">
        <v>2008</v>
      </c>
      <c r="F538" s="70" t="s">
        <v>792</v>
      </c>
      <c r="G538" s="70" t="s">
        <v>1577</v>
      </c>
      <c r="H538" s="70" t="s">
        <v>1578</v>
      </c>
      <c r="I538" s="148"/>
      <c r="J538" s="71">
        <v>43.152451320091458</v>
      </c>
      <c r="K538" s="71">
        <v>3.0783806922512889</v>
      </c>
      <c r="L538" s="71">
        <v>1.2046765365105101</v>
      </c>
      <c r="M538" s="71">
        <v>25.557870129136191</v>
      </c>
      <c r="N538" s="71">
        <v>36.960832767197537</v>
      </c>
      <c r="O538" s="71">
        <v>13.544659260449739</v>
      </c>
      <c r="P538" s="71">
        <v>9.3495497323642027</v>
      </c>
      <c r="Q538" s="71">
        <v>0.94469908364261601</v>
      </c>
      <c r="R538" s="71">
        <v>0.97368129664059255</v>
      </c>
      <c r="S538" s="71">
        <v>1.358927715329882</v>
      </c>
      <c r="T538" s="72"/>
      <c r="U538" s="71">
        <v>1488970</v>
      </c>
      <c r="V538" s="71">
        <v>1167</v>
      </c>
      <c r="W538" s="71">
        <v>17</v>
      </c>
      <c r="X538" s="71">
        <v>4443</v>
      </c>
      <c r="Y538" s="71">
        <v>7455</v>
      </c>
      <c r="Z538" s="71">
        <v>6937</v>
      </c>
      <c r="AA538" s="71">
        <v>1833</v>
      </c>
      <c r="AB538" s="71">
        <v>15437</v>
      </c>
      <c r="AC538" s="71">
        <v>183915</v>
      </c>
      <c r="AD538" s="71">
        <v>1.358927715329882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2228</v>
      </c>
      <c r="B539" s="70">
        <v>227</v>
      </c>
      <c r="C539" s="70">
        <v>6</v>
      </c>
      <c r="D539" s="70">
        <v>14</v>
      </c>
      <c r="E539" s="70">
        <v>2009</v>
      </c>
      <c r="F539" s="70" t="s">
        <v>176</v>
      </c>
      <c r="G539" s="1064" t="s">
        <v>1577</v>
      </c>
      <c r="H539" s="70" t="s">
        <v>1578</v>
      </c>
      <c r="I539" s="148"/>
      <c r="J539" s="71">
        <v>41.658475313686303</v>
      </c>
      <c r="K539" s="71">
        <v>2.1796184354622841</v>
      </c>
      <c r="L539" s="71">
        <v>1.113110927294549</v>
      </c>
      <c r="M539" s="71">
        <v>19.763646812976411</v>
      </c>
      <c r="N539" s="71">
        <v>31.580659624859781</v>
      </c>
      <c r="O539" s="71">
        <v>13.599738553491409</v>
      </c>
      <c r="P539" s="71">
        <v>8.7444841059469915</v>
      </c>
      <c r="Q539" s="71">
        <v>0.87947394816758395</v>
      </c>
      <c r="R539" s="71">
        <v>0.99746752636935265</v>
      </c>
      <c r="S539" s="71">
        <v>0.66281835795191579</v>
      </c>
      <c r="T539" s="72"/>
      <c r="U539" s="71">
        <v>1451593</v>
      </c>
      <c r="V539" s="71">
        <v>1012</v>
      </c>
      <c r="W539" s="71">
        <v>18</v>
      </c>
      <c r="X539" s="71">
        <v>4339</v>
      </c>
      <c r="Y539" s="71">
        <v>7416</v>
      </c>
      <c r="Z539" s="71">
        <v>6875</v>
      </c>
      <c r="AA539" s="71">
        <v>1760</v>
      </c>
      <c r="AB539" s="71">
        <v>15086</v>
      </c>
      <c r="AC539" s="71">
        <v>183807</v>
      </c>
      <c r="AD539" s="71">
        <v>0.66281835795191579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18</v>
      </c>
      <c r="BK539" s="71">
        <v>0</v>
      </c>
      <c r="BL539" s="71">
        <v>0</v>
      </c>
      <c r="BM539" s="71">
        <v>0</v>
      </c>
      <c r="BN539" s="72"/>
      <c r="BO539" s="71">
        <v>0</v>
      </c>
      <c r="BP539" s="71">
        <v>0</v>
      </c>
      <c r="BQ539" s="71">
        <v>1</v>
      </c>
      <c r="BR539" s="71">
        <v>0</v>
      </c>
      <c r="BS539" s="71">
        <v>0</v>
      </c>
      <c r="BT539" s="71">
        <v>0</v>
      </c>
      <c r="BU539"/>
      <c r="BV539" s="70">
        <v>18</v>
      </c>
      <c r="BW539" s="70">
        <v>0</v>
      </c>
      <c r="BX539" s="70">
        <v>0</v>
      </c>
      <c r="BY539" s="70">
        <v>0</v>
      </c>
      <c r="BZ539" s="70">
        <v>0</v>
      </c>
      <c r="CA539" s="70">
        <v>0</v>
      </c>
      <c r="CB539" s="70">
        <v>0</v>
      </c>
      <c r="CC539" s="70">
        <v>0</v>
      </c>
      <c r="CD539" s="70">
        <v>0</v>
      </c>
    </row>
    <row r="540" spans="1:82">
      <c r="A540" s="70" t="s">
        <v>2229</v>
      </c>
      <c r="B540" s="70">
        <v>228</v>
      </c>
      <c r="C540" s="70">
        <v>7</v>
      </c>
      <c r="D540" s="70">
        <v>14</v>
      </c>
      <c r="E540" s="70">
        <v>2010</v>
      </c>
      <c r="F540" s="70" t="s">
        <v>177</v>
      </c>
      <c r="G540" s="1064" t="s">
        <v>1577</v>
      </c>
      <c r="H540" s="70" t="s">
        <v>1578</v>
      </c>
      <c r="I540" s="148"/>
      <c r="J540" s="71">
        <v>32.410819460247197</v>
      </c>
      <c r="K540" s="71">
        <v>2.273137633627659</v>
      </c>
      <c r="L540" s="71">
        <v>1.013378696174928</v>
      </c>
      <c r="M540" s="71">
        <v>17.69122029077359</v>
      </c>
      <c r="N540" s="71">
        <v>30.88012301346761</v>
      </c>
      <c r="O540" s="71">
        <v>13.58015346607896</v>
      </c>
      <c r="P540" s="71">
        <v>8.7952052983426707</v>
      </c>
      <c r="Q540" s="71">
        <v>0.90491878327425102</v>
      </c>
      <c r="R540" s="71">
        <v>0.98627048283845942</v>
      </c>
      <c r="S540" s="71">
        <v>1.708655057511886</v>
      </c>
      <c r="T540" s="72"/>
      <c r="U540" s="71">
        <v>1264222</v>
      </c>
      <c r="V540" s="71">
        <v>1012</v>
      </c>
      <c r="W540" s="71">
        <v>18</v>
      </c>
      <c r="X540" s="71">
        <v>4339</v>
      </c>
      <c r="Y540" s="71">
        <v>7375</v>
      </c>
      <c r="Z540" s="71">
        <v>6897</v>
      </c>
      <c r="AA540" s="71">
        <v>1726</v>
      </c>
      <c r="AB540" s="71">
        <v>14874</v>
      </c>
      <c r="AC540" s="71">
        <v>172231</v>
      </c>
      <c r="AD540" s="71">
        <v>1.708655057511886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4.6890000000000001</v>
      </c>
      <c r="BK540" s="71">
        <v>0</v>
      </c>
      <c r="BL540" s="71">
        <v>0</v>
      </c>
      <c r="BM540" s="71">
        <v>0</v>
      </c>
      <c r="BN540" s="72"/>
      <c r="BO540" s="71">
        <v>0</v>
      </c>
      <c r="BP540" s="71">
        <v>0</v>
      </c>
      <c r="BQ540" s="71">
        <v>1</v>
      </c>
      <c r="BR540" s="71">
        <v>0</v>
      </c>
      <c r="BS540" s="71">
        <v>0</v>
      </c>
      <c r="BT540" s="71">
        <v>0</v>
      </c>
      <c r="BU540"/>
      <c r="BV540" s="70">
        <v>4.6890000000000001</v>
      </c>
      <c r="BW540" s="70">
        <v>0</v>
      </c>
      <c r="BX540" s="70">
        <v>0</v>
      </c>
      <c r="BY540" s="70">
        <v>0</v>
      </c>
      <c r="BZ540" s="70">
        <v>0</v>
      </c>
      <c r="CA540" s="70">
        <v>0</v>
      </c>
      <c r="CB540" s="70">
        <v>0</v>
      </c>
      <c r="CC540" s="70">
        <v>0</v>
      </c>
      <c r="CD540" s="70">
        <v>0</v>
      </c>
    </row>
    <row r="541" spans="1:82">
      <c r="A541" s="70" t="s">
        <v>2230</v>
      </c>
      <c r="B541" s="70">
        <v>229</v>
      </c>
      <c r="C541" s="70">
        <v>8</v>
      </c>
      <c r="D541" s="70">
        <v>14</v>
      </c>
      <c r="E541" s="70">
        <v>2011</v>
      </c>
      <c r="F541" s="70" t="s">
        <v>178</v>
      </c>
      <c r="G541" s="70" t="s">
        <v>1577</v>
      </c>
      <c r="H541" s="70" t="s">
        <v>1578</v>
      </c>
      <c r="I541" s="148"/>
      <c r="J541" s="71">
        <v>32.984056173115754</v>
      </c>
      <c r="K541" s="71">
        <v>3.1850886432509729</v>
      </c>
      <c r="L541" s="71">
        <v>0.94555616320888725</v>
      </c>
      <c r="M541" s="71">
        <v>22.348985015908511</v>
      </c>
      <c r="N541" s="71">
        <v>36.847190728355429</v>
      </c>
      <c r="O541" s="71">
        <v>13.30296063239906</v>
      </c>
      <c r="P541" s="71">
        <v>8.4668111900485457</v>
      </c>
      <c r="Q541" s="71">
        <v>1.0242339251242001</v>
      </c>
      <c r="R541" s="71">
        <v>0.86661818847593441</v>
      </c>
      <c r="S541" s="71">
        <v>1.2110626702907119</v>
      </c>
      <c r="T541" s="72"/>
      <c r="U541" s="71">
        <v>1211698</v>
      </c>
      <c r="V541" s="71">
        <v>1012</v>
      </c>
      <c r="W541" s="71">
        <v>18</v>
      </c>
      <c r="X541" s="71">
        <v>4339</v>
      </c>
      <c r="Y541" s="71">
        <v>7311</v>
      </c>
      <c r="Z541" s="71">
        <v>6903</v>
      </c>
      <c r="AA541" s="71">
        <v>1711</v>
      </c>
      <c r="AB541" s="71">
        <v>14595</v>
      </c>
      <c r="AC541" s="71">
        <v>151086</v>
      </c>
      <c r="AD541" s="71">
        <v>1.2110626702907119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16.78</v>
      </c>
      <c r="BK541" s="71">
        <v>0</v>
      </c>
      <c r="BL541" s="71">
        <v>0</v>
      </c>
      <c r="BM541" s="71">
        <v>0</v>
      </c>
      <c r="BN541" s="72"/>
      <c r="BO541" s="71">
        <v>0</v>
      </c>
      <c r="BP541" s="71">
        <v>0</v>
      </c>
      <c r="BQ541" s="71">
        <v>1</v>
      </c>
      <c r="BR541" s="71">
        <v>0</v>
      </c>
      <c r="BS541" s="71">
        <v>0</v>
      </c>
      <c r="BT541" s="71">
        <v>0</v>
      </c>
      <c r="BU541"/>
      <c r="BV541" s="70">
        <v>16.78</v>
      </c>
      <c r="BW541" s="70">
        <v>0</v>
      </c>
      <c r="BX541" s="70">
        <v>0</v>
      </c>
      <c r="BY541" s="70">
        <v>0</v>
      </c>
      <c r="BZ541" s="70">
        <v>0</v>
      </c>
      <c r="CA541" s="70">
        <v>0</v>
      </c>
      <c r="CB541" s="70">
        <v>0</v>
      </c>
      <c r="CC541" s="70">
        <v>0</v>
      </c>
      <c r="CD541" s="70">
        <v>0</v>
      </c>
    </row>
    <row r="542" spans="1:82">
      <c r="A542" s="70" t="s">
        <v>2231</v>
      </c>
      <c r="B542" s="70">
        <v>230</v>
      </c>
      <c r="C542" s="70">
        <v>9</v>
      </c>
      <c r="D542" s="70">
        <v>14</v>
      </c>
      <c r="E542" s="70">
        <v>2012</v>
      </c>
      <c r="F542" s="70" t="s">
        <v>179</v>
      </c>
      <c r="G542" s="70" t="s">
        <v>1577</v>
      </c>
      <c r="H542" s="70" t="s">
        <v>1578</v>
      </c>
      <c r="I542" s="148"/>
      <c r="J542" s="71">
        <v>34.281115295633867</v>
      </c>
      <c r="K542" s="71">
        <v>3.5881255431904329</v>
      </c>
      <c r="L542" s="71">
        <v>0.95403805181463153</v>
      </c>
      <c r="M542" s="71">
        <v>27.757368379502989</v>
      </c>
      <c r="N542" s="71">
        <v>40.216784423959623</v>
      </c>
      <c r="O542" s="71">
        <v>13.213573297785492</v>
      </c>
      <c r="P542" s="71">
        <v>8.4552638045555248</v>
      </c>
      <c r="Q542" s="71">
        <v>1.0917656413932399</v>
      </c>
      <c r="R542" s="71">
        <v>1.1623254332029309</v>
      </c>
      <c r="S542" s="71">
        <v>1.1220387189387231</v>
      </c>
      <c r="T542" s="72"/>
      <c r="U542" s="71">
        <v>1206626</v>
      </c>
      <c r="V542" s="71">
        <v>1012</v>
      </c>
      <c r="W542" s="71">
        <v>18</v>
      </c>
      <c r="X542" s="71">
        <v>4339</v>
      </c>
      <c r="Y542" s="71">
        <v>7264</v>
      </c>
      <c r="Z542" s="71">
        <v>6911</v>
      </c>
      <c r="AA542" s="71">
        <v>1699</v>
      </c>
      <c r="AB542" s="71">
        <v>14319</v>
      </c>
      <c r="AC542" s="71">
        <v>197391</v>
      </c>
      <c r="AD542" s="71">
        <v>1.1220387189387231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16.658999999999999</v>
      </c>
      <c r="BK542" s="71">
        <v>0</v>
      </c>
      <c r="BL542" s="71">
        <v>0</v>
      </c>
      <c r="BM542" s="71">
        <v>0</v>
      </c>
      <c r="BN542" s="72"/>
      <c r="BO542" s="71">
        <v>0</v>
      </c>
      <c r="BP542" s="71">
        <v>0</v>
      </c>
      <c r="BQ542" s="71">
        <v>1</v>
      </c>
      <c r="BR542" s="71">
        <v>0</v>
      </c>
      <c r="BS542" s="71">
        <v>0</v>
      </c>
      <c r="BT542" s="71">
        <v>0</v>
      </c>
      <c r="BU542"/>
      <c r="BV542" s="70">
        <v>16.658999999999999</v>
      </c>
      <c r="BW542" s="70">
        <v>0</v>
      </c>
      <c r="BX542" s="70">
        <v>0</v>
      </c>
      <c r="BY542" s="70">
        <v>0</v>
      </c>
      <c r="BZ542" s="70">
        <v>0</v>
      </c>
      <c r="CA542" s="70">
        <v>0</v>
      </c>
      <c r="CB542" s="70">
        <v>0</v>
      </c>
      <c r="CC542" s="70">
        <v>0</v>
      </c>
      <c r="CD542" s="70">
        <v>0</v>
      </c>
    </row>
    <row r="543" spans="1:82">
      <c r="A543" s="70" t="s">
        <v>2232</v>
      </c>
      <c r="B543" s="70">
        <v>231</v>
      </c>
      <c r="C543" s="70">
        <v>10</v>
      </c>
      <c r="D543" s="70">
        <v>14</v>
      </c>
      <c r="E543" s="70">
        <v>2013</v>
      </c>
      <c r="F543" s="70" t="s">
        <v>180</v>
      </c>
      <c r="G543" s="70" t="s">
        <v>1577</v>
      </c>
      <c r="H543" s="70" t="s">
        <v>1578</v>
      </c>
      <c r="I543" s="148"/>
      <c r="J543" s="71">
        <v>32.523154451643578</v>
      </c>
      <c r="K543" s="71">
        <v>2.9655980004232521</v>
      </c>
      <c r="L543" s="71">
        <v>0.84249082719997515</v>
      </c>
      <c r="M543" s="71">
        <v>25.81501622168442</v>
      </c>
      <c r="N543" s="71">
        <v>38.691038756203866</v>
      </c>
      <c r="O543" s="71">
        <v>12.643335769966727</v>
      </c>
      <c r="P543" s="71">
        <v>8.4571511163692499</v>
      </c>
      <c r="Q543" s="71">
        <v>1.09426232766652</v>
      </c>
      <c r="R543" s="71">
        <v>0.8047327239730615</v>
      </c>
      <c r="S543" s="71">
        <v>1.2144971729105329</v>
      </c>
      <c r="T543" s="72"/>
      <c r="U543" s="71">
        <v>1165590</v>
      </c>
      <c r="V543" s="71">
        <v>1012</v>
      </c>
      <c r="W543" s="71">
        <v>18</v>
      </c>
      <c r="X543" s="71">
        <v>4339</v>
      </c>
      <c r="Y543" s="71">
        <v>7211</v>
      </c>
      <c r="Z543" s="71">
        <v>6908</v>
      </c>
      <c r="AA543" s="71">
        <v>1693</v>
      </c>
      <c r="AB543" s="71">
        <v>14146</v>
      </c>
      <c r="AC543" s="71">
        <v>133402</v>
      </c>
      <c r="AD543" s="71">
        <v>1.2144971729105329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19.016999999999999</v>
      </c>
      <c r="BK543" s="71">
        <v>0</v>
      </c>
      <c r="BL543" s="71">
        <v>0</v>
      </c>
      <c r="BM543" s="71">
        <v>0</v>
      </c>
      <c r="BN543" s="72"/>
      <c r="BO543" s="71">
        <v>0</v>
      </c>
      <c r="BP543" s="71">
        <v>0</v>
      </c>
      <c r="BQ543" s="71">
        <v>1</v>
      </c>
      <c r="BR543" s="71">
        <v>0</v>
      </c>
      <c r="BS543" s="71">
        <v>0</v>
      </c>
      <c r="BT543" s="71">
        <v>0</v>
      </c>
      <c r="BU543"/>
      <c r="BV543" s="70">
        <v>19.016999999999999</v>
      </c>
      <c r="BW543" s="70">
        <v>0</v>
      </c>
      <c r="BX543" s="70">
        <v>0</v>
      </c>
      <c r="BY543" s="70">
        <v>0</v>
      </c>
      <c r="BZ543" s="70">
        <v>0</v>
      </c>
      <c r="CA543" s="70">
        <v>0</v>
      </c>
      <c r="CB543" s="70">
        <v>0</v>
      </c>
      <c r="CC543" s="70">
        <v>0</v>
      </c>
      <c r="CD543" s="70">
        <v>0</v>
      </c>
    </row>
    <row r="544" spans="1:82">
      <c r="A544" s="70" t="s">
        <v>2233</v>
      </c>
      <c r="B544" s="70">
        <v>232</v>
      </c>
      <c r="C544" s="70">
        <v>11</v>
      </c>
      <c r="D544" s="70">
        <v>14</v>
      </c>
      <c r="E544" s="70">
        <v>2014</v>
      </c>
      <c r="F544" s="70" t="s">
        <v>181</v>
      </c>
      <c r="G544" s="70" t="s">
        <v>1577</v>
      </c>
      <c r="H544" s="70" t="s">
        <v>1578</v>
      </c>
      <c r="I544" s="148"/>
      <c r="J544" s="71">
        <v>29.887529011335971</v>
      </c>
      <c r="K544" s="71">
        <v>3.166938751514051</v>
      </c>
      <c r="L544" s="71">
        <v>0.22926530966301731</v>
      </c>
      <c r="M544" s="71">
        <v>25.395144695023049</v>
      </c>
      <c r="N544" s="71">
        <v>40.576796677704444</v>
      </c>
      <c r="O544" s="71">
        <v>12.049611149565875</v>
      </c>
      <c r="P544" s="71">
        <v>8.3956621859887495</v>
      </c>
      <c r="Q544" s="71">
        <v>1.0219737781954299</v>
      </c>
      <c r="R544" s="71">
        <v>0.70913362894347598</v>
      </c>
      <c r="S544" s="71">
        <v>1.1597621362451911</v>
      </c>
      <c r="T544" s="72"/>
      <c r="U544" s="71">
        <v>1189617</v>
      </c>
      <c r="V544" s="71">
        <v>939</v>
      </c>
      <c r="W544" s="71">
        <v>5</v>
      </c>
      <c r="X544" s="71">
        <v>4058</v>
      </c>
      <c r="Y544" s="71">
        <v>7142</v>
      </c>
      <c r="Z544" s="71">
        <v>6934</v>
      </c>
      <c r="AA544" s="71">
        <v>1672</v>
      </c>
      <c r="AB544" s="71">
        <v>13770</v>
      </c>
      <c r="AC544" s="71">
        <v>117924</v>
      </c>
      <c r="AD544" s="71">
        <v>1.1597621362451911</v>
      </c>
      <c r="AE544" s="72"/>
      <c r="AF544" s="71"/>
      <c r="AG544" s="71"/>
      <c r="AH544" s="71"/>
      <c r="AI544" s="71"/>
      <c r="AJ544" s="71"/>
      <c r="AK544" s="71"/>
      <c r="AL544" s="71"/>
      <c r="AM544" s="71"/>
      <c r="AN544" s="71"/>
      <c r="AO544" s="71"/>
      <c r="AP544" s="71"/>
      <c r="AQ544" s="72"/>
      <c r="AR544" s="71">
        <v>22</v>
      </c>
      <c r="AS544" s="71">
        <v>2</v>
      </c>
      <c r="AT544" s="71">
        <v>0</v>
      </c>
      <c r="AU544" s="71">
        <v>0</v>
      </c>
      <c r="AV544" s="71">
        <v>0</v>
      </c>
      <c r="AW544" s="71">
        <v>0</v>
      </c>
      <c r="AX544" s="71"/>
      <c r="AY544" s="72"/>
      <c r="AZ544" s="71">
        <v>91.25800000000001</v>
      </c>
      <c r="BA544" s="71">
        <v>30.7</v>
      </c>
      <c r="BB544" s="71">
        <v>0</v>
      </c>
      <c r="BC544" s="71">
        <v>0</v>
      </c>
      <c r="BD544" s="71">
        <v>0</v>
      </c>
      <c r="BE544" s="71">
        <v>0</v>
      </c>
      <c r="BF544" s="71"/>
      <c r="BG544" s="72"/>
      <c r="BH544" s="71">
        <v>0</v>
      </c>
      <c r="BI544" s="71">
        <v>0</v>
      </c>
      <c r="BJ544" s="71">
        <v>19.968</v>
      </c>
      <c r="BK544" s="71">
        <v>0</v>
      </c>
      <c r="BL544" s="71">
        <v>0</v>
      </c>
      <c r="BM544" s="71">
        <v>0</v>
      </c>
      <c r="BN544" s="72"/>
      <c r="BO544" s="71">
        <v>0</v>
      </c>
      <c r="BP544" s="71">
        <v>0</v>
      </c>
      <c r="BQ544" s="71">
        <v>1</v>
      </c>
      <c r="BR544" s="71">
        <v>0</v>
      </c>
      <c r="BS544" s="71">
        <v>0</v>
      </c>
      <c r="BT544" s="71">
        <v>0</v>
      </c>
      <c r="BU544"/>
      <c r="BV544" s="70">
        <v>19.968</v>
      </c>
      <c r="BW544" s="70">
        <v>0</v>
      </c>
      <c r="BX544" s="70">
        <v>0</v>
      </c>
      <c r="BY544" s="70">
        <v>0</v>
      </c>
      <c r="BZ544" s="70">
        <v>0</v>
      </c>
      <c r="CA544" s="70">
        <v>0</v>
      </c>
      <c r="CB544" s="70">
        <v>0</v>
      </c>
      <c r="CC544" s="70">
        <v>0</v>
      </c>
      <c r="CD544" s="70">
        <v>0</v>
      </c>
    </row>
    <row r="545" spans="1:82">
      <c r="A545" s="70" t="s">
        <v>2234</v>
      </c>
      <c r="B545" s="70">
        <v>233</v>
      </c>
      <c r="C545" s="70">
        <v>12</v>
      </c>
      <c r="D545" s="70">
        <v>14</v>
      </c>
      <c r="E545" s="70">
        <v>2015</v>
      </c>
      <c r="F545" s="70" t="s">
        <v>182</v>
      </c>
      <c r="G545" s="70" t="s">
        <v>1577</v>
      </c>
      <c r="H545" s="70" t="s">
        <v>1578</v>
      </c>
      <c r="I545" s="148"/>
      <c r="J545" s="71">
        <v>22.991311514986439</v>
      </c>
      <c r="K545" s="71">
        <v>3.03676505058937</v>
      </c>
      <c r="L545" s="71">
        <v>0.24132565623329499</v>
      </c>
      <c r="M545" s="71">
        <v>24.57165231513768</v>
      </c>
      <c r="N545" s="71">
        <v>36.91806065856116</v>
      </c>
      <c r="O545" s="71">
        <v>11.760911602032097</v>
      </c>
      <c r="P545" s="71">
        <v>8.2314351788584634</v>
      </c>
      <c r="Q545" s="71">
        <v>0.97559877389210503</v>
      </c>
      <c r="R545" s="71">
        <v>0.88792915010717399</v>
      </c>
      <c r="S545" s="71">
        <v>1.419578714953639</v>
      </c>
      <c r="T545" s="72"/>
      <c r="U545" s="71">
        <v>917515</v>
      </c>
      <c r="V545" s="71">
        <v>939</v>
      </c>
      <c r="W545" s="71">
        <v>5</v>
      </c>
      <c r="X545" s="71">
        <v>4058</v>
      </c>
      <c r="Y545" s="71">
        <v>7060</v>
      </c>
      <c r="Z545" s="71">
        <v>6833</v>
      </c>
      <c r="AA545" s="71">
        <v>1638</v>
      </c>
      <c r="AB545" s="71">
        <v>13428</v>
      </c>
      <c r="AC545" s="71">
        <v>151777</v>
      </c>
      <c r="AD545" s="71">
        <v>1.419578714953639</v>
      </c>
      <c r="AE545" s="72"/>
      <c r="AF545" s="71">
        <v>7080739.0308282562</v>
      </c>
      <c r="AG545" s="71">
        <v>2023153.2105272331</v>
      </c>
      <c r="AH545" s="71">
        <v>31203.857275001828</v>
      </c>
      <c r="AI545" s="71">
        <v>25809209.3644104</v>
      </c>
      <c r="AJ545" s="71">
        <v>31269076.212033872</v>
      </c>
      <c r="AK545" s="71">
        <v>0</v>
      </c>
      <c r="AL545" s="71">
        <v>0</v>
      </c>
      <c r="AM545" s="71">
        <v>1840251.0716585489</v>
      </c>
      <c r="AN545" s="71">
        <v>0</v>
      </c>
      <c r="AO545" s="71">
        <v>0</v>
      </c>
      <c r="AP545" s="71">
        <v>68053632.746733308</v>
      </c>
      <c r="AQ545" s="72"/>
      <c r="AR545" s="71">
        <v>25</v>
      </c>
      <c r="AS545" s="71">
        <v>5</v>
      </c>
      <c r="AT545" s="71">
        <v>0</v>
      </c>
      <c r="AU545" s="71">
        <v>0</v>
      </c>
      <c r="AV545" s="71">
        <v>0</v>
      </c>
      <c r="AW545" s="71">
        <v>0</v>
      </c>
      <c r="AX545" s="71"/>
      <c r="AY545" s="72"/>
      <c r="AZ545" s="71">
        <v>108.258</v>
      </c>
      <c r="BA545" s="71">
        <v>1500.7</v>
      </c>
      <c r="BB545" s="71">
        <v>0</v>
      </c>
      <c r="BC545" s="71">
        <v>0</v>
      </c>
      <c r="BD545" s="71">
        <v>0</v>
      </c>
      <c r="BE545" s="71">
        <v>0</v>
      </c>
      <c r="BF545" s="71"/>
      <c r="BG545" s="72"/>
      <c r="BH545" s="71">
        <v>0</v>
      </c>
      <c r="BI545" s="71">
        <v>0</v>
      </c>
      <c r="BJ545" s="71">
        <v>18.088000000000001</v>
      </c>
      <c r="BK545" s="71">
        <v>0</v>
      </c>
      <c r="BL545" s="71">
        <v>0</v>
      </c>
      <c r="BM545" s="71">
        <v>0</v>
      </c>
      <c r="BN545" s="72"/>
      <c r="BO545" s="71">
        <v>0</v>
      </c>
      <c r="BP545" s="71">
        <v>0</v>
      </c>
      <c r="BQ545" s="71">
        <v>1</v>
      </c>
      <c r="BR545" s="71">
        <v>0</v>
      </c>
      <c r="BS545" s="71">
        <v>0</v>
      </c>
      <c r="BT545" s="71">
        <v>0</v>
      </c>
      <c r="BU545"/>
      <c r="BV545" s="70">
        <v>18.088000000000001</v>
      </c>
      <c r="BW545" s="70">
        <v>0</v>
      </c>
      <c r="BX545" s="70">
        <v>0</v>
      </c>
      <c r="BY545" s="70">
        <v>0</v>
      </c>
      <c r="BZ545" s="70">
        <v>0</v>
      </c>
      <c r="CA545" s="70">
        <v>0</v>
      </c>
      <c r="CB545" s="70">
        <v>0</v>
      </c>
      <c r="CC545" s="70">
        <v>0</v>
      </c>
      <c r="CD545" s="70">
        <v>0</v>
      </c>
    </row>
    <row r="546" spans="1:82">
      <c r="A546" s="70" t="s">
        <v>2235</v>
      </c>
      <c r="B546" s="70">
        <v>234</v>
      </c>
      <c r="C546" s="70">
        <v>13</v>
      </c>
      <c r="D546" s="70">
        <v>14</v>
      </c>
      <c r="E546" s="70">
        <v>2016</v>
      </c>
      <c r="F546" s="70" t="s">
        <v>155</v>
      </c>
      <c r="G546" s="70" t="s">
        <v>1577</v>
      </c>
      <c r="H546" s="70" t="s">
        <v>1578</v>
      </c>
      <c r="I546" s="148"/>
      <c r="J546" s="71">
        <v>22.771195267886338</v>
      </c>
      <c r="K546" s="71">
        <v>2.8645138397734069</v>
      </c>
      <c r="L546" s="71">
        <v>0.2595091037548547</v>
      </c>
      <c r="M546" s="71">
        <v>21.067342194667525</v>
      </c>
      <c r="N546" s="71">
        <v>37.170986936418785</v>
      </c>
      <c r="O546" s="71">
        <v>11.643597569256659</v>
      </c>
      <c r="P546" s="71">
        <v>8.4444587213975293</v>
      </c>
      <c r="Q546" s="71">
        <v>0.93093012708021416</v>
      </c>
      <c r="R546" s="71">
        <v>0.93210105610826577</v>
      </c>
      <c r="S546" s="71">
        <v>1.1214030041492113</v>
      </c>
      <c r="T546" s="72"/>
      <c r="U546" s="71">
        <v>864989</v>
      </c>
      <c r="V546" s="71">
        <v>939</v>
      </c>
      <c r="W546" s="71">
        <v>5</v>
      </c>
      <c r="X546" s="71">
        <v>4058</v>
      </c>
      <c r="Y546" s="71">
        <v>6990</v>
      </c>
      <c r="Z546" s="71">
        <v>6848</v>
      </c>
      <c r="AA546" s="71">
        <v>1738</v>
      </c>
      <c r="AB546" s="71">
        <v>13180</v>
      </c>
      <c r="AC546" s="71">
        <v>159193.68526514381</v>
      </c>
      <c r="AD546" s="71">
        <v>1.1214030041492109</v>
      </c>
      <c r="AE546" s="72"/>
      <c r="AF546" s="71">
        <v>7135723.2045534505</v>
      </c>
      <c r="AG546" s="71">
        <v>1928478.7662016179</v>
      </c>
      <c r="AH546" s="71">
        <v>26446.806629444691</v>
      </c>
      <c r="AI546" s="71">
        <v>25762736.72232312</v>
      </c>
      <c r="AJ546" s="71">
        <v>30751318.752741799</v>
      </c>
      <c r="AK546" s="71">
        <v>0</v>
      </c>
      <c r="AL546" s="71">
        <v>0</v>
      </c>
      <c r="AM546" s="71">
        <v>1807667.0016546231</v>
      </c>
      <c r="AN546" s="71">
        <v>0</v>
      </c>
      <c r="AO546" s="71">
        <v>0</v>
      </c>
      <c r="AP546" s="71">
        <v>67412371.254104048</v>
      </c>
      <c r="AQ546" s="72"/>
      <c r="AR546" s="71">
        <v>28</v>
      </c>
      <c r="AS546" s="71">
        <v>5</v>
      </c>
      <c r="AT546" s="71">
        <v>0</v>
      </c>
      <c r="AU546" s="71">
        <v>0</v>
      </c>
      <c r="AV546" s="71">
        <v>0</v>
      </c>
      <c r="AW546" s="71">
        <v>0</v>
      </c>
      <c r="AX546" s="71"/>
      <c r="AY546" s="72"/>
      <c r="AZ546" s="71">
        <v>121.758</v>
      </c>
      <c r="BA546" s="71">
        <v>1500.7</v>
      </c>
      <c r="BB546" s="71">
        <v>0</v>
      </c>
      <c r="BC546" s="71">
        <v>0</v>
      </c>
      <c r="BD546" s="71">
        <v>0</v>
      </c>
      <c r="BE546" s="71">
        <v>0</v>
      </c>
      <c r="BF546" s="71"/>
      <c r="BG546" s="72"/>
      <c r="BH546" s="71">
        <v>0</v>
      </c>
      <c r="BI546" s="71">
        <v>0</v>
      </c>
      <c r="BJ546" s="71">
        <v>9.1359999999999992</v>
      </c>
      <c r="BK546" s="71">
        <v>0</v>
      </c>
      <c r="BL546" s="71">
        <v>0</v>
      </c>
      <c r="BM546" s="71">
        <v>0</v>
      </c>
      <c r="BN546" s="72"/>
      <c r="BO546" s="71">
        <v>0</v>
      </c>
      <c r="BP546" s="71">
        <v>0</v>
      </c>
      <c r="BQ546" s="71">
        <v>1</v>
      </c>
      <c r="BR546" s="71">
        <v>0</v>
      </c>
      <c r="BS546" s="71">
        <v>0</v>
      </c>
      <c r="BT546" s="71">
        <v>0</v>
      </c>
      <c r="BU546"/>
      <c r="BV546" s="70">
        <v>9.1359999999999992</v>
      </c>
      <c r="BW546" s="70">
        <v>0</v>
      </c>
      <c r="BX546" s="70">
        <v>0</v>
      </c>
      <c r="BY546" s="70">
        <v>0</v>
      </c>
      <c r="BZ546" s="70">
        <v>0</v>
      </c>
      <c r="CA546" s="70">
        <v>0</v>
      </c>
      <c r="CB546" s="70">
        <v>0</v>
      </c>
      <c r="CC546" s="70">
        <v>0</v>
      </c>
      <c r="CD546" s="70">
        <v>0</v>
      </c>
    </row>
    <row r="547" spans="1:82">
      <c r="A547" s="70" t="s">
        <v>2236</v>
      </c>
      <c r="B547" s="70">
        <v>235</v>
      </c>
      <c r="C547" s="70">
        <v>14</v>
      </c>
      <c r="D547" s="70">
        <v>14</v>
      </c>
      <c r="E547" s="70">
        <v>2017</v>
      </c>
      <c r="F547" s="70" t="s">
        <v>156</v>
      </c>
      <c r="G547" s="70" t="s">
        <v>1577</v>
      </c>
      <c r="H547" s="70" t="s">
        <v>1578</v>
      </c>
      <c r="I547" s="148"/>
      <c r="J547" s="71">
        <v>20.804403221223655</v>
      </c>
      <c r="K547" s="71">
        <v>2.9271042462744541</v>
      </c>
      <c r="L547" s="71">
        <v>0.23426147733774183</v>
      </c>
      <c r="M547" s="71">
        <v>21.124012723392855</v>
      </c>
      <c r="N547" s="71">
        <v>36.061733693306451</v>
      </c>
      <c r="O547" s="71">
        <v>11.485380193482966</v>
      </c>
      <c r="P547" s="71">
        <v>8.2702674991648291</v>
      </c>
      <c r="Q547" s="71">
        <v>0.88322277141692396</v>
      </c>
      <c r="R547" s="71">
        <v>0.96119515400497502</v>
      </c>
      <c r="S547" s="71">
        <v>1.11490928049338</v>
      </c>
      <c r="T547" s="72"/>
      <c r="U547" s="71">
        <v>777619</v>
      </c>
      <c r="V547" s="71">
        <v>939</v>
      </c>
      <c r="W547" s="71">
        <v>5</v>
      </c>
      <c r="X547" s="71">
        <v>4058</v>
      </c>
      <c r="Y547" s="71">
        <v>6930</v>
      </c>
      <c r="Z547" s="71">
        <v>6867</v>
      </c>
      <c r="AA547" s="71">
        <v>1713</v>
      </c>
      <c r="AB547" s="71">
        <v>12931</v>
      </c>
      <c r="AC547" s="71">
        <v>167420</v>
      </c>
      <c r="AD547" s="71">
        <v>1.11490928049338</v>
      </c>
      <c r="AE547" s="72"/>
      <c r="AF547" s="71">
        <v>6303592.2053246647</v>
      </c>
      <c r="AG547" s="71">
        <v>1934082.054144887</v>
      </c>
      <c r="AH547" s="71">
        <v>32307.57245395457</v>
      </c>
      <c r="AI547" s="71">
        <v>25125350.399103269</v>
      </c>
      <c r="AJ547" s="71">
        <v>27645942.972238161</v>
      </c>
      <c r="AK547" s="71">
        <v>0</v>
      </c>
      <c r="AL547" s="71">
        <v>0</v>
      </c>
      <c r="AM547" s="71">
        <v>1776291.1534104741</v>
      </c>
      <c r="AN547" s="71">
        <v>0</v>
      </c>
      <c r="AO547" s="71">
        <v>0</v>
      </c>
      <c r="AP547" s="71">
        <v>62817566.356675409</v>
      </c>
      <c r="AQ547" s="72"/>
      <c r="AR547" s="71">
        <v>28</v>
      </c>
      <c r="AS547" s="71">
        <v>5</v>
      </c>
      <c r="AT547" s="71">
        <v>0</v>
      </c>
      <c r="AU547" s="71">
        <v>0</v>
      </c>
      <c r="AV547" s="71">
        <v>0</v>
      </c>
      <c r="AW547" s="71">
        <v>0</v>
      </c>
      <c r="AX547" s="71"/>
      <c r="AY547" s="72"/>
      <c r="AZ547" s="71">
        <v>121.758</v>
      </c>
      <c r="BA547" s="71">
        <v>1500.7</v>
      </c>
      <c r="BB547" s="71">
        <v>0</v>
      </c>
      <c r="BC547" s="71">
        <v>0</v>
      </c>
      <c r="BD547" s="71">
        <v>0</v>
      </c>
      <c r="BE547" s="71">
        <v>0</v>
      </c>
      <c r="BF547" s="71"/>
      <c r="BG547" s="72"/>
      <c r="BH547" s="71">
        <v>0</v>
      </c>
      <c r="BI547" s="71">
        <v>0</v>
      </c>
      <c r="BJ547" s="71">
        <v>15.727</v>
      </c>
      <c r="BK547" s="71">
        <v>0</v>
      </c>
      <c r="BL547" s="71">
        <v>0</v>
      </c>
      <c r="BM547" s="71">
        <v>0</v>
      </c>
      <c r="BN547" s="72"/>
      <c r="BO547" s="71">
        <v>0</v>
      </c>
      <c r="BP547" s="71">
        <v>0</v>
      </c>
      <c r="BQ547" s="71">
        <v>1</v>
      </c>
      <c r="BR547" s="71">
        <v>0</v>
      </c>
      <c r="BS547" s="71">
        <v>0</v>
      </c>
      <c r="BT547" s="71">
        <v>0</v>
      </c>
      <c r="BU547"/>
      <c r="BV547" s="70">
        <v>15.727</v>
      </c>
      <c r="BW547" s="70">
        <v>0</v>
      </c>
      <c r="BX547" s="70">
        <v>0</v>
      </c>
      <c r="BY547" s="70">
        <v>0</v>
      </c>
      <c r="BZ547" s="70">
        <v>0</v>
      </c>
      <c r="CA547" s="70">
        <v>0</v>
      </c>
      <c r="CB547" s="70">
        <v>0</v>
      </c>
      <c r="CC547" s="70">
        <v>0</v>
      </c>
      <c r="CD547" s="70">
        <v>0</v>
      </c>
    </row>
    <row r="548" spans="1:82">
      <c r="A548" s="70" t="s">
        <v>2237</v>
      </c>
      <c r="B548" s="70">
        <v>236</v>
      </c>
      <c r="C548" s="70">
        <v>15</v>
      </c>
      <c r="D548" s="70">
        <v>14</v>
      </c>
      <c r="E548" s="70">
        <v>2018</v>
      </c>
      <c r="F548" s="70" t="s">
        <v>183</v>
      </c>
      <c r="G548" s="70" t="s">
        <v>1577</v>
      </c>
      <c r="H548" s="70" t="s">
        <v>1578</v>
      </c>
      <c r="I548" s="148"/>
      <c r="J548" s="71">
        <v>17.48809833783622</v>
      </c>
      <c r="K548" s="71">
        <v>2.7243412350519245</v>
      </c>
      <c r="L548" s="71">
        <v>0.21490473175369673</v>
      </c>
      <c r="M548" s="71">
        <v>21.228197967598895</v>
      </c>
      <c r="N548" s="71">
        <v>32.679213234343159</v>
      </c>
      <c r="O548" s="71">
        <v>11.156357445432187</v>
      </c>
      <c r="P548" s="71">
        <v>8.0875657049366598</v>
      </c>
      <c r="Q548" s="71">
        <v>0.80005625975825401</v>
      </c>
      <c r="R548" s="71">
        <v>0.97276393987898679</v>
      </c>
      <c r="S548" s="71">
        <v>1.007361303654895</v>
      </c>
      <c r="T548" s="72"/>
      <c r="U548" s="71">
        <v>683001</v>
      </c>
      <c r="V548" s="71">
        <v>939</v>
      </c>
      <c r="W548" s="71">
        <v>5</v>
      </c>
      <c r="X548" s="71">
        <v>4058</v>
      </c>
      <c r="Y548" s="71">
        <v>6821</v>
      </c>
      <c r="Z548" s="71">
        <v>6798</v>
      </c>
      <c r="AA548" s="71">
        <v>1692</v>
      </c>
      <c r="AB548" s="71">
        <v>12623</v>
      </c>
      <c r="AC548" s="71">
        <v>168771</v>
      </c>
      <c r="AD548" s="71">
        <v>1.007361303654895</v>
      </c>
      <c r="AE548" s="72"/>
      <c r="AF548" s="71">
        <v>5557766.0451203873</v>
      </c>
      <c r="AG548" s="71">
        <v>1749881.5842774829</v>
      </c>
      <c r="AH548" s="71">
        <v>30449.891013122291</v>
      </c>
      <c r="AI548" s="71">
        <v>25683240.325543001</v>
      </c>
      <c r="AJ548" s="71">
        <v>25277439.3731797</v>
      </c>
      <c r="AK548" s="71">
        <v>0</v>
      </c>
      <c r="AL548" s="71">
        <v>0</v>
      </c>
      <c r="AM548" s="71">
        <v>1737569.970513144</v>
      </c>
      <c r="AN548" s="71">
        <v>0</v>
      </c>
      <c r="AO548" s="71">
        <v>0</v>
      </c>
      <c r="AP548" s="71">
        <v>60036347.189646833</v>
      </c>
      <c r="AQ548" s="72"/>
      <c r="AR548" s="71">
        <v>30</v>
      </c>
      <c r="AS548" s="71">
        <v>5</v>
      </c>
      <c r="AT548" s="71">
        <v>0</v>
      </c>
      <c r="AU548" s="71">
        <v>0</v>
      </c>
      <c r="AV548" s="71">
        <v>0</v>
      </c>
      <c r="AW548" s="71">
        <v>0</v>
      </c>
      <c r="AX548" s="71"/>
      <c r="AY548" s="72"/>
      <c r="AZ548" s="71">
        <v>131.05799999999999</v>
      </c>
      <c r="BA548" s="71">
        <v>1501</v>
      </c>
      <c r="BB548" s="71">
        <v>0</v>
      </c>
      <c r="BC548" s="71">
        <v>0</v>
      </c>
      <c r="BD548" s="71">
        <v>0</v>
      </c>
      <c r="BE548" s="71">
        <v>0</v>
      </c>
      <c r="BF548" s="71"/>
      <c r="BG548" s="72"/>
      <c r="BH548" s="71">
        <v>0</v>
      </c>
      <c r="BI548" s="71">
        <v>0</v>
      </c>
      <c r="BJ548" s="71">
        <v>11.96</v>
      </c>
      <c r="BK548" s="71">
        <v>0</v>
      </c>
      <c r="BL548" s="71">
        <v>0</v>
      </c>
      <c r="BM548" s="71">
        <v>0</v>
      </c>
      <c r="BN548" s="72"/>
      <c r="BO548" s="71">
        <v>0</v>
      </c>
      <c r="BP548" s="71">
        <v>0</v>
      </c>
      <c r="BQ548" s="71">
        <v>1</v>
      </c>
      <c r="BR548" s="71">
        <v>0</v>
      </c>
      <c r="BS548" s="71">
        <v>0</v>
      </c>
      <c r="BT548" s="71">
        <v>0</v>
      </c>
      <c r="BU548"/>
      <c r="BV548" s="70">
        <v>11.96</v>
      </c>
      <c r="BW548" s="70">
        <v>0</v>
      </c>
      <c r="BX548" s="70">
        <v>0</v>
      </c>
      <c r="BY548" s="70">
        <v>0</v>
      </c>
      <c r="BZ548" s="70">
        <v>0</v>
      </c>
      <c r="CA548" s="70">
        <v>0</v>
      </c>
      <c r="CB548" s="70">
        <v>0</v>
      </c>
      <c r="CC548" s="70">
        <v>0</v>
      </c>
      <c r="CD548" s="70">
        <v>0</v>
      </c>
    </row>
    <row r="549" spans="1:82">
      <c r="A549" s="70" t="s">
        <v>2238</v>
      </c>
      <c r="B549" s="70">
        <v>237</v>
      </c>
      <c r="C549" s="70">
        <v>16</v>
      </c>
      <c r="D549" s="70">
        <v>14</v>
      </c>
      <c r="E549" s="70">
        <v>2019</v>
      </c>
      <c r="F549" s="70" t="s">
        <v>158</v>
      </c>
      <c r="G549" s="70" t="s">
        <v>1577</v>
      </c>
      <c r="H549" s="70" t="s">
        <v>1578</v>
      </c>
      <c r="I549" s="148"/>
      <c r="J549" s="71">
        <v>17.304578364990935</v>
      </c>
      <c r="K549" s="71">
        <v>2.5279880586734693</v>
      </c>
      <c r="L549" s="71">
        <v>0.21586757827982339</v>
      </c>
      <c r="M549" s="71">
        <v>19.043621159919958</v>
      </c>
      <c r="N549" s="71">
        <v>32.704494042496428</v>
      </c>
      <c r="O549" s="71">
        <v>10.827914334775933</v>
      </c>
      <c r="P549" s="71">
        <v>7.4598798493414851</v>
      </c>
      <c r="Q549" s="71">
        <v>0.75989964346450101</v>
      </c>
      <c r="R549" s="71">
        <v>1.1498994908003082</v>
      </c>
      <c r="S549" s="71">
        <v>1.1910425492179533</v>
      </c>
      <c r="T549" s="72"/>
      <c r="U549" s="71">
        <v>710943</v>
      </c>
      <c r="V549" s="71">
        <v>939</v>
      </c>
      <c r="W549" s="71">
        <v>5</v>
      </c>
      <c r="X549" s="71">
        <v>4058</v>
      </c>
      <c r="Y549" s="71">
        <v>6743</v>
      </c>
      <c r="Z549" s="71">
        <v>6779</v>
      </c>
      <c r="AA549" s="71">
        <v>1549</v>
      </c>
      <c r="AB549" s="71">
        <v>12314</v>
      </c>
      <c r="AC549" s="71">
        <v>202771</v>
      </c>
      <c r="AD549" s="71">
        <v>1.1910425492179531</v>
      </c>
      <c r="AE549" s="72"/>
      <c r="AF549" s="71">
        <v>5676759.0703071067</v>
      </c>
      <c r="AG549" s="71">
        <v>1749363.3952303459</v>
      </c>
      <c r="AH549" s="71">
        <v>32876.786846225987</v>
      </c>
      <c r="AI549" s="71">
        <v>25167443.418918159</v>
      </c>
      <c r="AJ549" s="71">
        <v>26358876.484163981</v>
      </c>
      <c r="AK549" s="71">
        <v>0</v>
      </c>
      <c r="AL549" s="71">
        <v>0</v>
      </c>
      <c r="AM549" s="71">
        <v>1677074.1002576309</v>
      </c>
      <c r="AN549" s="71">
        <v>0</v>
      </c>
      <c r="AO549" s="71">
        <v>0</v>
      </c>
      <c r="AP549" s="71">
        <v>60662393.255723447</v>
      </c>
      <c r="AQ549" s="72"/>
      <c r="AR549" s="71">
        <v>32</v>
      </c>
      <c r="AS549" s="71">
        <v>5</v>
      </c>
      <c r="AT549" s="71">
        <v>0</v>
      </c>
      <c r="AU549" s="71">
        <v>0</v>
      </c>
      <c r="AV549" s="71">
        <v>0</v>
      </c>
      <c r="AW549" s="71">
        <v>0</v>
      </c>
      <c r="AX549" s="71"/>
      <c r="AY549" s="72"/>
      <c r="AZ549" s="71">
        <v>149.15799999999999</v>
      </c>
      <c r="BA549" s="71">
        <v>1500.7</v>
      </c>
      <c r="BB549" s="71">
        <v>0</v>
      </c>
      <c r="BC549" s="71">
        <v>0</v>
      </c>
      <c r="BD549" s="71">
        <v>0</v>
      </c>
      <c r="BE549" s="71">
        <v>0</v>
      </c>
      <c r="BF549" s="71"/>
      <c r="BG549" s="72"/>
      <c r="BH549" s="71">
        <v>0</v>
      </c>
      <c r="BI549" s="71">
        <v>0</v>
      </c>
      <c r="BJ549" s="71">
        <v>10.185</v>
      </c>
      <c r="BK549" s="71">
        <v>0</v>
      </c>
      <c r="BL549" s="71">
        <v>0</v>
      </c>
      <c r="BM549" s="71">
        <v>0</v>
      </c>
      <c r="BN549" s="72"/>
      <c r="BO549" s="71">
        <v>0</v>
      </c>
      <c r="BP549" s="71">
        <v>0</v>
      </c>
      <c r="BQ549" s="71">
        <v>1</v>
      </c>
      <c r="BR549" s="71">
        <v>0</v>
      </c>
      <c r="BS549" s="71">
        <v>0</v>
      </c>
      <c r="BT549" s="71">
        <v>0</v>
      </c>
      <c r="BU549"/>
      <c r="BV549" s="70">
        <v>10.185</v>
      </c>
      <c r="BW549" s="70">
        <v>0</v>
      </c>
      <c r="BX549" s="70">
        <v>0</v>
      </c>
      <c r="BY549" s="70">
        <v>0</v>
      </c>
      <c r="BZ549" s="70">
        <v>0</v>
      </c>
      <c r="CA549" s="70">
        <v>0</v>
      </c>
      <c r="CB549" s="70">
        <v>0</v>
      </c>
      <c r="CC549" s="70">
        <v>0</v>
      </c>
      <c r="CD549" s="70">
        <v>0</v>
      </c>
    </row>
    <row r="550" spans="1:82">
      <c r="A550" s="70" t="s">
        <v>2239</v>
      </c>
      <c r="B550" s="70">
        <v>238</v>
      </c>
      <c r="C550" s="70">
        <v>17</v>
      </c>
      <c r="D550" s="70">
        <v>14</v>
      </c>
      <c r="E550" s="70">
        <v>2020</v>
      </c>
      <c r="F550" s="70" t="s">
        <v>159</v>
      </c>
      <c r="G550" s="70" t="s">
        <v>1577</v>
      </c>
      <c r="H550" s="70" t="s">
        <v>1578</v>
      </c>
      <c r="I550" s="148"/>
      <c r="J550" s="71">
        <v>13.766358665529189</v>
      </c>
      <c r="K550" s="71">
        <v>2.1125934609297028</v>
      </c>
      <c r="L550" s="71">
        <v>0.38870249061768114</v>
      </c>
      <c r="M550" s="71">
        <v>16.337997246322988</v>
      </c>
      <c r="N550" s="71">
        <v>29.428727656898673</v>
      </c>
      <c r="O550" s="71">
        <v>9.3146530815587543</v>
      </c>
      <c r="P550" s="71">
        <v>7.0682969142755283</v>
      </c>
      <c r="Q550" s="71">
        <v>0.70652634848925699</v>
      </c>
      <c r="R550" s="71">
        <v>1.0635654551131228</v>
      </c>
      <c r="S550" s="71">
        <v>1.5313498502509131</v>
      </c>
      <c r="T550" s="72"/>
      <c r="U550" s="71">
        <v>641133</v>
      </c>
      <c r="V550" s="71">
        <v>726</v>
      </c>
      <c r="W550" s="71">
        <v>8</v>
      </c>
      <c r="X550" s="71">
        <v>3661</v>
      </c>
      <c r="Y550" s="71">
        <v>6620</v>
      </c>
      <c r="Z550" s="71">
        <v>6656</v>
      </c>
      <c r="AA550" s="71">
        <v>1560</v>
      </c>
      <c r="AB550" s="71">
        <v>11983</v>
      </c>
      <c r="AC550" s="71">
        <v>188537.99999999997</v>
      </c>
      <c r="AD550" s="71">
        <v>1.5313498502509131</v>
      </c>
      <c r="AE550" s="72"/>
      <c r="AF550" s="71">
        <v>5005907.1170093305</v>
      </c>
      <c r="AG550" s="71">
        <v>1353539.8893937403</v>
      </c>
      <c r="AH550" s="71">
        <v>57002.554821619618</v>
      </c>
      <c r="AI550" s="71">
        <v>21020296.550173514</v>
      </c>
      <c r="AJ550" s="71">
        <v>27184949.372078329</v>
      </c>
      <c r="AK550" s="71"/>
      <c r="AL550" s="71"/>
      <c r="AM550" s="71">
        <v>1563914.63390678</v>
      </c>
      <c r="AN550" s="71"/>
      <c r="AO550" s="71"/>
      <c r="AP550" s="71">
        <v>56185610.117383316</v>
      </c>
      <c r="AQ550" s="72"/>
      <c r="AR550" s="71">
        <v>38</v>
      </c>
      <c r="AS550" s="71">
        <v>5</v>
      </c>
      <c r="AT550" s="71">
        <v>0</v>
      </c>
      <c r="AU550" s="71">
        <v>0</v>
      </c>
      <c r="AV550" s="71">
        <v>0</v>
      </c>
      <c r="AW550" s="71">
        <v>0</v>
      </c>
      <c r="AX550" s="71"/>
      <c r="AY550" s="72"/>
      <c r="AZ550" s="71">
        <v>187.858</v>
      </c>
      <c r="BA550" s="71">
        <v>1500.7</v>
      </c>
      <c r="BB550" s="71">
        <v>0</v>
      </c>
      <c r="BC550" s="71">
        <v>0</v>
      </c>
      <c r="BD550" s="71">
        <v>0</v>
      </c>
      <c r="BE550" s="71">
        <v>0</v>
      </c>
      <c r="BF550" s="71"/>
      <c r="BG550" s="72"/>
      <c r="BH550" s="71">
        <v>0</v>
      </c>
      <c r="BI550" s="71">
        <v>0</v>
      </c>
      <c r="BJ550" s="71">
        <v>8.9459999999999997</v>
      </c>
      <c r="BK550" s="71">
        <v>0</v>
      </c>
      <c r="BL550" s="71">
        <v>0</v>
      </c>
      <c r="BM550" s="71">
        <v>0</v>
      </c>
      <c r="BN550" s="72"/>
      <c r="BO550" s="71">
        <v>0</v>
      </c>
      <c r="BP550" s="71">
        <v>0</v>
      </c>
      <c r="BQ550" s="71">
        <v>1</v>
      </c>
      <c r="BR550" s="71">
        <v>0</v>
      </c>
      <c r="BS550" s="71">
        <v>0</v>
      </c>
      <c r="BT550" s="71">
        <v>0</v>
      </c>
      <c r="BU550"/>
      <c r="BV550" s="70">
        <v>8.9459999999999997</v>
      </c>
      <c r="BW550" s="70">
        <v>0</v>
      </c>
      <c r="BX550" s="70">
        <v>0</v>
      </c>
      <c r="BY550" s="70">
        <v>0</v>
      </c>
      <c r="BZ550" s="70">
        <v>0</v>
      </c>
      <c r="CA550" s="70">
        <v>0</v>
      </c>
      <c r="CB550" s="70">
        <v>0</v>
      </c>
      <c r="CC550" s="70">
        <v>0</v>
      </c>
      <c r="CD550" s="70">
        <v>0</v>
      </c>
    </row>
    <row r="551" spans="1:82">
      <c r="A551" s="70" t="s">
        <v>2240</v>
      </c>
      <c r="B551" s="70">
        <v>238</v>
      </c>
      <c r="C551" s="70">
        <v>18</v>
      </c>
      <c r="D551" s="70">
        <v>14</v>
      </c>
      <c r="E551" s="70">
        <v>2021</v>
      </c>
      <c r="F551" s="70" t="s">
        <v>160</v>
      </c>
      <c r="G551" s="70" t="s">
        <v>1577</v>
      </c>
      <c r="H551" s="70" t="s">
        <v>1578</v>
      </c>
      <c r="I551" s="148"/>
      <c r="J551" s="71">
        <v>14.114456918360634</v>
      </c>
      <c r="K551" s="71">
        <v>2.0350139227652968</v>
      </c>
      <c r="L551" s="71">
        <v>0.35472559534724823</v>
      </c>
      <c r="M551" s="71">
        <v>16.593139478737005</v>
      </c>
      <c r="N551" s="71">
        <v>28.70103735216891</v>
      </c>
      <c r="O551" s="71">
        <v>8.9458309618240168</v>
      </c>
      <c r="P551" s="71">
        <v>7.1836589079168043</v>
      </c>
      <c r="Q551" s="71">
        <v>0.68067689803930898</v>
      </c>
      <c r="R551" s="71">
        <v>0.93506248295203376</v>
      </c>
      <c r="S551" s="71">
        <v>1.1278333032573871</v>
      </c>
      <c r="T551" s="72"/>
      <c r="U551" s="71">
        <v>675048</v>
      </c>
      <c r="V551" s="71">
        <v>726</v>
      </c>
      <c r="W551" s="71">
        <v>8</v>
      </c>
      <c r="X551" s="71">
        <v>3661</v>
      </c>
      <c r="Y551" s="71">
        <v>6535</v>
      </c>
      <c r="Z551" s="71">
        <v>6582</v>
      </c>
      <c r="AA551" s="71">
        <v>1546</v>
      </c>
      <c r="AB551" s="71">
        <v>11658</v>
      </c>
      <c r="AC551" s="71">
        <v>160804.99999999997</v>
      </c>
      <c r="AD551" s="71">
        <v>1.1278333032573871</v>
      </c>
      <c r="AE551" s="72"/>
      <c r="AF551" s="71">
        <v>5170577.1153356861</v>
      </c>
      <c r="AG551" s="71">
        <v>1376913.3986801216</v>
      </c>
      <c r="AH551" s="71">
        <v>51106.107739974861</v>
      </c>
      <c r="AI551" s="71">
        <v>23065496.381874647</v>
      </c>
      <c r="AJ551" s="71">
        <v>26141332.211530458</v>
      </c>
      <c r="AK551" s="71">
        <v>0</v>
      </c>
      <c r="AL551" s="71">
        <v>0</v>
      </c>
      <c r="AM551" s="71">
        <v>1530274.4040633664</v>
      </c>
      <c r="AN551" s="71">
        <v>0</v>
      </c>
      <c r="AO551" s="71">
        <v>0</v>
      </c>
      <c r="AP551" s="71">
        <v>57335699.619224258</v>
      </c>
      <c r="AQ551" s="72"/>
      <c r="AR551" s="71">
        <v>41</v>
      </c>
      <c r="AS551" s="71">
        <v>5</v>
      </c>
      <c r="AT551" s="71">
        <v>0</v>
      </c>
      <c r="AU551" s="71">
        <v>0</v>
      </c>
      <c r="AV551" s="71">
        <v>0</v>
      </c>
      <c r="AW551" s="71">
        <v>0</v>
      </c>
      <c r="AX551" s="71"/>
      <c r="AY551" s="72"/>
      <c r="AZ551" s="71">
        <v>217.15799999999999</v>
      </c>
      <c r="BA551" s="71">
        <v>1500.7</v>
      </c>
      <c r="BB551" s="71">
        <v>0</v>
      </c>
      <c r="BC551" s="71">
        <v>0</v>
      </c>
      <c r="BD551" s="71">
        <v>0</v>
      </c>
      <c r="BE551" s="71">
        <v>0</v>
      </c>
      <c r="BF551" s="71"/>
      <c r="BG551" s="72"/>
      <c r="BH551" s="71">
        <v>0</v>
      </c>
      <c r="BI551" s="71">
        <v>0</v>
      </c>
      <c r="BJ551" s="71">
        <v>7.6680000000000001</v>
      </c>
      <c r="BK551" s="71">
        <v>0</v>
      </c>
      <c r="BL551" s="71">
        <v>0</v>
      </c>
      <c r="BM551" s="71">
        <v>0</v>
      </c>
      <c r="BN551" s="72"/>
      <c r="BO551" s="71">
        <v>0</v>
      </c>
      <c r="BP551" s="71">
        <v>0</v>
      </c>
      <c r="BQ551" s="71">
        <v>1</v>
      </c>
      <c r="BR551" s="71">
        <v>0</v>
      </c>
      <c r="BS551" s="71">
        <v>0</v>
      </c>
      <c r="BT551" s="71">
        <v>0</v>
      </c>
      <c r="BU551"/>
      <c r="BV551" s="70">
        <v>7.6680000000000001</v>
      </c>
      <c r="BW551" s="70">
        <v>0</v>
      </c>
      <c r="BX551" s="70">
        <v>0</v>
      </c>
      <c r="BY551" s="70">
        <v>0</v>
      </c>
      <c r="BZ551" s="70">
        <v>0</v>
      </c>
      <c r="CA551" s="70">
        <v>0</v>
      </c>
      <c r="CB551" s="70">
        <v>0</v>
      </c>
      <c r="CC551" s="70">
        <v>0</v>
      </c>
      <c r="CD551" s="70">
        <v>0</v>
      </c>
    </row>
    <row r="552" spans="1:82">
      <c r="A552" s="70" t="s">
        <v>1582</v>
      </c>
      <c r="B552" s="70">
        <v>238</v>
      </c>
      <c r="C552" s="70">
        <v>19</v>
      </c>
      <c r="D552" s="70">
        <v>14</v>
      </c>
      <c r="E552" s="70">
        <v>2022</v>
      </c>
      <c r="F552" s="70" t="s">
        <v>161</v>
      </c>
      <c r="G552" s="70" t="s">
        <v>1577</v>
      </c>
      <c r="H552" s="70" t="s">
        <v>1578</v>
      </c>
      <c r="I552" s="148"/>
      <c r="J552" s="71">
        <v>9.7750896642571146</v>
      </c>
      <c r="K552" s="71">
        <v>1.9466008648862052</v>
      </c>
      <c r="L552" s="71">
        <v>0.3180583312289999</v>
      </c>
      <c r="M552" s="71">
        <v>16.917575704652574</v>
      </c>
      <c r="N552" s="71">
        <v>27.902515300262689</v>
      </c>
      <c r="O552" s="71">
        <v>9.2510868659811987</v>
      </c>
      <c r="P552" s="71">
        <v>7.0986767389951781</v>
      </c>
      <c r="Q552" s="71">
        <v>0.66776062355785681</v>
      </c>
      <c r="R552" s="71">
        <v>0.82439021425931636</v>
      </c>
      <c r="S552" s="71">
        <v>1.399352812874556</v>
      </c>
      <c r="T552" s="72"/>
      <c r="U552" s="71">
        <v>574998</v>
      </c>
      <c r="V552" s="71">
        <v>726</v>
      </c>
      <c r="W552" s="71">
        <v>8</v>
      </c>
      <c r="X552" s="71">
        <v>3661</v>
      </c>
      <c r="Y552" s="71">
        <v>6451</v>
      </c>
      <c r="Z552" s="71">
        <v>6467</v>
      </c>
      <c r="AA552" s="71">
        <v>1551</v>
      </c>
      <c r="AB552" s="71">
        <v>11343</v>
      </c>
      <c r="AC552" s="71">
        <v>143553</v>
      </c>
      <c r="AD552" s="71">
        <v>1.399352812874556</v>
      </c>
      <c r="AE552" s="72"/>
      <c r="AF552" s="71">
        <v>3926388.6732001193</v>
      </c>
      <c r="AG552" s="71">
        <v>1389008.9932136547</v>
      </c>
      <c r="AH552" s="71">
        <v>56728.249419033666</v>
      </c>
      <c r="AI552" s="71">
        <v>22906906.688467976</v>
      </c>
      <c r="AJ552" s="71">
        <v>26267599.075219244</v>
      </c>
      <c r="AK552" s="71">
        <v>0</v>
      </c>
      <c r="AL552" s="71">
        <v>0</v>
      </c>
      <c r="AM552" s="71">
        <v>1464690.9004599119</v>
      </c>
      <c r="AN552" s="71">
        <v>0</v>
      </c>
      <c r="AO552" s="71">
        <v>0</v>
      </c>
      <c r="AP552" s="71">
        <v>56011322.579979941</v>
      </c>
      <c r="AQ552" s="72"/>
      <c r="AR552" s="71">
        <v>43</v>
      </c>
      <c r="AS552" s="71">
        <v>5</v>
      </c>
      <c r="AT552" s="71">
        <v>0</v>
      </c>
      <c r="AU552" s="71">
        <v>0</v>
      </c>
      <c r="AV552" s="71">
        <v>0</v>
      </c>
      <c r="AW552" s="71">
        <v>0</v>
      </c>
      <c r="AX552" s="71"/>
      <c r="AY552" s="72"/>
      <c r="AZ552" s="71">
        <v>225.65800000000002</v>
      </c>
      <c r="BA552" s="71">
        <v>1500.7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2241</v>
      </c>
      <c r="B553" s="70">
        <v>238</v>
      </c>
      <c r="C553" s="70">
        <v>20</v>
      </c>
      <c r="D553" s="70">
        <v>14</v>
      </c>
      <c r="E553" s="70">
        <v>2023</v>
      </c>
      <c r="F553" s="70" t="s">
        <v>1539</v>
      </c>
      <c r="G553" s="70" t="s">
        <v>1577</v>
      </c>
      <c r="H553" s="70" t="s">
        <v>1578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47</v>
      </c>
      <c r="AS553" s="71">
        <v>7</v>
      </c>
      <c r="AT553" s="71">
        <v>0</v>
      </c>
      <c r="AU553" s="71">
        <v>0</v>
      </c>
      <c r="AV553" s="71">
        <v>0</v>
      </c>
      <c r="AW553" s="71">
        <v>0</v>
      </c>
      <c r="AX553" s="71"/>
      <c r="AY553" s="72"/>
      <c r="AZ553" s="71">
        <v>254.55800000000002</v>
      </c>
      <c r="BA553" s="71">
        <v>4978.7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1576</v>
      </c>
      <c r="B554" s="70">
        <v>238</v>
      </c>
      <c r="C554" s="70">
        <v>21</v>
      </c>
      <c r="D554" s="70">
        <v>14</v>
      </c>
      <c r="E554" s="70">
        <v>2024</v>
      </c>
      <c r="F554" s="70" t="s">
        <v>1554</v>
      </c>
      <c r="G554" s="70" t="s">
        <v>1577</v>
      </c>
      <c r="H554" s="70" t="s">
        <v>1578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2242</v>
      </c>
      <c r="B555" s="70">
        <v>443</v>
      </c>
      <c r="C555" s="70">
        <v>1</v>
      </c>
      <c r="D555" s="70">
        <v>27</v>
      </c>
      <c r="E555" s="70">
        <v>1990</v>
      </c>
      <c r="F555" s="70" t="s">
        <v>787</v>
      </c>
      <c r="G555" s="70" t="s">
        <v>2243</v>
      </c>
      <c r="H555" s="70" t="s">
        <v>2244</v>
      </c>
      <c r="I555" s="148"/>
      <c r="J555" s="71">
        <v>31.38739633377903</v>
      </c>
      <c r="K555" s="71">
        <v>2.8024644462006219</v>
      </c>
      <c r="L555" s="71">
        <v>9.9113053492494494</v>
      </c>
      <c r="M555" s="71">
        <v>7.1928116153376926</v>
      </c>
      <c r="N555" s="71">
        <v>8.8284737363647334</v>
      </c>
      <c r="O555" s="71">
        <v>10.72908956186617</v>
      </c>
      <c r="P555" s="71">
        <v>18.21580693770731</v>
      </c>
      <c r="Q555" s="71">
        <v>0.86680666203303802</v>
      </c>
      <c r="R555" s="71">
        <v>0</v>
      </c>
      <c r="S555" s="71">
        <v>0.93955900855570551</v>
      </c>
      <c r="T555" s="72"/>
      <c r="U555" s="71">
        <v>2194022</v>
      </c>
      <c r="V555" s="71">
        <v>928</v>
      </c>
      <c r="W555" s="71">
        <v>87</v>
      </c>
      <c r="X555" s="71">
        <v>2953</v>
      </c>
      <c r="Y555" s="71">
        <v>3399</v>
      </c>
      <c r="Z555" s="71">
        <v>4413</v>
      </c>
      <c r="AA555" s="71">
        <v>4423</v>
      </c>
      <c r="AB555" s="71">
        <v>14074</v>
      </c>
      <c r="AC555" s="71">
        <v>0</v>
      </c>
      <c r="AD555" s="71">
        <v>0.93955900855570551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2245</v>
      </c>
      <c r="B556" s="70">
        <v>444</v>
      </c>
      <c r="C556" s="70">
        <v>2</v>
      </c>
      <c r="D556" s="70">
        <v>27</v>
      </c>
      <c r="E556" s="70">
        <v>2005</v>
      </c>
      <c r="F556" s="70" t="s">
        <v>789</v>
      </c>
      <c r="G556" s="70" t="s">
        <v>2243</v>
      </c>
      <c r="H556" s="70" t="s">
        <v>2244</v>
      </c>
      <c r="I556" s="148"/>
      <c r="J556" s="71">
        <v>43.589323529579183</v>
      </c>
      <c r="K556" s="71">
        <v>1.666625484711366</v>
      </c>
      <c r="L556" s="71">
        <v>15.074301959460019</v>
      </c>
      <c r="M556" s="71">
        <v>15.824795374279169</v>
      </c>
      <c r="N556" s="71">
        <v>16.4672397035241</v>
      </c>
      <c r="O556" s="71">
        <v>15.97803021330421</v>
      </c>
      <c r="P556" s="71">
        <v>19.526300401696879</v>
      </c>
      <c r="Q556" s="71">
        <v>0.80459282645609298</v>
      </c>
      <c r="R556" s="71">
        <v>0</v>
      </c>
      <c r="S556" s="71">
        <v>1.5417480281219069</v>
      </c>
      <c r="T556" s="72"/>
      <c r="U556" s="71">
        <v>2525968</v>
      </c>
      <c r="V556" s="71">
        <v>627</v>
      </c>
      <c r="W556" s="71">
        <v>127</v>
      </c>
      <c r="X556" s="71">
        <v>2819</v>
      </c>
      <c r="Y556" s="71">
        <v>4142</v>
      </c>
      <c r="Z556" s="71">
        <v>7605</v>
      </c>
      <c r="AA556" s="71">
        <v>3883</v>
      </c>
      <c r="AB556" s="71">
        <v>13657</v>
      </c>
      <c r="AC556" s="71">
        <v>0</v>
      </c>
      <c r="AD556" s="71">
        <v>1.5417480281219069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2246</v>
      </c>
      <c r="B557" s="70">
        <v>445</v>
      </c>
      <c r="C557" s="70">
        <v>3</v>
      </c>
      <c r="D557" s="70">
        <v>27</v>
      </c>
      <c r="E557" s="70">
        <v>2006</v>
      </c>
      <c r="F557" s="70" t="s">
        <v>790</v>
      </c>
      <c r="G557" s="70" t="s">
        <v>2243</v>
      </c>
      <c r="H557" s="70" t="s">
        <v>2244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2247</v>
      </c>
      <c r="B558" s="70">
        <v>446</v>
      </c>
      <c r="C558" s="70">
        <v>4</v>
      </c>
      <c r="D558" s="70">
        <v>27</v>
      </c>
      <c r="E558" s="70">
        <v>2007</v>
      </c>
      <c r="F558" s="70" t="s">
        <v>791</v>
      </c>
      <c r="G558" s="1064" t="s">
        <v>2243</v>
      </c>
      <c r="H558" s="70" t="s">
        <v>2244</v>
      </c>
      <c r="I558" s="148"/>
      <c r="J558" s="71">
        <v>45.758942682662727</v>
      </c>
      <c r="K558" s="71">
        <v>1.452781164011703</v>
      </c>
      <c r="L558" s="71">
        <v>11.930555479552821</v>
      </c>
      <c r="M558" s="71">
        <v>16.987042963290449</v>
      </c>
      <c r="N558" s="71">
        <v>15.595495727048011</v>
      </c>
      <c r="O558" s="71">
        <v>15.368096222643009</v>
      </c>
      <c r="P558" s="71">
        <v>19.062569764977599</v>
      </c>
      <c r="Q558" s="71">
        <v>0.83844266995530004</v>
      </c>
      <c r="R558" s="71">
        <v>0</v>
      </c>
      <c r="S558" s="71">
        <v>1.7860957943273541</v>
      </c>
      <c r="T558" s="72"/>
      <c r="U558" s="71">
        <v>2540877</v>
      </c>
      <c r="V558" s="71">
        <v>592</v>
      </c>
      <c r="W558" s="71">
        <v>113</v>
      </c>
      <c r="X558" s="71">
        <v>3667</v>
      </c>
      <c r="Y558" s="71">
        <v>4211</v>
      </c>
      <c r="Z558" s="71">
        <v>7604</v>
      </c>
      <c r="AA558" s="71">
        <v>3733</v>
      </c>
      <c r="AB558" s="71">
        <v>13479</v>
      </c>
      <c r="AC558" s="71">
        <v>0</v>
      </c>
      <c r="AD558" s="71">
        <v>1.7860957943273541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2248</v>
      </c>
      <c r="B559" s="70">
        <v>447</v>
      </c>
      <c r="C559" s="70">
        <v>5</v>
      </c>
      <c r="D559" s="70">
        <v>27</v>
      </c>
      <c r="E559" s="70">
        <v>2008</v>
      </c>
      <c r="F559" s="70" t="s">
        <v>792</v>
      </c>
      <c r="G559" s="1064" t="s">
        <v>2243</v>
      </c>
      <c r="H559" s="70" t="s">
        <v>2244</v>
      </c>
      <c r="I559" s="148"/>
      <c r="J559" s="71">
        <v>45.847843264477113</v>
      </c>
      <c r="K559" s="71">
        <v>1.0902218908370791</v>
      </c>
      <c r="L559" s="71">
        <v>9.9938006878654875</v>
      </c>
      <c r="M559" s="71">
        <v>17.557899298182221</v>
      </c>
      <c r="N559" s="71">
        <v>13.876956554620021</v>
      </c>
      <c r="O559" s="71">
        <v>14.848945318685351</v>
      </c>
      <c r="P559" s="71">
        <v>18.530776965455079</v>
      </c>
      <c r="Q559" s="71">
        <v>0.816980810172244</v>
      </c>
      <c r="R559" s="71">
        <v>0</v>
      </c>
      <c r="S559" s="71">
        <v>1.8774417474388909</v>
      </c>
      <c r="T559" s="72"/>
      <c r="U559" s="71">
        <v>2710389</v>
      </c>
      <c r="V559" s="71">
        <v>592</v>
      </c>
      <c r="W559" s="71">
        <v>113</v>
      </c>
      <c r="X559" s="71">
        <v>3667</v>
      </c>
      <c r="Y559" s="71">
        <v>4189</v>
      </c>
      <c r="Z559" s="71">
        <v>7605</v>
      </c>
      <c r="AA559" s="71">
        <v>3633</v>
      </c>
      <c r="AB559" s="71">
        <v>13350</v>
      </c>
      <c r="AC559" s="71">
        <v>0</v>
      </c>
      <c r="AD559" s="71">
        <v>1.8774417474388909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2249</v>
      </c>
      <c r="B560" s="70">
        <v>448</v>
      </c>
      <c r="C560" s="70">
        <v>6</v>
      </c>
      <c r="D560" s="70">
        <v>27</v>
      </c>
      <c r="E560" s="70">
        <v>2009</v>
      </c>
      <c r="F560" s="70" t="s">
        <v>176</v>
      </c>
      <c r="G560" s="70" t="s">
        <v>2243</v>
      </c>
      <c r="H560" s="70" t="s">
        <v>2244</v>
      </c>
      <c r="I560" s="148"/>
      <c r="J560" s="71">
        <v>40.650314671543228</v>
      </c>
      <c r="K560" s="71">
        <v>1.116782485917484</v>
      </c>
      <c r="L560" s="71">
        <v>11.205082090126069</v>
      </c>
      <c r="M560" s="71">
        <v>19.68983436671844</v>
      </c>
      <c r="N560" s="71">
        <v>16.441156960109719</v>
      </c>
      <c r="O560" s="71">
        <v>15.22379460475198</v>
      </c>
      <c r="P560" s="71">
        <v>17.851665564015651</v>
      </c>
      <c r="Q560" s="71">
        <v>0.77022469860732601</v>
      </c>
      <c r="R560" s="71">
        <v>0</v>
      </c>
      <c r="S560" s="71">
        <v>1.2341012024504789</v>
      </c>
      <c r="T560" s="72"/>
      <c r="U560" s="71">
        <v>2095242</v>
      </c>
      <c r="V560" s="71">
        <v>618</v>
      </c>
      <c r="W560" s="71">
        <v>146</v>
      </c>
      <c r="X560" s="71">
        <v>4114</v>
      </c>
      <c r="Y560" s="71">
        <v>4210</v>
      </c>
      <c r="Z560" s="71">
        <v>7696</v>
      </c>
      <c r="AA560" s="71">
        <v>3593</v>
      </c>
      <c r="AB560" s="71">
        <v>13212</v>
      </c>
      <c r="AC560" s="71">
        <v>0</v>
      </c>
      <c r="AD560" s="71">
        <v>1.2341012024504789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39.479999999999997</v>
      </c>
      <c r="BK560" s="71">
        <v>0</v>
      </c>
      <c r="BL560" s="71">
        <v>0</v>
      </c>
      <c r="BM560" s="71">
        <v>0</v>
      </c>
      <c r="BN560" s="72"/>
      <c r="BO560" s="71">
        <v>0</v>
      </c>
      <c r="BP560" s="71">
        <v>0</v>
      </c>
      <c r="BQ560" s="71">
        <v>2</v>
      </c>
      <c r="BR560" s="71">
        <v>0</v>
      </c>
      <c r="BS560" s="71">
        <v>0</v>
      </c>
      <c r="BT560" s="71">
        <v>0</v>
      </c>
      <c r="BU560"/>
      <c r="BV560" s="70">
        <v>39.479999999999997</v>
      </c>
      <c r="BW560" s="70">
        <v>0</v>
      </c>
      <c r="BX560" s="70">
        <v>0</v>
      </c>
      <c r="BY560" s="70">
        <v>0</v>
      </c>
      <c r="BZ560" s="70">
        <v>0</v>
      </c>
      <c r="CA560" s="70">
        <v>0</v>
      </c>
      <c r="CB560" s="70">
        <v>0</v>
      </c>
      <c r="CC560" s="70">
        <v>0</v>
      </c>
      <c r="CD560" s="70">
        <v>0</v>
      </c>
    </row>
    <row r="561" spans="1:82">
      <c r="A561" s="70" t="s">
        <v>2250</v>
      </c>
      <c r="B561" s="70">
        <v>449</v>
      </c>
      <c r="C561" s="70">
        <v>7</v>
      </c>
      <c r="D561" s="70">
        <v>27</v>
      </c>
      <c r="E561" s="70">
        <v>2010</v>
      </c>
      <c r="F561" s="70" t="s">
        <v>177</v>
      </c>
      <c r="G561" s="70" t="s">
        <v>2243</v>
      </c>
      <c r="H561" s="70" t="s">
        <v>2244</v>
      </c>
      <c r="I561" s="148"/>
      <c r="J561" s="71">
        <v>41.677091000005078</v>
      </c>
      <c r="K561" s="71">
        <v>1.1326857259249989</v>
      </c>
      <c r="L561" s="71">
        <v>9.7541973873611774</v>
      </c>
      <c r="M561" s="71">
        <v>19.15339934923707</v>
      </c>
      <c r="N561" s="71">
        <v>15.33072986169744</v>
      </c>
      <c r="O561" s="71">
        <v>15.30696143907465</v>
      </c>
      <c r="P561" s="71">
        <v>18.201896480695261</v>
      </c>
      <c r="Q561" s="71">
        <v>0.79826807552382995</v>
      </c>
      <c r="R561" s="71">
        <v>0</v>
      </c>
      <c r="S561" s="71">
        <v>1.224344991347925</v>
      </c>
      <c r="T561" s="72"/>
      <c r="U561" s="71">
        <v>2801873</v>
      </c>
      <c r="V561" s="71">
        <v>618</v>
      </c>
      <c r="W561" s="71">
        <v>146</v>
      </c>
      <c r="X561" s="71">
        <v>4114</v>
      </c>
      <c r="Y561" s="71">
        <v>4229</v>
      </c>
      <c r="Z561" s="71">
        <v>7774</v>
      </c>
      <c r="AA561" s="71">
        <v>3572</v>
      </c>
      <c r="AB561" s="71">
        <v>13121</v>
      </c>
      <c r="AC561" s="71">
        <v>0</v>
      </c>
      <c r="AD561" s="71">
        <v>1.224344991347925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38.753</v>
      </c>
      <c r="BK561" s="71">
        <v>0</v>
      </c>
      <c r="BL561" s="71">
        <v>0</v>
      </c>
      <c r="BM561" s="71">
        <v>0</v>
      </c>
      <c r="BN561" s="72"/>
      <c r="BO561" s="71">
        <v>0</v>
      </c>
      <c r="BP561" s="71">
        <v>0</v>
      </c>
      <c r="BQ561" s="71">
        <v>2</v>
      </c>
      <c r="BR561" s="71">
        <v>0</v>
      </c>
      <c r="BS561" s="71">
        <v>0</v>
      </c>
      <c r="BT561" s="71">
        <v>0</v>
      </c>
      <c r="BU561"/>
      <c r="BV561" s="70">
        <v>38.753</v>
      </c>
      <c r="BW561" s="70">
        <v>0</v>
      </c>
      <c r="BX561" s="70">
        <v>0</v>
      </c>
      <c r="BY561" s="70">
        <v>0</v>
      </c>
      <c r="BZ561" s="70">
        <v>0</v>
      </c>
      <c r="CA561" s="70">
        <v>0</v>
      </c>
      <c r="CB561" s="70">
        <v>0</v>
      </c>
      <c r="CC561" s="70">
        <v>0</v>
      </c>
      <c r="CD561" s="70">
        <v>0</v>
      </c>
    </row>
    <row r="562" spans="1:82">
      <c r="A562" s="70" t="s">
        <v>2251</v>
      </c>
      <c r="B562" s="70">
        <v>450</v>
      </c>
      <c r="C562" s="70">
        <v>8</v>
      </c>
      <c r="D562" s="70">
        <v>27</v>
      </c>
      <c r="E562" s="70">
        <v>2011</v>
      </c>
      <c r="F562" s="70" t="s">
        <v>178</v>
      </c>
      <c r="G562" s="70" t="s">
        <v>2243</v>
      </c>
      <c r="H562" s="70" t="s">
        <v>2244</v>
      </c>
      <c r="I562" s="148"/>
      <c r="J562" s="71">
        <v>42.21482257629323</v>
      </c>
      <c r="K562" s="71">
        <v>1.5732330735179041</v>
      </c>
      <c r="L562" s="71">
        <v>8.241332418521786</v>
      </c>
      <c r="M562" s="71">
        <v>20.20874436024414</v>
      </c>
      <c r="N562" s="71">
        <v>18.705188985069899</v>
      </c>
      <c r="O562" s="71">
        <v>15.233942314807265</v>
      </c>
      <c r="P562" s="71">
        <v>17.695684871778841</v>
      </c>
      <c r="Q562" s="71">
        <v>0.91300331386542499</v>
      </c>
      <c r="R562" s="71">
        <v>0</v>
      </c>
      <c r="S562" s="71">
        <v>1.1759976278588029</v>
      </c>
      <c r="T562" s="72"/>
      <c r="U562" s="71">
        <v>3241729</v>
      </c>
      <c r="V562" s="71">
        <v>618</v>
      </c>
      <c r="W562" s="71">
        <v>146</v>
      </c>
      <c r="X562" s="71">
        <v>4114</v>
      </c>
      <c r="Y562" s="71">
        <v>4297</v>
      </c>
      <c r="Z562" s="71">
        <v>7905</v>
      </c>
      <c r="AA562" s="71">
        <v>3576</v>
      </c>
      <c r="AB562" s="71">
        <v>13010</v>
      </c>
      <c r="AC562" s="71">
        <v>0</v>
      </c>
      <c r="AD562" s="71">
        <v>1.1759976278588029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35.820999999999998</v>
      </c>
      <c r="BK562" s="71">
        <v>0</v>
      </c>
      <c r="BL562" s="71">
        <v>0</v>
      </c>
      <c r="BM562" s="71">
        <v>0</v>
      </c>
      <c r="BN562" s="72"/>
      <c r="BO562" s="71">
        <v>0</v>
      </c>
      <c r="BP562" s="71">
        <v>0</v>
      </c>
      <c r="BQ562" s="71">
        <v>2</v>
      </c>
      <c r="BR562" s="71">
        <v>0</v>
      </c>
      <c r="BS562" s="71">
        <v>0</v>
      </c>
      <c r="BT562" s="71">
        <v>0</v>
      </c>
      <c r="BU562"/>
      <c r="BV562" s="70">
        <v>35.820999999999998</v>
      </c>
      <c r="BW562" s="70">
        <v>0</v>
      </c>
      <c r="BX562" s="70">
        <v>0</v>
      </c>
      <c r="BY562" s="70">
        <v>0</v>
      </c>
      <c r="BZ562" s="70">
        <v>0</v>
      </c>
      <c r="CA562" s="70">
        <v>0</v>
      </c>
      <c r="CB562" s="70">
        <v>0</v>
      </c>
      <c r="CC562" s="70">
        <v>0</v>
      </c>
      <c r="CD562" s="70">
        <v>0</v>
      </c>
    </row>
    <row r="563" spans="1:82">
      <c r="A563" s="70" t="s">
        <v>2252</v>
      </c>
      <c r="B563" s="70">
        <v>451</v>
      </c>
      <c r="C563" s="70">
        <v>9</v>
      </c>
      <c r="D563" s="70">
        <v>27</v>
      </c>
      <c r="E563" s="70">
        <v>2012</v>
      </c>
      <c r="F563" s="70" t="s">
        <v>179</v>
      </c>
      <c r="G563" s="70" t="s">
        <v>2243</v>
      </c>
      <c r="H563" s="70" t="s">
        <v>2244</v>
      </c>
      <c r="I563" s="148"/>
      <c r="J563" s="71">
        <v>45.761047217165917</v>
      </c>
      <c r="K563" s="71">
        <v>1.47326834677449</v>
      </c>
      <c r="L563" s="71">
        <v>8.2193600764309025</v>
      </c>
      <c r="M563" s="71">
        <v>22.65562194203979</v>
      </c>
      <c r="N563" s="71">
        <v>19.835276776461608</v>
      </c>
      <c r="O563" s="71">
        <v>15.293788570248323</v>
      </c>
      <c r="P563" s="71">
        <v>18.109891103459418</v>
      </c>
      <c r="Q563" s="71">
        <v>0.98723245511276703</v>
      </c>
      <c r="R563" s="71">
        <v>0</v>
      </c>
      <c r="S563" s="71">
        <v>1.1767491678004469</v>
      </c>
      <c r="T563" s="72"/>
      <c r="U563" s="71">
        <v>2860235</v>
      </c>
      <c r="V563" s="71">
        <v>618</v>
      </c>
      <c r="W563" s="71">
        <v>146</v>
      </c>
      <c r="X563" s="71">
        <v>4114</v>
      </c>
      <c r="Y563" s="71">
        <v>4339</v>
      </c>
      <c r="Z563" s="71">
        <v>7999</v>
      </c>
      <c r="AA563" s="71">
        <v>3639</v>
      </c>
      <c r="AB563" s="71">
        <v>12948</v>
      </c>
      <c r="AC563" s="71">
        <v>0</v>
      </c>
      <c r="AD563" s="71">
        <v>1.1767491678004469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38.899000000000001</v>
      </c>
      <c r="BK563" s="71">
        <v>0</v>
      </c>
      <c r="BL563" s="71">
        <v>0</v>
      </c>
      <c r="BM563" s="71">
        <v>0</v>
      </c>
      <c r="BN563" s="72"/>
      <c r="BO563" s="71">
        <v>0</v>
      </c>
      <c r="BP563" s="71">
        <v>0</v>
      </c>
      <c r="BQ563" s="71">
        <v>2</v>
      </c>
      <c r="BR563" s="71">
        <v>0</v>
      </c>
      <c r="BS563" s="71">
        <v>0</v>
      </c>
      <c r="BT563" s="71">
        <v>0</v>
      </c>
      <c r="BU563"/>
      <c r="BV563" s="70">
        <v>38.899000000000001</v>
      </c>
      <c r="BW563" s="70">
        <v>0</v>
      </c>
      <c r="BX563" s="70">
        <v>0</v>
      </c>
      <c r="BY563" s="70">
        <v>0</v>
      </c>
      <c r="BZ563" s="70">
        <v>0</v>
      </c>
      <c r="CA563" s="70">
        <v>0</v>
      </c>
      <c r="CB563" s="70">
        <v>0</v>
      </c>
      <c r="CC563" s="70">
        <v>0</v>
      </c>
      <c r="CD563" s="70">
        <v>0</v>
      </c>
    </row>
    <row r="564" spans="1:82">
      <c r="A564" s="70" t="s">
        <v>2253</v>
      </c>
      <c r="B564" s="70">
        <v>452</v>
      </c>
      <c r="C564" s="70">
        <v>10</v>
      </c>
      <c r="D564" s="70">
        <v>27</v>
      </c>
      <c r="E564" s="70">
        <v>2013</v>
      </c>
      <c r="F564" s="70" t="s">
        <v>180</v>
      </c>
      <c r="G564" s="70" t="s">
        <v>2243</v>
      </c>
      <c r="H564" s="70" t="s">
        <v>2244</v>
      </c>
      <c r="I564" s="148"/>
      <c r="J564" s="71">
        <v>49.902593663740937</v>
      </c>
      <c r="K564" s="71">
        <v>1.3295123959559521</v>
      </c>
      <c r="L564" s="71">
        <v>5.8135551634067602</v>
      </c>
      <c r="M564" s="71">
        <v>22.215868696857591</v>
      </c>
      <c r="N564" s="71">
        <v>19.637519436306629</v>
      </c>
      <c r="O564" s="71">
        <v>14.900028445758412</v>
      </c>
      <c r="P564" s="71">
        <v>18.342976313826281</v>
      </c>
      <c r="Q564" s="71">
        <v>0.995248063605087</v>
      </c>
      <c r="R564" s="71">
        <v>0</v>
      </c>
      <c r="S564" s="71">
        <v>1.5039819584059091</v>
      </c>
      <c r="T564" s="72"/>
      <c r="U564" s="71">
        <v>3210032</v>
      </c>
      <c r="V564" s="71">
        <v>618</v>
      </c>
      <c r="W564" s="71">
        <v>146</v>
      </c>
      <c r="X564" s="71">
        <v>4114</v>
      </c>
      <c r="Y564" s="71">
        <v>4373</v>
      </c>
      <c r="Z564" s="71">
        <v>8141</v>
      </c>
      <c r="AA564" s="71">
        <v>3672</v>
      </c>
      <c r="AB564" s="71">
        <v>12866</v>
      </c>
      <c r="AC564" s="71">
        <v>0</v>
      </c>
      <c r="AD564" s="71">
        <v>1.5039819584059091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41.55</v>
      </c>
      <c r="BK564" s="71">
        <v>0</v>
      </c>
      <c r="BL564" s="71">
        <v>0</v>
      </c>
      <c r="BM564" s="71">
        <v>0</v>
      </c>
      <c r="BN564" s="72"/>
      <c r="BO564" s="71">
        <v>0</v>
      </c>
      <c r="BP564" s="71">
        <v>0</v>
      </c>
      <c r="BQ564" s="71">
        <v>2</v>
      </c>
      <c r="BR564" s="71">
        <v>0</v>
      </c>
      <c r="BS564" s="71">
        <v>0</v>
      </c>
      <c r="BT564" s="71">
        <v>0</v>
      </c>
      <c r="BU564"/>
      <c r="BV564" s="70">
        <v>41.55</v>
      </c>
      <c r="BW564" s="70">
        <v>0</v>
      </c>
      <c r="BX564" s="70">
        <v>0</v>
      </c>
      <c r="BY564" s="70">
        <v>0</v>
      </c>
      <c r="BZ564" s="70">
        <v>0</v>
      </c>
      <c r="CA564" s="70">
        <v>0</v>
      </c>
      <c r="CB564" s="70">
        <v>0</v>
      </c>
      <c r="CC564" s="70">
        <v>0</v>
      </c>
      <c r="CD564" s="70">
        <v>0</v>
      </c>
    </row>
    <row r="565" spans="1:82">
      <c r="A565" s="70" t="s">
        <v>2254</v>
      </c>
      <c r="B565" s="70">
        <v>453</v>
      </c>
      <c r="C565" s="70">
        <v>11</v>
      </c>
      <c r="D565" s="70">
        <v>27</v>
      </c>
      <c r="E565" s="70">
        <v>2014</v>
      </c>
      <c r="F565" s="70" t="s">
        <v>181</v>
      </c>
      <c r="G565" s="70" t="s">
        <v>2243</v>
      </c>
      <c r="H565" s="70" t="s">
        <v>2244</v>
      </c>
      <c r="I565" s="148"/>
      <c r="J565" s="71">
        <v>44.478101963881343</v>
      </c>
      <c r="K565" s="71">
        <v>1.354431234663072</v>
      </c>
      <c r="L565" s="71">
        <v>5.6632405881637098</v>
      </c>
      <c r="M565" s="71">
        <v>18.20586667974646</v>
      </c>
      <c r="N565" s="71">
        <v>17.28061297553274</v>
      </c>
      <c r="O565" s="71">
        <v>14.235710201506151</v>
      </c>
      <c r="P565" s="71">
        <v>18.1119339143908</v>
      </c>
      <c r="Q565" s="71">
        <v>0.945232973064423</v>
      </c>
      <c r="R565" s="71">
        <v>0</v>
      </c>
      <c r="S565" s="71">
        <v>1.859845552858874</v>
      </c>
      <c r="T565" s="72"/>
      <c r="U565" s="71">
        <v>3160783</v>
      </c>
      <c r="V565" s="71">
        <v>637</v>
      </c>
      <c r="W565" s="71">
        <v>114</v>
      </c>
      <c r="X565" s="71">
        <v>3450</v>
      </c>
      <c r="Y565" s="71">
        <v>4454</v>
      </c>
      <c r="Z565" s="71">
        <v>8192</v>
      </c>
      <c r="AA565" s="71">
        <v>3607</v>
      </c>
      <c r="AB565" s="71">
        <v>12736</v>
      </c>
      <c r="AC565" s="71">
        <v>0</v>
      </c>
      <c r="AD565" s="71">
        <v>1.859845552858874</v>
      </c>
      <c r="AE565" s="72"/>
      <c r="AF565" s="71"/>
      <c r="AG565" s="71"/>
      <c r="AH565" s="71"/>
      <c r="AI565" s="71"/>
      <c r="AJ565" s="71"/>
      <c r="AK565" s="71"/>
      <c r="AL565" s="71"/>
      <c r="AM565" s="71"/>
      <c r="AN565" s="71"/>
      <c r="AO565" s="71"/>
      <c r="AP565" s="71"/>
      <c r="AQ565" s="72"/>
      <c r="AR565" s="71">
        <v>228</v>
      </c>
      <c r="AS565" s="71">
        <v>24</v>
      </c>
      <c r="AT565" s="71">
        <v>0</v>
      </c>
      <c r="AU565" s="71">
        <v>0</v>
      </c>
      <c r="AV565" s="71">
        <v>0</v>
      </c>
      <c r="AW565" s="71">
        <v>0</v>
      </c>
      <c r="AX565" s="71"/>
      <c r="AY565" s="72"/>
      <c r="AZ565" s="71">
        <v>989.19999999999993</v>
      </c>
      <c r="BA565" s="71">
        <v>5352.5</v>
      </c>
      <c r="BB565" s="71">
        <v>0</v>
      </c>
      <c r="BC565" s="71">
        <v>0</v>
      </c>
      <c r="BD565" s="71">
        <v>0</v>
      </c>
      <c r="BE565" s="71">
        <v>0</v>
      </c>
      <c r="BF565" s="71"/>
      <c r="BG565" s="72"/>
      <c r="BH565" s="71">
        <v>0</v>
      </c>
      <c r="BI565" s="71">
        <v>0</v>
      </c>
      <c r="BJ565" s="71">
        <v>39.807000000000002</v>
      </c>
      <c r="BK565" s="71">
        <v>0</v>
      </c>
      <c r="BL565" s="71">
        <v>0</v>
      </c>
      <c r="BM565" s="71">
        <v>0</v>
      </c>
      <c r="BN565" s="72"/>
      <c r="BO565" s="71">
        <v>0</v>
      </c>
      <c r="BP565" s="71">
        <v>0</v>
      </c>
      <c r="BQ565" s="71">
        <v>2</v>
      </c>
      <c r="BR565" s="71">
        <v>0</v>
      </c>
      <c r="BS565" s="71">
        <v>0</v>
      </c>
      <c r="BT565" s="71">
        <v>0</v>
      </c>
      <c r="BU565"/>
      <c r="BV565" s="70">
        <v>39.807000000000002</v>
      </c>
      <c r="BW565" s="70">
        <v>0</v>
      </c>
      <c r="BX565" s="70">
        <v>0</v>
      </c>
      <c r="BY565" s="70">
        <v>0</v>
      </c>
      <c r="BZ565" s="70">
        <v>0</v>
      </c>
      <c r="CA565" s="70">
        <v>0</v>
      </c>
      <c r="CB565" s="70">
        <v>0</v>
      </c>
      <c r="CC565" s="70">
        <v>0</v>
      </c>
      <c r="CD565" s="70">
        <v>0</v>
      </c>
    </row>
    <row r="566" spans="1:82">
      <c r="A566" s="70" t="s">
        <v>2255</v>
      </c>
      <c r="B566" s="70">
        <v>454</v>
      </c>
      <c r="C566" s="70">
        <v>12</v>
      </c>
      <c r="D566" s="70">
        <v>27</v>
      </c>
      <c r="E566" s="70">
        <v>2015</v>
      </c>
      <c r="F566" s="70" t="s">
        <v>182</v>
      </c>
      <c r="G566" s="70" t="s">
        <v>2243</v>
      </c>
      <c r="H566" s="70" t="s">
        <v>2244</v>
      </c>
      <c r="I566" s="148"/>
      <c r="J566" s="71">
        <v>47.000329865124577</v>
      </c>
      <c r="K566" s="71">
        <v>1.5149022432349251</v>
      </c>
      <c r="L566" s="71">
        <v>7.3237041273218484</v>
      </c>
      <c r="M566" s="71">
        <v>17.42685153035363</v>
      </c>
      <c r="N566" s="71">
        <v>14.874208579139779</v>
      </c>
      <c r="O566" s="71">
        <v>14.320325556696481</v>
      </c>
      <c r="P566" s="71">
        <v>17.673966742396345</v>
      </c>
      <c r="Q566" s="71">
        <v>0.91493263029663896</v>
      </c>
      <c r="R566" s="71">
        <v>0</v>
      </c>
      <c r="S566" s="71">
        <v>2.1900214540086429</v>
      </c>
      <c r="T566" s="72"/>
      <c r="U566" s="71">
        <v>3624855</v>
      </c>
      <c r="V566" s="71">
        <v>637</v>
      </c>
      <c r="W566" s="71">
        <v>114</v>
      </c>
      <c r="X566" s="71">
        <v>3450</v>
      </c>
      <c r="Y566" s="71">
        <v>4460</v>
      </c>
      <c r="Z566" s="71">
        <v>8320</v>
      </c>
      <c r="AA566" s="71">
        <v>3517</v>
      </c>
      <c r="AB566" s="71">
        <v>12593</v>
      </c>
      <c r="AC566" s="71">
        <v>0</v>
      </c>
      <c r="AD566" s="71">
        <v>2.1900214540086429</v>
      </c>
      <c r="AE566" s="72"/>
      <c r="AF566" s="71">
        <v>26522796.97327124</v>
      </c>
      <c r="AG566" s="71">
        <v>1148968.1253446611</v>
      </c>
      <c r="AH566" s="71">
        <v>1089164.517351666</v>
      </c>
      <c r="AI566" s="71">
        <v>21298802.59962609</v>
      </c>
      <c r="AJ566" s="71">
        <v>19296232.04413582</v>
      </c>
      <c r="AK566" s="71">
        <v>0</v>
      </c>
      <c r="AL566" s="71">
        <v>0</v>
      </c>
      <c r="AM566" s="71">
        <v>1725817.8243518111</v>
      </c>
      <c r="AN566" s="71">
        <v>0</v>
      </c>
      <c r="AO566" s="71">
        <v>0</v>
      </c>
      <c r="AP566" s="71">
        <v>71081782.084081292</v>
      </c>
      <c r="AQ566" s="72"/>
      <c r="AR566" s="71">
        <v>254</v>
      </c>
      <c r="AS566" s="71">
        <v>45</v>
      </c>
      <c r="AT566" s="71">
        <v>0</v>
      </c>
      <c r="AU566" s="71">
        <v>0</v>
      </c>
      <c r="AV566" s="71">
        <v>0</v>
      </c>
      <c r="AW566" s="71">
        <v>0</v>
      </c>
      <c r="AX566" s="71"/>
      <c r="AY566" s="72"/>
      <c r="AZ566" s="71">
        <v>1120.5</v>
      </c>
      <c r="BA566" s="71">
        <v>8030.9</v>
      </c>
      <c r="BB566" s="71">
        <v>0</v>
      </c>
      <c r="BC566" s="71">
        <v>0</v>
      </c>
      <c r="BD566" s="71">
        <v>0</v>
      </c>
      <c r="BE566" s="71">
        <v>0</v>
      </c>
      <c r="BF566" s="71"/>
      <c r="BG566" s="72"/>
      <c r="BH566" s="71">
        <v>0</v>
      </c>
      <c r="BI566" s="71">
        <v>0</v>
      </c>
      <c r="BJ566" s="71">
        <v>7.4009999999999998</v>
      </c>
      <c r="BK566" s="71">
        <v>0</v>
      </c>
      <c r="BL566" s="71">
        <v>0</v>
      </c>
      <c r="BM566" s="71">
        <v>0</v>
      </c>
      <c r="BN566" s="72"/>
      <c r="BO566" s="71">
        <v>0</v>
      </c>
      <c r="BP566" s="71">
        <v>0</v>
      </c>
      <c r="BQ566" s="71">
        <v>1</v>
      </c>
      <c r="BR566" s="71">
        <v>0</v>
      </c>
      <c r="BS566" s="71">
        <v>0</v>
      </c>
      <c r="BT566" s="71">
        <v>0</v>
      </c>
      <c r="BU566"/>
      <c r="BV566" s="70">
        <v>7.4009999999999998</v>
      </c>
      <c r="BW566" s="70">
        <v>0</v>
      </c>
      <c r="BX566" s="70">
        <v>0</v>
      </c>
      <c r="BY566" s="70">
        <v>0</v>
      </c>
      <c r="BZ566" s="70">
        <v>0</v>
      </c>
      <c r="CA566" s="70">
        <v>0</v>
      </c>
      <c r="CB566" s="70">
        <v>0</v>
      </c>
      <c r="CC566" s="70">
        <v>0</v>
      </c>
      <c r="CD566" s="70">
        <v>0</v>
      </c>
    </row>
    <row r="567" spans="1:82">
      <c r="A567" s="70" t="s">
        <v>2256</v>
      </c>
      <c r="B567" s="70">
        <v>455</v>
      </c>
      <c r="C567" s="70">
        <v>13</v>
      </c>
      <c r="D567" s="70">
        <v>27</v>
      </c>
      <c r="E567" s="70">
        <v>2016</v>
      </c>
      <c r="F567" s="70" t="s">
        <v>155</v>
      </c>
      <c r="G567" s="70" t="s">
        <v>2243</v>
      </c>
      <c r="H567" s="70" t="s">
        <v>2244</v>
      </c>
      <c r="I567" s="148"/>
      <c r="J567" s="71">
        <v>87.112558014567568</v>
      </c>
      <c r="K567" s="71">
        <v>1.5310274737246956</v>
      </c>
      <c r="L567" s="71">
        <v>6.3930096343845406</v>
      </c>
      <c r="M567" s="71">
        <v>14.346514138464782</v>
      </c>
      <c r="N567" s="71">
        <v>14.887164896350782</v>
      </c>
      <c r="O567" s="71">
        <v>14.216138913048326</v>
      </c>
      <c r="P567" s="71">
        <v>17.573997235497618</v>
      </c>
      <c r="Q567" s="71">
        <v>0.87922748269305806</v>
      </c>
      <c r="R567" s="71">
        <v>0</v>
      </c>
      <c r="S567" s="71">
        <v>1.9164538442507788</v>
      </c>
      <c r="T567" s="72"/>
      <c r="U567" s="71">
        <v>6631936</v>
      </c>
      <c r="V567" s="71">
        <v>637</v>
      </c>
      <c r="W567" s="71">
        <v>114</v>
      </c>
      <c r="X567" s="71">
        <v>3450</v>
      </c>
      <c r="Y567" s="71">
        <v>4487</v>
      </c>
      <c r="Z567" s="71">
        <v>8361</v>
      </c>
      <c r="AA567" s="71">
        <v>3617</v>
      </c>
      <c r="AB567" s="71">
        <v>12448</v>
      </c>
      <c r="AC567" s="71">
        <v>0</v>
      </c>
      <c r="AD567" s="71">
        <v>1.916453844250779</v>
      </c>
      <c r="AE567" s="72"/>
      <c r="AF567" s="71">
        <v>48935824.851256922</v>
      </c>
      <c r="AG567" s="71">
        <v>1111572.496674204</v>
      </c>
      <c r="AH567" s="71">
        <v>739888.36039022054</v>
      </c>
      <c r="AI567" s="71">
        <v>20035160.65989425</v>
      </c>
      <c r="AJ567" s="71">
        <v>17730666.737749878</v>
      </c>
      <c r="AK567" s="71">
        <v>0</v>
      </c>
      <c r="AL567" s="71">
        <v>0</v>
      </c>
      <c r="AM567" s="71">
        <v>1707271.5354018779</v>
      </c>
      <c r="AN567" s="71">
        <v>0</v>
      </c>
      <c r="AO567" s="71">
        <v>0</v>
      </c>
      <c r="AP567" s="71">
        <v>90260384.641367346</v>
      </c>
      <c r="AQ567" s="72"/>
      <c r="AR567" s="71">
        <v>280</v>
      </c>
      <c r="AS567" s="71">
        <v>54</v>
      </c>
      <c r="AT567" s="71">
        <v>0</v>
      </c>
      <c r="AU567" s="71">
        <v>0</v>
      </c>
      <c r="AV567" s="71">
        <v>0</v>
      </c>
      <c r="AW567" s="71">
        <v>0</v>
      </c>
      <c r="AX567" s="71"/>
      <c r="AY567" s="72"/>
      <c r="AZ567" s="71">
        <v>1245.2</v>
      </c>
      <c r="BA567" s="71">
        <v>10228.799999999999</v>
      </c>
      <c r="BB567" s="71">
        <v>0</v>
      </c>
      <c r="BC567" s="71">
        <v>0</v>
      </c>
      <c r="BD567" s="71">
        <v>0</v>
      </c>
      <c r="BE567" s="71">
        <v>0</v>
      </c>
      <c r="BF567" s="71"/>
      <c r="BG567" s="72"/>
      <c r="BH567" s="71">
        <v>0</v>
      </c>
      <c r="BI567" s="71">
        <v>0</v>
      </c>
      <c r="BJ567" s="71">
        <v>18.431999999999999</v>
      </c>
      <c r="BK567" s="71">
        <v>0</v>
      </c>
      <c r="BL567" s="71">
        <v>0</v>
      </c>
      <c r="BM567" s="71">
        <v>0</v>
      </c>
      <c r="BN567" s="72"/>
      <c r="BO567" s="71">
        <v>0</v>
      </c>
      <c r="BP567" s="71">
        <v>0</v>
      </c>
      <c r="BQ567" s="71">
        <v>2</v>
      </c>
      <c r="BR567" s="71">
        <v>0</v>
      </c>
      <c r="BS567" s="71">
        <v>0</v>
      </c>
      <c r="BT567" s="71">
        <v>0</v>
      </c>
      <c r="BU567"/>
      <c r="BV567" s="70">
        <v>18.431999999999999</v>
      </c>
      <c r="BW567" s="70">
        <v>0</v>
      </c>
      <c r="BX567" s="70">
        <v>0</v>
      </c>
      <c r="BY567" s="70">
        <v>0</v>
      </c>
      <c r="BZ567" s="70">
        <v>0</v>
      </c>
      <c r="CA567" s="70">
        <v>0</v>
      </c>
      <c r="CB567" s="70">
        <v>0</v>
      </c>
      <c r="CC567" s="70">
        <v>0</v>
      </c>
      <c r="CD567" s="70">
        <v>0</v>
      </c>
    </row>
    <row r="568" spans="1:82">
      <c r="A568" s="70" t="s">
        <v>2257</v>
      </c>
      <c r="B568" s="70">
        <v>456</v>
      </c>
      <c r="C568" s="70">
        <v>14</v>
      </c>
      <c r="D568" s="70">
        <v>27</v>
      </c>
      <c r="E568" s="70">
        <v>2017</v>
      </c>
      <c r="F568" s="70" t="s">
        <v>156</v>
      </c>
      <c r="G568" s="70" t="s">
        <v>2243</v>
      </c>
      <c r="H568" s="70" t="s">
        <v>2244</v>
      </c>
      <c r="I568" s="148"/>
      <c r="J568" s="71">
        <v>82.447712505716751</v>
      </c>
      <c r="K568" s="71">
        <v>1.5661760014648733</v>
      </c>
      <c r="L568" s="71">
        <v>6.8087347524746766</v>
      </c>
      <c r="M568" s="71">
        <v>13.931019220417285</v>
      </c>
      <c r="N568" s="71">
        <v>16.20987631083565</v>
      </c>
      <c r="O568" s="71">
        <v>13.937334083630924</v>
      </c>
      <c r="P568" s="71">
        <v>17.366113365146461</v>
      </c>
      <c r="Q568" s="71">
        <v>0.84237773102504998</v>
      </c>
      <c r="R568" s="71">
        <v>0</v>
      </c>
      <c r="S568" s="71">
        <v>1.615609801398963</v>
      </c>
      <c r="T568" s="72"/>
      <c r="U568" s="71">
        <v>6835667.9999999991</v>
      </c>
      <c r="V568" s="71">
        <v>637</v>
      </c>
      <c r="W568" s="71">
        <v>114</v>
      </c>
      <c r="X568" s="71">
        <v>3450</v>
      </c>
      <c r="Y568" s="71">
        <v>4517</v>
      </c>
      <c r="Z568" s="71">
        <v>8333</v>
      </c>
      <c r="AA568" s="71">
        <v>3597</v>
      </c>
      <c r="AB568" s="71">
        <v>12333</v>
      </c>
      <c r="AC568" s="71">
        <v>0</v>
      </c>
      <c r="AD568" s="71">
        <v>1.615609801398963</v>
      </c>
      <c r="AE568" s="72"/>
      <c r="AF568" s="71">
        <v>48868848.09600383</v>
      </c>
      <c r="AG568" s="71">
        <v>1128390.104713941</v>
      </c>
      <c r="AH568" s="71">
        <v>1104334.1963134301</v>
      </c>
      <c r="AI568" s="71">
        <v>20468763.447681241</v>
      </c>
      <c r="AJ568" s="71">
        <v>20327044.182045441</v>
      </c>
      <c r="AK568" s="71">
        <v>0</v>
      </c>
      <c r="AL568" s="71">
        <v>0</v>
      </c>
      <c r="AM568" s="71">
        <v>1694145.757869567</v>
      </c>
      <c r="AN568" s="71">
        <v>0</v>
      </c>
      <c r="AO568" s="71">
        <v>0</v>
      </c>
      <c r="AP568" s="71">
        <v>93591525.784627452</v>
      </c>
      <c r="AQ568" s="72"/>
      <c r="AR568" s="71">
        <v>308</v>
      </c>
      <c r="AS568" s="71">
        <v>63</v>
      </c>
      <c r="AT568" s="71">
        <v>0</v>
      </c>
      <c r="AU568" s="71">
        <v>0</v>
      </c>
      <c r="AV568" s="71">
        <v>0</v>
      </c>
      <c r="AW568" s="71">
        <v>0</v>
      </c>
      <c r="AX568" s="71"/>
      <c r="AY568" s="72"/>
      <c r="AZ568" s="71">
        <v>1402.9</v>
      </c>
      <c r="BA568" s="71">
        <v>11552.1</v>
      </c>
      <c r="BB568" s="71">
        <v>0</v>
      </c>
      <c r="BC568" s="71">
        <v>0</v>
      </c>
      <c r="BD568" s="71">
        <v>0</v>
      </c>
      <c r="BE568" s="71">
        <v>0</v>
      </c>
      <c r="BF568" s="71"/>
      <c r="BG568" s="72"/>
      <c r="BH568" s="71">
        <v>0</v>
      </c>
      <c r="BI568" s="71">
        <v>0</v>
      </c>
      <c r="BJ568" s="71">
        <v>35.311999999999998</v>
      </c>
      <c r="BK568" s="71">
        <v>0</v>
      </c>
      <c r="BL568" s="71">
        <v>0</v>
      </c>
      <c r="BM568" s="71">
        <v>0</v>
      </c>
      <c r="BN568" s="72"/>
      <c r="BO568" s="71">
        <v>0</v>
      </c>
      <c r="BP568" s="71">
        <v>0</v>
      </c>
      <c r="BQ568" s="71">
        <v>2</v>
      </c>
      <c r="BR568" s="71">
        <v>0</v>
      </c>
      <c r="BS568" s="71">
        <v>0</v>
      </c>
      <c r="BT568" s="71">
        <v>0</v>
      </c>
      <c r="BU568"/>
      <c r="BV568" s="70">
        <v>35.311999999999998</v>
      </c>
      <c r="BW568" s="70">
        <v>0</v>
      </c>
      <c r="BX568" s="70">
        <v>0</v>
      </c>
      <c r="BY568" s="70">
        <v>0</v>
      </c>
      <c r="BZ568" s="70">
        <v>0</v>
      </c>
      <c r="CA568" s="70">
        <v>0</v>
      </c>
      <c r="CB568" s="70">
        <v>0</v>
      </c>
      <c r="CC568" s="70">
        <v>0</v>
      </c>
      <c r="CD568" s="70">
        <v>0</v>
      </c>
    </row>
    <row r="569" spans="1:82">
      <c r="A569" s="70" t="s">
        <v>2258</v>
      </c>
      <c r="B569" s="70">
        <v>457</v>
      </c>
      <c r="C569" s="70">
        <v>15</v>
      </c>
      <c r="D569" s="70">
        <v>27</v>
      </c>
      <c r="E569" s="70">
        <v>2018</v>
      </c>
      <c r="F569" s="70" t="s">
        <v>183</v>
      </c>
      <c r="G569" s="70" t="s">
        <v>2243</v>
      </c>
      <c r="H569" s="70" t="s">
        <v>2244</v>
      </c>
      <c r="I569" s="148"/>
      <c r="J569" s="71">
        <v>76.901642122940913</v>
      </c>
      <c r="K569" s="71">
        <v>1.4530339321639767</v>
      </c>
      <c r="L569" s="71">
        <v>6.3070189940842951</v>
      </c>
      <c r="M569" s="71">
        <v>14.85464143167383</v>
      </c>
      <c r="N569" s="71">
        <v>15.083771766325444</v>
      </c>
      <c r="O569" s="71">
        <v>13.535986497488185</v>
      </c>
      <c r="P569" s="71">
        <v>16.892114185133661</v>
      </c>
      <c r="Q569" s="71">
        <v>0.76735174973407205</v>
      </c>
      <c r="R569" s="71">
        <v>0</v>
      </c>
      <c r="S569" s="71">
        <v>1.5748143155796612</v>
      </c>
      <c r="T569" s="72"/>
      <c r="U569" s="71">
        <v>6785309</v>
      </c>
      <c r="V569" s="71">
        <v>637</v>
      </c>
      <c r="W569" s="71">
        <v>114</v>
      </c>
      <c r="X569" s="71">
        <v>3450</v>
      </c>
      <c r="Y569" s="71">
        <v>4504</v>
      </c>
      <c r="Z569" s="71">
        <v>8248</v>
      </c>
      <c r="AA569" s="71">
        <v>3534</v>
      </c>
      <c r="AB569" s="71">
        <v>12107</v>
      </c>
      <c r="AC569" s="71">
        <v>0</v>
      </c>
      <c r="AD569" s="71">
        <v>1.574814315579661</v>
      </c>
      <c r="AE569" s="72"/>
      <c r="AF569" s="71">
        <v>43654802.125958256</v>
      </c>
      <c r="AG569" s="71">
        <v>995978.7818838103</v>
      </c>
      <c r="AH569" s="71">
        <v>1037367.548535922</v>
      </c>
      <c r="AI569" s="71">
        <v>19478717.146112092</v>
      </c>
      <c r="AJ569" s="71">
        <v>19574947.231775749</v>
      </c>
      <c r="AK569" s="71">
        <v>0</v>
      </c>
      <c r="AL569" s="71">
        <v>0</v>
      </c>
      <c r="AM569" s="71">
        <v>1666541.9973859331</v>
      </c>
      <c r="AN569" s="71">
        <v>0</v>
      </c>
      <c r="AO569" s="71">
        <v>0</v>
      </c>
      <c r="AP569" s="71">
        <v>86408354.831651762</v>
      </c>
      <c r="AQ569" s="72"/>
      <c r="AR569" s="71">
        <v>333</v>
      </c>
      <c r="AS569" s="71">
        <v>72</v>
      </c>
      <c r="AT569" s="71">
        <v>0</v>
      </c>
      <c r="AU569" s="71">
        <v>0</v>
      </c>
      <c r="AV569" s="71">
        <v>0</v>
      </c>
      <c r="AW569" s="71">
        <v>0</v>
      </c>
      <c r="AX569" s="71"/>
      <c r="AY569" s="72"/>
      <c r="AZ569" s="71">
        <v>1532</v>
      </c>
      <c r="BA569" s="71">
        <v>13914</v>
      </c>
      <c r="BB569" s="71">
        <v>0</v>
      </c>
      <c r="BC569" s="71">
        <v>0</v>
      </c>
      <c r="BD569" s="71">
        <v>0</v>
      </c>
      <c r="BE569" s="71">
        <v>0</v>
      </c>
      <c r="BF569" s="71"/>
      <c r="BG569" s="72"/>
      <c r="BH569" s="71">
        <v>0</v>
      </c>
      <c r="BI569" s="71">
        <v>0</v>
      </c>
      <c r="BJ569" s="71">
        <v>31.51</v>
      </c>
      <c r="BK569" s="71">
        <v>0</v>
      </c>
      <c r="BL569" s="71">
        <v>0</v>
      </c>
      <c r="BM569" s="71">
        <v>0</v>
      </c>
      <c r="BN569" s="72"/>
      <c r="BO569" s="71">
        <v>0</v>
      </c>
      <c r="BP569" s="71">
        <v>0</v>
      </c>
      <c r="BQ569" s="71">
        <v>2</v>
      </c>
      <c r="BR569" s="71">
        <v>0</v>
      </c>
      <c r="BS569" s="71">
        <v>0</v>
      </c>
      <c r="BT569" s="71">
        <v>0</v>
      </c>
      <c r="BU569"/>
      <c r="BV569" s="70">
        <v>31.51</v>
      </c>
      <c r="BW569" s="70">
        <v>0</v>
      </c>
      <c r="BX569" s="70">
        <v>0</v>
      </c>
      <c r="BY569" s="70">
        <v>0</v>
      </c>
      <c r="BZ569" s="70">
        <v>0</v>
      </c>
      <c r="CA569" s="70">
        <v>0</v>
      </c>
      <c r="CB569" s="70">
        <v>0</v>
      </c>
      <c r="CC569" s="70">
        <v>0</v>
      </c>
      <c r="CD569" s="70">
        <v>0</v>
      </c>
    </row>
    <row r="570" spans="1:82">
      <c r="A570" s="70" t="s">
        <v>2259</v>
      </c>
      <c r="B570" s="70">
        <v>458</v>
      </c>
      <c r="C570" s="70">
        <v>16</v>
      </c>
      <c r="D570" s="70">
        <v>27</v>
      </c>
      <c r="E570" s="70">
        <v>2019</v>
      </c>
      <c r="F570" s="70" t="s">
        <v>158</v>
      </c>
      <c r="G570" s="70" t="s">
        <v>2243</v>
      </c>
      <c r="H570" s="70" t="s">
        <v>2244</v>
      </c>
      <c r="I570" s="148"/>
      <c r="J570" s="71">
        <v>71.765305537309686</v>
      </c>
      <c r="K570" s="71">
        <v>1.3530466549868791</v>
      </c>
      <c r="L570" s="71">
        <v>6.375571368617913</v>
      </c>
      <c r="M570" s="71">
        <v>14.203196360306443</v>
      </c>
      <c r="N570" s="71">
        <v>13.105818984052869</v>
      </c>
      <c r="O570" s="71">
        <v>13.035345756911992</v>
      </c>
      <c r="P570" s="71">
        <v>16.431962586154388</v>
      </c>
      <c r="Q570" s="71">
        <v>0.73089584027883203</v>
      </c>
      <c r="R570" s="71">
        <v>0</v>
      </c>
      <c r="S570" s="71">
        <v>1.154157753160062</v>
      </c>
      <c r="T570" s="72"/>
      <c r="U570" s="71">
        <v>6514005</v>
      </c>
      <c r="V570" s="71">
        <v>637</v>
      </c>
      <c r="W570" s="71">
        <v>114</v>
      </c>
      <c r="X570" s="71">
        <v>3450</v>
      </c>
      <c r="Y570" s="71">
        <v>4482</v>
      </c>
      <c r="Z570" s="71">
        <v>8161</v>
      </c>
      <c r="AA570" s="71">
        <v>3412</v>
      </c>
      <c r="AB570" s="71">
        <v>11844</v>
      </c>
      <c r="AC570" s="71">
        <v>0</v>
      </c>
      <c r="AD570" s="71">
        <v>1.154157753160062</v>
      </c>
      <c r="AE570" s="72"/>
      <c r="AF570" s="71">
        <v>42410695.324170157</v>
      </c>
      <c r="AG570" s="71">
        <v>971470.310494598</v>
      </c>
      <c r="AH570" s="71">
        <v>1125505.310564578</v>
      </c>
      <c r="AI570" s="71">
        <v>19448092.820648421</v>
      </c>
      <c r="AJ570" s="71">
        <v>17431763.62255932</v>
      </c>
      <c r="AK570" s="71">
        <v>0</v>
      </c>
      <c r="AL570" s="71">
        <v>0</v>
      </c>
      <c r="AM570" s="71">
        <v>1613063.6384157368</v>
      </c>
      <c r="AN570" s="71">
        <v>0</v>
      </c>
      <c r="AO570" s="71">
        <v>0</v>
      </c>
      <c r="AP570" s="71">
        <v>83000591.026852816</v>
      </c>
      <c r="AQ570" s="72"/>
      <c r="AR570" s="71">
        <v>351</v>
      </c>
      <c r="AS570" s="71">
        <v>83</v>
      </c>
      <c r="AT570" s="71">
        <v>0</v>
      </c>
      <c r="AU570" s="71">
        <v>0</v>
      </c>
      <c r="AV570" s="71">
        <v>0</v>
      </c>
      <c r="AW570" s="71">
        <v>0</v>
      </c>
      <c r="AX570" s="71"/>
      <c r="AY570" s="72"/>
      <c r="AZ570" s="71">
        <v>1623.2</v>
      </c>
      <c r="BA570" s="71">
        <v>18253.3</v>
      </c>
      <c r="BB570" s="71">
        <v>0</v>
      </c>
      <c r="BC570" s="71">
        <v>0</v>
      </c>
      <c r="BD570" s="71">
        <v>0</v>
      </c>
      <c r="BE570" s="71">
        <v>0</v>
      </c>
      <c r="BF570" s="71"/>
      <c r="BG570" s="72"/>
      <c r="BH570" s="71">
        <v>0</v>
      </c>
      <c r="BI570" s="71">
        <v>0</v>
      </c>
      <c r="BJ570" s="71">
        <v>29.625</v>
      </c>
      <c r="BK570" s="71">
        <v>0</v>
      </c>
      <c r="BL570" s="71">
        <v>0</v>
      </c>
      <c r="BM570" s="71">
        <v>0</v>
      </c>
      <c r="BN570" s="72"/>
      <c r="BO570" s="71">
        <v>0</v>
      </c>
      <c r="BP570" s="71">
        <v>0</v>
      </c>
      <c r="BQ570" s="71">
        <v>2</v>
      </c>
      <c r="BR570" s="71">
        <v>0</v>
      </c>
      <c r="BS570" s="71">
        <v>0</v>
      </c>
      <c r="BT570" s="71">
        <v>0</v>
      </c>
      <c r="BU570"/>
      <c r="BV570" s="70">
        <v>29.625</v>
      </c>
      <c r="BW570" s="70">
        <v>0</v>
      </c>
      <c r="BX570" s="70">
        <v>0</v>
      </c>
      <c r="BY570" s="70">
        <v>0</v>
      </c>
      <c r="BZ570" s="70">
        <v>0</v>
      </c>
      <c r="CA570" s="70">
        <v>0</v>
      </c>
      <c r="CB570" s="70">
        <v>0</v>
      </c>
      <c r="CC570" s="70">
        <v>0</v>
      </c>
      <c r="CD570" s="70">
        <v>0</v>
      </c>
    </row>
    <row r="571" spans="1:82">
      <c r="A571" s="70" t="s">
        <v>2260</v>
      </c>
      <c r="B571" s="70">
        <v>459</v>
      </c>
      <c r="C571" s="70">
        <v>17</v>
      </c>
      <c r="D571" s="70">
        <v>27</v>
      </c>
      <c r="E571" s="70">
        <v>2020</v>
      </c>
      <c r="F571" s="70" t="s">
        <v>159</v>
      </c>
      <c r="G571" s="70" t="s">
        <v>2243</v>
      </c>
      <c r="H571" s="70" t="s">
        <v>2244</v>
      </c>
      <c r="I571" s="148"/>
      <c r="J571" s="71">
        <v>57.523981772596343</v>
      </c>
      <c r="K571" s="71">
        <v>1.5838258769464442</v>
      </c>
      <c r="L571" s="71">
        <v>5.9369788303764697</v>
      </c>
      <c r="M571" s="71">
        <v>11.04211277076829</v>
      </c>
      <c r="N571" s="71">
        <v>13.579263078349873</v>
      </c>
      <c r="O571" s="71">
        <v>11.47538390456457</v>
      </c>
      <c r="P571" s="71">
        <v>15.378076748109708</v>
      </c>
      <c r="Q571" s="71">
        <v>0.69019422810775599</v>
      </c>
      <c r="R571" s="71">
        <v>0</v>
      </c>
      <c r="S571" s="71">
        <v>1.526051649674941</v>
      </c>
      <c r="T571" s="72"/>
      <c r="U571" s="71">
        <v>5612015</v>
      </c>
      <c r="V571" s="71">
        <v>716</v>
      </c>
      <c r="W571" s="71">
        <v>146</v>
      </c>
      <c r="X571" s="71">
        <v>3148</v>
      </c>
      <c r="Y571" s="71">
        <v>4513</v>
      </c>
      <c r="Z571" s="71">
        <v>8200</v>
      </c>
      <c r="AA571" s="71">
        <v>3394</v>
      </c>
      <c r="AB571" s="71">
        <v>11706</v>
      </c>
      <c r="AC571" s="71">
        <v>0</v>
      </c>
      <c r="AD571" s="71">
        <v>1.526051649674941</v>
      </c>
      <c r="AE571" s="72"/>
      <c r="AF571" s="71">
        <v>35274578.809012309</v>
      </c>
      <c r="AG571" s="71">
        <v>1107053.5210241878</v>
      </c>
      <c r="AH571" s="71">
        <v>1130131.1189773639</v>
      </c>
      <c r="AI571" s="71">
        <v>15966077.827717321</v>
      </c>
      <c r="AJ571" s="71">
        <v>18650104.595408421</v>
      </c>
      <c r="AK571" s="71"/>
      <c r="AL571" s="71"/>
      <c r="AM571" s="71">
        <v>1527763.0563725918</v>
      </c>
      <c r="AN571" s="71"/>
      <c r="AO571" s="71"/>
      <c r="AP571" s="71">
        <v>73655708.928512201</v>
      </c>
      <c r="AQ571" s="72"/>
      <c r="AR571" s="71">
        <v>372</v>
      </c>
      <c r="AS571" s="71">
        <v>98</v>
      </c>
      <c r="AT571" s="71">
        <v>0</v>
      </c>
      <c r="AU571" s="71">
        <v>0</v>
      </c>
      <c r="AV571" s="71">
        <v>0</v>
      </c>
      <c r="AW571" s="71">
        <v>0</v>
      </c>
      <c r="AX571" s="71"/>
      <c r="AY571" s="72"/>
      <c r="AZ571" s="71">
        <v>1737.7</v>
      </c>
      <c r="BA571" s="71">
        <v>18961.099999999999</v>
      </c>
      <c r="BB571" s="71">
        <v>0</v>
      </c>
      <c r="BC571" s="71">
        <v>0</v>
      </c>
      <c r="BD571" s="71">
        <v>0</v>
      </c>
      <c r="BE571" s="71">
        <v>0</v>
      </c>
      <c r="BF571" s="71"/>
      <c r="BG571" s="72"/>
      <c r="BH571" s="71">
        <v>0</v>
      </c>
      <c r="BI571" s="71">
        <v>0</v>
      </c>
      <c r="BJ571" s="71">
        <v>31.984999999999999</v>
      </c>
      <c r="BK571" s="71">
        <v>0</v>
      </c>
      <c r="BL571" s="71">
        <v>0</v>
      </c>
      <c r="BM571" s="71">
        <v>0</v>
      </c>
      <c r="BN571" s="72"/>
      <c r="BO571" s="71">
        <v>0</v>
      </c>
      <c r="BP571" s="71">
        <v>0</v>
      </c>
      <c r="BQ571" s="71">
        <v>2</v>
      </c>
      <c r="BR571" s="71">
        <v>0</v>
      </c>
      <c r="BS571" s="71">
        <v>0</v>
      </c>
      <c r="BT571" s="71">
        <v>0</v>
      </c>
      <c r="BU571"/>
      <c r="BV571" s="70">
        <v>31.984999999999999</v>
      </c>
      <c r="BW571" s="70">
        <v>0</v>
      </c>
      <c r="BX571" s="70">
        <v>0</v>
      </c>
      <c r="BY571" s="70">
        <v>0</v>
      </c>
      <c r="BZ571" s="70">
        <v>0</v>
      </c>
      <c r="CA571" s="70">
        <v>0</v>
      </c>
      <c r="CB571" s="70">
        <v>0</v>
      </c>
      <c r="CC571" s="70">
        <v>0</v>
      </c>
      <c r="CD571" s="70">
        <v>0</v>
      </c>
    </row>
    <row r="572" spans="1:82">
      <c r="A572" s="70" t="s">
        <v>2261</v>
      </c>
      <c r="B572" s="70">
        <v>459</v>
      </c>
      <c r="C572" s="70">
        <v>18</v>
      </c>
      <c r="D572" s="70">
        <v>27</v>
      </c>
      <c r="E572" s="70">
        <v>2021</v>
      </c>
      <c r="F572" s="70" t="s">
        <v>160</v>
      </c>
      <c r="G572" s="70" t="s">
        <v>2243</v>
      </c>
      <c r="H572" s="70" t="s">
        <v>2244</v>
      </c>
      <c r="I572" s="148"/>
      <c r="J572" s="71">
        <v>61.492740605900089</v>
      </c>
      <c r="K572" s="71">
        <v>1.6945269256525854</v>
      </c>
      <c r="L572" s="71">
        <v>5.9210265884632554</v>
      </c>
      <c r="M572" s="71">
        <v>12.511776997442093</v>
      </c>
      <c r="N572" s="71">
        <v>13.060602609483084</v>
      </c>
      <c r="O572" s="71">
        <v>11.13539852175998</v>
      </c>
      <c r="P572" s="71">
        <v>15.67766180809269</v>
      </c>
      <c r="Q572" s="71">
        <v>0.67086786399653997</v>
      </c>
      <c r="R572" s="71">
        <v>0</v>
      </c>
      <c r="S572" s="71">
        <v>1.123113897583105</v>
      </c>
      <c r="T572" s="72"/>
      <c r="U572" s="71">
        <v>6323739</v>
      </c>
      <c r="V572" s="71">
        <v>716</v>
      </c>
      <c r="W572" s="71">
        <v>146</v>
      </c>
      <c r="X572" s="71">
        <v>3148</v>
      </c>
      <c r="Y572" s="71">
        <v>4522</v>
      </c>
      <c r="Z572" s="71">
        <v>8193</v>
      </c>
      <c r="AA572" s="71">
        <v>3374</v>
      </c>
      <c r="AB572" s="71">
        <v>11490</v>
      </c>
      <c r="AC572" s="71">
        <v>0</v>
      </c>
      <c r="AD572" s="71">
        <v>1.123113897583105</v>
      </c>
      <c r="AE572" s="72"/>
      <c r="AF572" s="71">
        <v>39531507.873918183</v>
      </c>
      <c r="AG572" s="71">
        <v>1177499.0077261366</v>
      </c>
      <c r="AH572" s="71">
        <v>947244.04970158089</v>
      </c>
      <c r="AI572" s="71">
        <v>18407569.030345321</v>
      </c>
      <c r="AJ572" s="71">
        <v>17463262.83889525</v>
      </c>
      <c r="AK572" s="71">
        <v>0</v>
      </c>
      <c r="AL572" s="71">
        <v>0</v>
      </c>
      <c r="AM572" s="71">
        <v>1508222.0709116557</v>
      </c>
      <c r="AN572" s="71">
        <v>0</v>
      </c>
      <c r="AO572" s="71">
        <v>0</v>
      </c>
      <c r="AP572" s="71">
        <v>79035304.871498138</v>
      </c>
      <c r="AQ572" s="72"/>
      <c r="AR572" s="71">
        <v>385</v>
      </c>
      <c r="AS572" s="71">
        <v>102</v>
      </c>
      <c r="AT572" s="71">
        <v>0</v>
      </c>
      <c r="AU572" s="71">
        <v>0</v>
      </c>
      <c r="AV572" s="71">
        <v>0</v>
      </c>
      <c r="AW572" s="71">
        <v>0</v>
      </c>
      <c r="AX572" s="71"/>
      <c r="AY572" s="72"/>
      <c r="AZ572" s="71">
        <v>1816.1</v>
      </c>
      <c r="BA572" s="71">
        <v>19148.099999999999</v>
      </c>
      <c r="BB572" s="71">
        <v>0</v>
      </c>
      <c r="BC572" s="71">
        <v>0</v>
      </c>
      <c r="BD572" s="71">
        <v>0</v>
      </c>
      <c r="BE572" s="71">
        <v>0</v>
      </c>
      <c r="BF572" s="71"/>
      <c r="BG572" s="72"/>
      <c r="BH572" s="71">
        <v>0</v>
      </c>
      <c r="BI572" s="71">
        <v>0</v>
      </c>
      <c r="BJ572" s="71">
        <v>31.376999999999999</v>
      </c>
      <c r="BK572" s="71">
        <v>0</v>
      </c>
      <c r="BL572" s="71">
        <v>0</v>
      </c>
      <c r="BM572" s="71">
        <v>0</v>
      </c>
      <c r="BN572" s="72"/>
      <c r="BO572" s="71">
        <v>0</v>
      </c>
      <c r="BP572" s="71">
        <v>0</v>
      </c>
      <c r="BQ572" s="71">
        <v>2</v>
      </c>
      <c r="BR572" s="71">
        <v>0</v>
      </c>
      <c r="BS572" s="71">
        <v>0</v>
      </c>
      <c r="BT572" s="71">
        <v>0</v>
      </c>
      <c r="BU572"/>
      <c r="BV572" s="70">
        <v>31.376999999999999</v>
      </c>
      <c r="BW572" s="70">
        <v>0</v>
      </c>
      <c r="BX572" s="70">
        <v>0</v>
      </c>
      <c r="BY572" s="70">
        <v>0</v>
      </c>
      <c r="BZ572" s="70">
        <v>0</v>
      </c>
      <c r="CA572" s="70">
        <v>0</v>
      </c>
      <c r="CB572" s="70">
        <v>0</v>
      </c>
      <c r="CC572" s="70">
        <v>0</v>
      </c>
      <c r="CD572" s="70">
        <v>0</v>
      </c>
    </row>
    <row r="573" spans="1:82">
      <c r="A573" s="70" t="s">
        <v>2262</v>
      </c>
      <c r="B573" s="70">
        <v>459</v>
      </c>
      <c r="C573" s="70">
        <v>19</v>
      </c>
      <c r="D573" s="70">
        <v>27</v>
      </c>
      <c r="E573" s="70">
        <v>2022</v>
      </c>
      <c r="F573" s="70" t="s">
        <v>161</v>
      </c>
      <c r="G573" s="70" t="s">
        <v>2243</v>
      </c>
      <c r="H573" s="70" t="s">
        <v>2244</v>
      </c>
      <c r="I573" s="148"/>
      <c r="J573" s="71">
        <v>57.351408202861876</v>
      </c>
      <c r="K573" s="71">
        <v>1.5477261091627401</v>
      </c>
      <c r="L573" s="71">
        <v>6.0047934261180931</v>
      </c>
      <c r="M573" s="71">
        <v>11.554762932658113</v>
      </c>
      <c r="N573" s="71">
        <v>13.529134789441493</v>
      </c>
      <c r="O573" s="71">
        <v>11.658629651731369</v>
      </c>
      <c r="P573" s="71">
        <v>15.506329330571026</v>
      </c>
      <c r="Q573" s="71">
        <v>0.66310990599979713</v>
      </c>
      <c r="R573" s="71">
        <v>0</v>
      </c>
      <c r="S573" s="71">
        <v>1.3515983306103909</v>
      </c>
      <c r="T573" s="72"/>
      <c r="U573" s="71">
        <v>6640069</v>
      </c>
      <c r="V573" s="71">
        <v>716</v>
      </c>
      <c r="W573" s="71">
        <v>146</v>
      </c>
      <c r="X573" s="71">
        <v>3148</v>
      </c>
      <c r="Y573" s="71">
        <v>4550</v>
      </c>
      <c r="Z573" s="71">
        <v>8150</v>
      </c>
      <c r="AA573" s="71">
        <v>3388</v>
      </c>
      <c r="AB573" s="71">
        <v>11264</v>
      </c>
      <c r="AC573" s="71">
        <v>0</v>
      </c>
      <c r="AD573" s="71">
        <v>1.3515983306103909</v>
      </c>
      <c r="AE573" s="72"/>
      <c r="AF573" s="71">
        <v>37328953.126956493</v>
      </c>
      <c r="AG573" s="71">
        <v>1156797.7114892062</v>
      </c>
      <c r="AH573" s="71">
        <v>1348482.1583269495</v>
      </c>
      <c r="AI573" s="71">
        <v>17568398.92909053</v>
      </c>
      <c r="AJ573" s="71">
        <v>19732250.758725692</v>
      </c>
      <c r="AK573" s="71">
        <v>0</v>
      </c>
      <c r="AL573" s="71">
        <v>0</v>
      </c>
      <c r="AM573" s="71">
        <v>1454489.8442017497</v>
      </c>
      <c r="AN573" s="71">
        <v>0</v>
      </c>
      <c r="AO573" s="71">
        <v>0</v>
      </c>
      <c r="AP573" s="71">
        <v>78589372.528790608</v>
      </c>
      <c r="AQ573" s="72"/>
      <c r="AR573" s="71">
        <v>400</v>
      </c>
      <c r="AS573" s="71">
        <v>105</v>
      </c>
      <c r="AT573" s="71">
        <v>0</v>
      </c>
      <c r="AU573" s="71">
        <v>0</v>
      </c>
      <c r="AV573" s="71">
        <v>0</v>
      </c>
      <c r="AW573" s="71">
        <v>0</v>
      </c>
      <c r="AX573" s="71"/>
      <c r="AY573" s="72"/>
      <c r="AZ573" s="71">
        <v>1911.7000000000003</v>
      </c>
      <c r="BA573" s="71">
        <v>19296.600000000002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2263</v>
      </c>
      <c r="B574" s="70">
        <v>459</v>
      </c>
      <c r="C574" s="70">
        <v>20</v>
      </c>
      <c r="D574" s="70">
        <v>27</v>
      </c>
      <c r="E574" s="70">
        <v>2023</v>
      </c>
      <c r="F574" s="70" t="s">
        <v>1539</v>
      </c>
      <c r="G574" s="70" t="s">
        <v>2243</v>
      </c>
      <c r="H574" s="70" t="s">
        <v>2244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427</v>
      </c>
      <c r="AS574" s="71">
        <v>106</v>
      </c>
      <c r="AT574" s="71">
        <v>0</v>
      </c>
      <c r="AU574" s="71">
        <v>0</v>
      </c>
      <c r="AV574" s="71">
        <v>0</v>
      </c>
      <c r="AW574" s="71">
        <v>0</v>
      </c>
      <c r="AX574" s="71"/>
      <c r="AY574" s="72"/>
      <c r="AZ574" s="71">
        <v>2072.900000000001</v>
      </c>
      <c r="BA574" s="71">
        <v>19346.100000000002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2264</v>
      </c>
      <c r="B575" s="70">
        <v>459</v>
      </c>
      <c r="C575" s="70">
        <v>21</v>
      </c>
      <c r="D575" s="70">
        <v>27</v>
      </c>
      <c r="E575" s="70">
        <v>2024</v>
      </c>
      <c r="F575" s="70" t="s">
        <v>1554</v>
      </c>
      <c r="G575" s="70" t="s">
        <v>2243</v>
      </c>
      <c r="H575" s="70" t="s">
        <v>2244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2265</v>
      </c>
      <c r="B576" s="70">
        <v>273</v>
      </c>
      <c r="C576" s="70">
        <v>1</v>
      </c>
      <c r="D576" s="70">
        <v>17</v>
      </c>
      <c r="E576" s="70">
        <v>1990</v>
      </c>
      <c r="F576" s="70" t="s">
        <v>787</v>
      </c>
      <c r="G576" s="70" t="s">
        <v>2266</v>
      </c>
      <c r="H576" s="70" t="s">
        <v>2267</v>
      </c>
      <c r="I576" s="148"/>
      <c r="J576" s="71">
        <v>195.33200938459251</v>
      </c>
      <c r="K576" s="71">
        <v>0.96684055644190814</v>
      </c>
      <c r="L576" s="71">
        <v>0.10218399391954559</v>
      </c>
      <c r="M576" s="71">
        <v>5.0198640774591654</v>
      </c>
      <c r="N576" s="71">
        <v>6.8348846262021867</v>
      </c>
      <c r="O576" s="71">
        <v>5.5845725636996573</v>
      </c>
      <c r="P576" s="71">
        <v>5.1768639657920161</v>
      </c>
      <c r="Q576" s="71">
        <v>0.41535768997803102</v>
      </c>
      <c r="R576" s="71">
        <v>0</v>
      </c>
      <c r="S576" s="71">
        <v>0.44413819902103968</v>
      </c>
      <c r="T576" s="72"/>
      <c r="U576" s="71">
        <v>11748894</v>
      </c>
      <c r="V576" s="71">
        <v>259</v>
      </c>
      <c r="W576" s="71">
        <v>1</v>
      </c>
      <c r="X576" s="71">
        <v>1534</v>
      </c>
      <c r="Y576" s="71">
        <v>2010</v>
      </c>
      <c r="Z576" s="71">
        <v>2297</v>
      </c>
      <c r="AA576" s="71">
        <v>1257</v>
      </c>
      <c r="AB576" s="71">
        <v>6744</v>
      </c>
      <c r="AC576" s="71">
        <v>0</v>
      </c>
      <c r="AD576" s="71">
        <v>0.44413819902103968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2268</v>
      </c>
      <c r="B577" s="70">
        <v>274</v>
      </c>
      <c r="C577" s="70">
        <v>2</v>
      </c>
      <c r="D577" s="70">
        <v>17</v>
      </c>
      <c r="E577" s="70">
        <v>2005</v>
      </c>
      <c r="F577" s="70" t="s">
        <v>789</v>
      </c>
      <c r="G577" s="1064" t="s">
        <v>2266</v>
      </c>
      <c r="H577" s="70" t="s">
        <v>2267</v>
      </c>
      <c r="I577" s="148"/>
      <c r="J577" s="71">
        <v>103.81990244328991</v>
      </c>
      <c r="K577" s="71">
        <v>0.5140549814485319</v>
      </c>
      <c r="L577" s="71">
        <v>0</v>
      </c>
      <c r="M577" s="71">
        <v>9.5560460572026837</v>
      </c>
      <c r="N577" s="71">
        <v>10.86822653443034</v>
      </c>
      <c r="O577" s="71">
        <v>7.8598042114360362</v>
      </c>
      <c r="P577" s="71">
        <v>4.1486473941282318</v>
      </c>
      <c r="Q577" s="71">
        <v>0.428071426889505</v>
      </c>
      <c r="R577" s="71">
        <v>0</v>
      </c>
      <c r="S577" s="71">
        <v>0</v>
      </c>
      <c r="T577" s="72"/>
      <c r="U577" s="71">
        <v>7867886</v>
      </c>
      <c r="V577" s="71">
        <v>177</v>
      </c>
      <c r="W577" s="71">
        <v>0</v>
      </c>
      <c r="X577" s="71">
        <v>1619</v>
      </c>
      <c r="Y577" s="71">
        <v>2620</v>
      </c>
      <c r="Z577" s="71">
        <v>3741</v>
      </c>
      <c r="AA577" s="71">
        <v>825</v>
      </c>
      <c r="AB577" s="71">
        <v>7266</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2269</v>
      </c>
      <c r="B578" s="70">
        <v>275</v>
      </c>
      <c r="C578" s="70">
        <v>3</v>
      </c>
      <c r="D578" s="70">
        <v>17</v>
      </c>
      <c r="E578" s="70">
        <v>2006</v>
      </c>
      <c r="F578" s="70" t="s">
        <v>790</v>
      </c>
      <c r="G578" s="1064" t="s">
        <v>2266</v>
      </c>
      <c r="H578" s="70" t="s">
        <v>2267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2270</v>
      </c>
      <c r="B579" s="70">
        <v>276</v>
      </c>
      <c r="C579" s="70">
        <v>4</v>
      </c>
      <c r="D579" s="70">
        <v>17</v>
      </c>
      <c r="E579" s="70">
        <v>2007</v>
      </c>
      <c r="F579" s="70" t="s">
        <v>791</v>
      </c>
      <c r="G579" s="70" t="s">
        <v>2266</v>
      </c>
      <c r="H579" s="70" t="s">
        <v>2267</v>
      </c>
      <c r="I579" s="148"/>
      <c r="J579" s="71">
        <v>112.1510115933895</v>
      </c>
      <c r="K579" s="71">
        <v>0.57835738963329264</v>
      </c>
      <c r="L579" s="71">
        <v>0</v>
      </c>
      <c r="M579" s="71">
        <v>8.3614679009167556</v>
      </c>
      <c r="N579" s="71">
        <v>12.716169585110229</v>
      </c>
      <c r="O579" s="71">
        <v>8.312595971032442</v>
      </c>
      <c r="P579" s="71">
        <v>4.1924376579283713</v>
      </c>
      <c r="Q579" s="71">
        <v>0.52823318890573501</v>
      </c>
      <c r="R579" s="71">
        <v>0</v>
      </c>
      <c r="S579" s="71">
        <v>0</v>
      </c>
      <c r="T579" s="72"/>
      <c r="U579" s="71">
        <v>10028449</v>
      </c>
      <c r="V579" s="71">
        <v>216</v>
      </c>
      <c r="W579" s="71">
        <v>0</v>
      </c>
      <c r="X579" s="71">
        <v>1745</v>
      </c>
      <c r="Y579" s="71">
        <v>3096</v>
      </c>
      <c r="Z579" s="71">
        <v>4113</v>
      </c>
      <c r="AA579" s="71">
        <v>821</v>
      </c>
      <c r="AB579" s="71">
        <v>8492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2271</v>
      </c>
      <c r="B580" s="70">
        <v>277</v>
      </c>
      <c r="C580" s="70">
        <v>5</v>
      </c>
      <c r="D580" s="70">
        <v>17</v>
      </c>
      <c r="E580" s="70">
        <v>2008</v>
      </c>
      <c r="F580" s="70" t="s">
        <v>792</v>
      </c>
      <c r="G580" s="70" t="s">
        <v>2266</v>
      </c>
      <c r="H580" s="70" t="s">
        <v>2267</v>
      </c>
      <c r="I580" s="148"/>
      <c r="J580" s="71">
        <v>102.40034220141121</v>
      </c>
      <c r="K580" s="71">
        <v>0.43614178849207008</v>
      </c>
      <c r="L580" s="71">
        <v>0</v>
      </c>
      <c r="M580" s="71">
        <v>8.8269926996008294</v>
      </c>
      <c r="N580" s="71">
        <v>11.60935809292365</v>
      </c>
      <c r="O580" s="71">
        <v>8.292369594800352</v>
      </c>
      <c r="P580" s="71">
        <v>4.1672570274640233</v>
      </c>
      <c r="Q580" s="71">
        <v>0.55028400337594097</v>
      </c>
      <c r="R580" s="71">
        <v>0</v>
      </c>
      <c r="S580" s="71">
        <v>0</v>
      </c>
      <c r="T580" s="72"/>
      <c r="U580" s="71">
        <v>9745794</v>
      </c>
      <c r="V580" s="71">
        <v>216</v>
      </c>
      <c r="W580" s="71">
        <v>0</v>
      </c>
      <c r="X580" s="71">
        <v>1745</v>
      </c>
      <c r="Y580" s="71">
        <v>3257</v>
      </c>
      <c r="Z580" s="71">
        <v>4247</v>
      </c>
      <c r="AA580" s="71">
        <v>817</v>
      </c>
      <c r="AB580" s="71">
        <v>8992</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2272</v>
      </c>
      <c r="B581" s="70">
        <v>278</v>
      </c>
      <c r="C581" s="70">
        <v>6</v>
      </c>
      <c r="D581" s="70">
        <v>17</v>
      </c>
      <c r="E581" s="70">
        <v>2009</v>
      </c>
      <c r="F581" s="70" t="s">
        <v>176</v>
      </c>
      <c r="G581" s="70" t="s">
        <v>2266</v>
      </c>
      <c r="H581" s="70" t="s">
        <v>2267</v>
      </c>
      <c r="I581" s="148"/>
      <c r="J581" s="71">
        <v>94.879331632749313</v>
      </c>
      <c r="K581" s="71">
        <v>0.4143013677854212</v>
      </c>
      <c r="L581" s="71">
        <v>0</v>
      </c>
      <c r="M581" s="71">
        <v>9.3422822164244241</v>
      </c>
      <c r="N581" s="71">
        <v>12.631713846707139</v>
      </c>
      <c r="O581" s="71">
        <v>8.8146087264520308</v>
      </c>
      <c r="P581" s="71">
        <v>3.9747655027031779</v>
      </c>
      <c r="Q581" s="71">
        <v>0.549452602510903</v>
      </c>
      <c r="R581" s="71">
        <v>0</v>
      </c>
      <c r="S581" s="71">
        <v>0</v>
      </c>
      <c r="T581" s="72"/>
      <c r="U581" s="71">
        <v>7708680</v>
      </c>
      <c r="V581" s="71">
        <v>199</v>
      </c>
      <c r="W581" s="71">
        <v>0</v>
      </c>
      <c r="X581" s="71">
        <v>1935</v>
      </c>
      <c r="Y581" s="71">
        <v>3431</v>
      </c>
      <c r="Z581" s="71">
        <v>4456</v>
      </c>
      <c r="AA581" s="71">
        <v>800</v>
      </c>
      <c r="AB581" s="71">
        <v>9425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55.651000000000003</v>
      </c>
      <c r="BK581" s="71">
        <v>0</v>
      </c>
      <c r="BL581" s="71">
        <v>0</v>
      </c>
      <c r="BM581" s="71">
        <v>0</v>
      </c>
      <c r="BN581" s="72"/>
      <c r="BO581" s="71">
        <v>0</v>
      </c>
      <c r="BP581" s="71">
        <v>0</v>
      </c>
      <c r="BQ581" s="71">
        <v>4</v>
      </c>
      <c r="BR581" s="71">
        <v>0</v>
      </c>
      <c r="BS581" s="71">
        <v>0</v>
      </c>
      <c r="BT581" s="71">
        <v>0</v>
      </c>
      <c r="BU581"/>
      <c r="BV581" s="70">
        <v>47.66</v>
      </c>
      <c r="BW581" s="70">
        <v>0</v>
      </c>
      <c r="BX581" s="70">
        <v>0</v>
      </c>
      <c r="BY581" s="70">
        <v>0</v>
      </c>
      <c r="BZ581" s="70">
        <v>0</v>
      </c>
      <c r="CA581" s="70">
        <v>0</v>
      </c>
      <c r="CB581" s="70">
        <v>0</v>
      </c>
      <c r="CC581" s="70">
        <v>7.9909999999999997</v>
      </c>
      <c r="CD581" s="70">
        <v>0</v>
      </c>
    </row>
    <row r="582" spans="1:82">
      <c r="A582" s="70" t="s">
        <v>2273</v>
      </c>
      <c r="B582" s="70">
        <v>279</v>
      </c>
      <c r="C582" s="70">
        <v>7</v>
      </c>
      <c r="D582" s="70">
        <v>17</v>
      </c>
      <c r="E582" s="70">
        <v>2010</v>
      </c>
      <c r="F582" s="70" t="s">
        <v>177</v>
      </c>
      <c r="G582" s="70" t="s">
        <v>2266</v>
      </c>
      <c r="H582" s="70" t="s">
        <v>2267</v>
      </c>
      <c r="I582" s="148"/>
      <c r="J582" s="71">
        <v>100.6836796306405</v>
      </c>
      <c r="K582" s="71">
        <v>0.43317051478557889</v>
      </c>
      <c r="L582" s="71">
        <v>0</v>
      </c>
      <c r="M582" s="71">
        <v>9.6435096775176241</v>
      </c>
      <c r="N582" s="71">
        <v>14.57515056116973</v>
      </c>
      <c r="O582" s="71">
        <v>9.1125054720912608</v>
      </c>
      <c r="P582" s="71">
        <v>4.0409025501655496</v>
      </c>
      <c r="Q582" s="71">
        <v>0.58539253278639503</v>
      </c>
      <c r="R582" s="71">
        <v>0</v>
      </c>
      <c r="S582" s="71">
        <v>0</v>
      </c>
      <c r="T582" s="72"/>
      <c r="U582" s="71">
        <v>8206847</v>
      </c>
      <c r="V582" s="71">
        <v>199</v>
      </c>
      <c r="W582" s="71">
        <v>0</v>
      </c>
      <c r="X582" s="71">
        <v>1935</v>
      </c>
      <c r="Y582" s="71">
        <v>3485</v>
      </c>
      <c r="Z582" s="71">
        <v>4628</v>
      </c>
      <c r="AA582" s="71">
        <v>793</v>
      </c>
      <c r="AB582" s="71">
        <v>9622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49.084000000000003</v>
      </c>
      <c r="BK582" s="71">
        <v>0</v>
      </c>
      <c r="BL582" s="71">
        <v>0</v>
      </c>
      <c r="BM582" s="71">
        <v>0</v>
      </c>
      <c r="BN582" s="72"/>
      <c r="BO582" s="71">
        <v>0</v>
      </c>
      <c r="BP582" s="71">
        <v>0</v>
      </c>
      <c r="BQ582" s="71">
        <v>4</v>
      </c>
      <c r="BR582" s="71">
        <v>0</v>
      </c>
      <c r="BS582" s="71">
        <v>0</v>
      </c>
      <c r="BT582" s="71">
        <v>0</v>
      </c>
      <c r="BU582"/>
      <c r="BV582" s="70">
        <v>49.084000000000003</v>
      </c>
      <c r="BW582" s="70">
        <v>0</v>
      </c>
      <c r="BX582" s="70">
        <v>0</v>
      </c>
      <c r="BY582" s="70">
        <v>0</v>
      </c>
      <c r="BZ582" s="70">
        <v>0</v>
      </c>
      <c r="CA582" s="70">
        <v>0</v>
      </c>
      <c r="CB582" s="70">
        <v>0</v>
      </c>
      <c r="CC582" s="70">
        <v>0</v>
      </c>
      <c r="CD582" s="70">
        <v>0</v>
      </c>
    </row>
    <row r="583" spans="1:82">
      <c r="A583" s="70" t="s">
        <v>2274</v>
      </c>
      <c r="B583" s="70">
        <v>280</v>
      </c>
      <c r="C583" s="70">
        <v>8</v>
      </c>
      <c r="D583" s="70">
        <v>17</v>
      </c>
      <c r="E583" s="70">
        <v>2011</v>
      </c>
      <c r="F583" s="70" t="s">
        <v>178</v>
      </c>
      <c r="G583" s="70" t="s">
        <v>2266</v>
      </c>
      <c r="H583" s="70" t="s">
        <v>2267</v>
      </c>
      <c r="I583" s="148"/>
      <c r="J583" s="71">
        <v>89.04867040101459</v>
      </c>
      <c r="K583" s="71">
        <v>0.59796861098558762</v>
      </c>
      <c r="L583" s="71">
        <v>0</v>
      </c>
      <c r="M583" s="71">
        <v>11.23126889145078</v>
      </c>
      <c r="N583" s="71">
        <v>15.24414681757195</v>
      </c>
      <c r="O583" s="71">
        <v>9.2309403779793566</v>
      </c>
      <c r="P583" s="71">
        <v>4.0527868875802211</v>
      </c>
      <c r="Q583" s="71">
        <v>0.68478757391997103</v>
      </c>
      <c r="R583" s="71">
        <v>0</v>
      </c>
      <c r="S583" s="71">
        <v>0</v>
      </c>
      <c r="T583" s="72"/>
      <c r="U583" s="71">
        <v>6731699</v>
      </c>
      <c r="V583" s="71">
        <v>199</v>
      </c>
      <c r="W583" s="71">
        <v>0</v>
      </c>
      <c r="X583" s="71">
        <v>1935</v>
      </c>
      <c r="Y583" s="71">
        <v>3535</v>
      </c>
      <c r="Z583" s="71">
        <v>4790</v>
      </c>
      <c r="AA583" s="71">
        <v>819</v>
      </c>
      <c r="AB583" s="71">
        <v>9758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47.262999999999998</v>
      </c>
      <c r="BK583" s="71">
        <v>0</v>
      </c>
      <c r="BL583" s="71">
        <v>0</v>
      </c>
      <c r="BM583" s="71">
        <v>0</v>
      </c>
      <c r="BN583" s="72"/>
      <c r="BO583" s="71">
        <v>0</v>
      </c>
      <c r="BP583" s="71">
        <v>0</v>
      </c>
      <c r="BQ583" s="71">
        <v>4</v>
      </c>
      <c r="BR583" s="71">
        <v>0</v>
      </c>
      <c r="BS583" s="71">
        <v>0</v>
      </c>
      <c r="BT583" s="71">
        <v>0</v>
      </c>
      <c r="BU583"/>
      <c r="BV583" s="70">
        <v>47.262999999999998</v>
      </c>
      <c r="BW583" s="70">
        <v>0</v>
      </c>
      <c r="BX583" s="70">
        <v>0</v>
      </c>
      <c r="BY583" s="70">
        <v>0</v>
      </c>
      <c r="BZ583" s="70">
        <v>0</v>
      </c>
      <c r="CA583" s="70">
        <v>0</v>
      </c>
      <c r="CB583" s="70">
        <v>0</v>
      </c>
      <c r="CC583" s="70">
        <v>0</v>
      </c>
      <c r="CD583" s="70">
        <v>0</v>
      </c>
    </row>
    <row r="584" spans="1:82">
      <c r="A584" s="70" t="s">
        <v>2275</v>
      </c>
      <c r="B584" s="70">
        <v>281</v>
      </c>
      <c r="C584" s="70">
        <v>9</v>
      </c>
      <c r="D584" s="70">
        <v>17</v>
      </c>
      <c r="E584" s="70">
        <v>2012</v>
      </c>
      <c r="F584" s="70" t="s">
        <v>179</v>
      </c>
      <c r="G584" s="70" t="s">
        <v>2266</v>
      </c>
      <c r="H584" s="70" t="s">
        <v>2267</v>
      </c>
      <c r="I584" s="148"/>
      <c r="J584" s="71">
        <v>106.2862777643975</v>
      </c>
      <c r="K584" s="71">
        <v>0.55836085391282952</v>
      </c>
      <c r="L584" s="71">
        <v>0</v>
      </c>
      <c r="M584" s="71">
        <v>10.6058903253229</v>
      </c>
      <c r="N584" s="71">
        <v>14.823060684396401</v>
      </c>
      <c r="O584" s="71">
        <v>9.5387812447767075</v>
      </c>
      <c r="P584" s="71">
        <v>4.130587968087748</v>
      </c>
      <c r="Q584" s="71">
        <v>0.76184945099527102</v>
      </c>
      <c r="R584" s="71">
        <v>0</v>
      </c>
      <c r="S584" s="71">
        <v>0</v>
      </c>
      <c r="T584" s="72"/>
      <c r="U584" s="71">
        <v>8450399</v>
      </c>
      <c r="V584" s="71">
        <v>199</v>
      </c>
      <c r="W584" s="71">
        <v>0</v>
      </c>
      <c r="X584" s="71">
        <v>1935</v>
      </c>
      <c r="Y584" s="71">
        <v>3661</v>
      </c>
      <c r="Z584" s="71">
        <v>4989</v>
      </c>
      <c r="AA584" s="71">
        <v>830</v>
      </c>
      <c r="AB584" s="71">
        <v>9992</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53.322000000000003</v>
      </c>
      <c r="BK584" s="71">
        <v>0</v>
      </c>
      <c r="BL584" s="71">
        <v>0</v>
      </c>
      <c r="BM584" s="71">
        <v>0</v>
      </c>
      <c r="BN584" s="72"/>
      <c r="BO584" s="71">
        <v>0</v>
      </c>
      <c r="BP584" s="71">
        <v>0</v>
      </c>
      <c r="BQ584" s="71">
        <v>4</v>
      </c>
      <c r="BR584" s="71">
        <v>0</v>
      </c>
      <c r="BS584" s="71">
        <v>0</v>
      </c>
      <c r="BT584" s="71">
        <v>0</v>
      </c>
      <c r="BU584"/>
      <c r="BV584" s="70">
        <v>53.322000000000003</v>
      </c>
      <c r="BW584" s="70">
        <v>0</v>
      </c>
      <c r="BX584" s="70">
        <v>0</v>
      </c>
      <c r="BY584" s="70">
        <v>0</v>
      </c>
      <c r="BZ584" s="70">
        <v>0</v>
      </c>
      <c r="CA584" s="70">
        <v>0</v>
      </c>
      <c r="CB584" s="70">
        <v>0</v>
      </c>
      <c r="CC584" s="70">
        <v>0</v>
      </c>
      <c r="CD584" s="70">
        <v>0</v>
      </c>
    </row>
    <row r="585" spans="1:82">
      <c r="A585" s="70" t="s">
        <v>2276</v>
      </c>
      <c r="B585" s="70">
        <v>282</v>
      </c>
      <c r="C585" s="70">
        <v>10</v>
      </c>
      <c r="D585" s="70">
        <v>17</v>
      </c>
      <c r="E585" s="70">
        <v>2013</v>
      </c>
      <c r="F585" s="70" t="s">
        <v>180</v>
      </c>
      <c r="G585" s="70" t="s">
        <v>2266</v>
      </c>
      <c r="H585" s="70" t="s">
        <v>2267</v>
      </c>
      <c r="I585" s="148"/>
      <c r="J585" s="71">
        <v>101.6364586833854</v>
      </c>
      <c r="K585" s="71">
        <v>0.48858535634084388</v>
      </c>
      <c r="L585" s="71">
        <v>0</v>
      </c>
      <c r="M585" s="71">
        <v>10.679193503947319</v>
      </c>
      <c r="N585" s="71">
        <v>15.5757609653994</v>
      </c>
      <c r="O585" s="71">
        <v>9.5337487008912394</v>
      </c>
      <c r="P585" s="71">
        <v>4.0812123225479482</v>
      </c>
      <c r="Q585" s="71">
        <v>0.78778223843884698</v>
      </c>
      <c r="R585" s="71">
        <v>0</v>
      </c>
      <c r="S585" s="71">
        <v>0</v>
      </c>
      <c r="T585" s="72"/>
      <c r="U585" s="71">
        <v>8109156</v>
      </c>
      <c r="V585" s="71">
        <v>199</v>
      </c>
      <c r="W585" s="71">
        <v>0</v>
      </c>
      <c r="X585" s="71">
        <v>1935</v>
      </c>
      <c r="Y585" s="71">
        <v>3757</v>
      </c>
      <c r="Z585" s="71">
        <v>5209</v>
      </c>
      <c r="AA585" s="71">
        <v>817</v>
      </c>
      <c r="AB585" s="71">
        <v>10184</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47.694000000000003</v>
      </c>
      <c r="BK585" s="71">
        <v>0</v>
      </c>
      <c r="BL585" s="71">
        <v>0</v>
      </c>
      <c r="BM585" s="71">
        <v>0</v>
      </c>
      <c r="BN585" s="72"/>
      <c r="BO585" s="71">
        <v>0</v>
      </c>
      <c r="BP585" s="71">
        <v>0</v>
      </c>
      <c r="BQ585" s="71">
        <v>4</v>
      </c>
      <c r="BR585" s="71">
        <v>0</v>
      </c>
      <c r="BS585" s="71">
        <v>0</v>
      </c>
      <c r="BT585" s="71">
        <v>0</v>
      </c>
      <c r="BU585"/>
      <c r="BV585" s="70">
        <v>47.694000000000003</v>
      </c>
      <c r="BW585" s="70">
        <v>0</v>
      </c>
      <c r="BX585" s="70">
        <v>0</v>
      </c>
      <c r="BY585" s="70">
        <v>0</v>
      </c>
      <c r="BZ585" s="70">
        <v>0</v>
      </c>
      <c r="CA585" s="70">
        <v>0</v>
      </c>
      <c r="CB585" s="70">
        <v>0</v>
      </c>
      <c r="CC585" s="70">
        <v>0</v>
      </c>
      <c r="CD585" s="70">
        <v>0</v>
      </c>
    </row>
    <row r="586" spans="1:82">
      <c r="A586" s="70" t="s">
        <v>2277</v>
      </c>
      <c r="B586" s="70">
        <v>283</v>
      </c>
      <c r="C586" s="70">
        <v>11</v>
      </c>
      <c r="D586" s="70">
        <v>17</v>
      </c>
      <c r="E586" s="70">
        <v>2014</v>
      </c>
      <c r="F586" s="70" t="s">
        <v>181</v>
      </c>
      <c r="G586" s="70" t="s">
        <v>2266</v>
      </c>
      <c r="H586" s="70" t="s">
        <v>2267</v>
      </c>
      <c r="I586" s="148"/>
      <c r="J586" s="71">
        <v>121.3906446057984</v>
      </c>
      <c r="K586" s="71">
        <v>0.48835090277484272</v>
      </c>
      <c r="L586" s="71">
        <v>9.1356088888791667E-2</v>
      </c>
      <c r="M586" s="71">
        <v>11.306241806824101</v>
      </c>
      <c r="N586" s="71">
        <v>14.09078007023767</v>
      </c>
      <c r="O586" s="71">
        <v>9.2761500312060328</v>
      </c>
      <c r="P586" s="71">
        <v>4.1425964733497116</v>
      </c>
      <c r="Q586" s="71">
        <v>0.76384561548202201</v>
      </c>
      <c r="R586" s="71">
        <v>0</v>
      </c>
      <c r="S586" s="71">
        <v>0</v>
      </c>
      <c r="T586" s="72"/>
      <c r="U586" s="71">
        <v>10134432</v>
      </c>
      <c r="V586" s="71">
        <v>168</v>
      </c>
      <c r="W586" s="71">
        <v>2</v>
      </c>
      <c r="X586" s="71">
        <v>2007</v>
      </c>
      <c r="Y586" s="71">
        <v>3799</v>
      </c>
      <c r="Z586" s="71">
        <v>5338</v>
      </c>
      <c r="AA586" s="71">
        <v>825</v>
      </c>
      <c r="AB586" s="71">
        <v>10292</v>
      </c>
      <c r="AC586" s="71">
        <v>0</v>
      </c>
      <c r="AD586" s="71">
        <v>0</v>
      </c>
      <c r="AE586" s="72"/>
      <c r="AF586" s="71"/>
      <c r="AG586" s="71"/>
      <c r="AH586" s="71"/>
      <c r="AI586" s="71"/>
      <c r="AJ586" s="71"/>
      <c r="AK586" s="71"/>
      <c r="AL586" s="71"/>
      <c r="AM586" s="71"/>
      <c r="AN586" s="71"/>
      <c r="AO586" s="71"/>
      <c r="AP586" s="71"/>
      <c r="AQ586" s="72"/>
      <c r="AR586" s="71">
        <v>252</v>
      </c>
      <c r="AS586" s="71">
        <v>42</v>
      </c>
      <c r="AT586" s="71">
        <v>0</v>
      </c>
      <c r="AU586" s="71">
        <v>0</v>
      </c>
      <c r="AV586" s="71">
        <v>0</v>
      </c>
      <c r="AW586" s="71">
        <v>0</v>
      </c>
      <c r="AX586" s="71"/>
      <c r="AY586" s="72"/>
      <c r="AZ586" s="71">
        <v>1082</v>
      </c>
      <c r="BA586" s="71">
        <v>1166.5</v>
      </c>
      <c r="BB586" s="71">
        <v>0</v>
      </c>
      <c r="BC586" s="71">
        <v>0</v>
      </c>
      <c r="BD586" s="71">
        <v>0</v>
      </c>
      <c r="BE586" s="71">
        <v>0</v>
      </c>
      <c r="BF586" s="71"/>
      <c r="BG586" s="72"/>
      <c r="BH586" s="71">
        <v>0</v>
      </c>
      <c r="BI586" s="71">
        <v>0</v>
      </c>
      <c r="BJ586" s="71">
        <v>56.14</v>
      </c>
      <c r="BK586" s="71">
        <v>0</v>
      </c>
      <c r="BL586" s="71">
        <v>0</v>
      </c>
      <c r="BM586" s="71">
        <v>0</v>
      </c>
      <c r="BN586" s="72"/>
      <c r="BO586" s="71">
        <v>0</v>
      </c>
      <c r="BP586" s="71">
        <v>0</v>
      </c>
      <c r="BQ586" s="71">
        <v>4</v>
      </c>
      <c r="BR586" s="71">
        <v>0</v>
      </c>
      <c r="BS586" s="71">
        <v>0</v>
      </c>
      <c r="BT586" s="71">
        <v>0</v>
      </c>
      <c r="BU586"/>
      <c r="BV586" s="70">
        <v>56.14</v>
      </c>
      <c r="BW586" s="70">
        <v>0</v>
      </c>
      <c r="BX586" s="70">
        <v>0</v>
      </c>
      <c r="BY586" s="70">
        <v>0</v>
      </c>
      <c r="BZ586" s="70">
        <v>0</v>
      </c>
      <c r="CA586" s="70">
        <v>0</v>
      </c>
      <c r="CB586" s="70">
        <v>0</v>
      </c>
      <c r="CC586" s="70">
        <v>0</v>
      </c>
      <c r="CD586" s="70">
        <v>0</v>
      </c>
    </row>
    <row r="587" spans="1:82">
      <c r="A587" s="70" t="s">
        <v>2278</v>
      </c>
      <c r="B587" s="70">
        <v>284</v>
      </c>
      <c r="C587" s="70">
        <v>12</v>
      </c>
      <c r="D587" s="70">
        <v>17</v>
      </c>
      <c r="E587" s="70">
        <v>2015</v>
      </c>
      <c r="F587" s="70" t="s">
        <v>182</v>
      </c>
      <c r="G587" s="70" t="s">
        <v>2266</v>
      </c>
      <c r="H587" s="70" t="s">
        <v>2267</v>
      </c>
      <c r="I587" s="148"/>
      <c r="J587" s="71">
        <v>106.4760969725321</v>
      </c>
      <c r="K587" s="71">
        <v>0.46208990132685213</v>
      </c>
      <c r="L587" s="71">
        <v>0.16913937931661779</v>
      </c>
      <c r="M587" s="71">
        <v>9.2415018106858522</v>
      </c>
      <c r="N587" s="71">
        <v>13.448925409280539</v>
      </c>
      <c r="O587" s="71">
        <v>9.3736169449241622</v>
      </c>
      <c r="P587" s="71">
        <v>4.1458693666411666</v>
      </c>
      <c r="Q587" s="71">
        <v>0.76141459267122802</v>
      </c>
      <c r="R587" s="71">
        <v>0</v>
      </c>
      <c r="S587" s="71">
        <v>0</v>
      </c>
      <c r="T587" s="72"/>
      <c r="U587" s="71">
        <v>9265061</v>
      </c>
      <c r="V587" s="71">
        <v>168</v>
      </c>
      <c r="W587" s="71">
        <v>2</v>
      </c>
      <c r="X587" s="71">
        <v>2007</v>
      </c>
      <c r="Y587" s="71">
        <v>3870</v>
      </c>
      <c r="Z587" s="71">
        <v>5446</v>
      </c>
      <c r="AA587" s="71">
        <v>825</v>
      </c>
      <c r="AB587" s="71">
        <v>10480</v>
      </c>
      <c r="AC587" s="71">
        <v>0</v>
      </c>
      <c r="AD587" s="71">
        <v>0</v>
      </c>
      <c r="AE587" s="72"/>
      <c r="AF587" s="71">
        <v>72558136.301594421</v>
      </c>
      <c r="AG587" s="71">
        <v>344294.21984195482</v>
      </c>
      <c r="AH587" s="71">
        <v>27246.722112701769</v>
      </c>
      <c r="AI587" s="71">
        <v>13264854.860170869</v>
      </c>
      <c r="AJ587" s="71">
        <v>19868041.62839796</v>
      </c>
      <c r="AK587" s="71">
        <v>0</v>
      </c>
      <c r="AL587" s="71">
        <v>0</v>
      </c>
      <c r="AM587" s="71">
        <v>1436240.0380534411</v>
      </c>
      <c r="AN587" s="71">
        <v>0</v>
      </c>
      <c r="AO587" s="71">
        <v>0</v>
      </c>
      <c r="AP587" s="71">
        <v>107498813.77017134</v>
      </c>
      <c r="AQ587" s="72"/>
      <c r="AR587" s="71">
        <v>294</v>
      </c>
      <c r="AS587" s="71">
        <v>70</v>
      </c>
      <c r="AT587" s="71">
        <v>0</v>
      </c>
      <c r="AU587" s="71">
        <v>0</v>
      </c>
      <c r="AV587" s="71">
        <v>0</v>
      </c>
      <c r="AW587" s="71">
        <v>0</v>
      </c>
      <c r="AX587" s="71"/>
      <c r="AY587" s="72"/>
      <c r="AZ587" s="71">
        <v>1274.5999999999999</v>
      </c>
      <c r="BA587" s="71">
        <v>1827.6</v>
      </c>
      <c r="BB587" s="71">
        <v>0</v>
      </c>
      <c r="BC587" s="71">
        <v>0</v>
      </c>
      <c r="BD587" s="71">
        <v>0</v>
      </c>
      <c r="BE587" s="71">
        <v>0</v>
      </c>
      <c r="BF587" s="71"/>
      <c r="BG587" s="72"/>
      <c r="BH587" s="71">
        <v>0</v>
      </c>
      <c r="BI587" s="71">
        <v>0</v>
      </c>
      <c r="BJ587" s="71">
        <v>58.338999999999999</v>
      </c>
      <c r="BK587" s="71">
        <v>0</v>
      </c>
      <c r="BL587" s="71">
        <v>0</v>
      </c>
      <c r="BM587" s="71">
        <v>0</v>
      </c>
      <c r="BN587" s="72"/>
      <c r="BO587" s="71">
        <v>0</v>
      </c>
      <c r="BP587" s="71">
        <v>0</v>
      </c>
      <c r="BQ587" s="71">
        <v>4</v>
      </c>
      <c r="BR587" s="71">
        <v>0</v>
      </c>
      <c r="BS587" s="71">
        <v>0</v>
      </c>
      <c r="BT587" s="71">
        <v>0</v>
      </c>
      <c r="BU587"/>
      <c r="BV587" s="70">
        <v>58.338999999999999</v>
      </c>
      <c r="BW587" s="70">
        <v>0</v>
      </c>
      <c r="BX587" s="70">
        <v>0</v>
      </c>
      <c r="BY587" s="70">
        <v>0</v>
      </c>
      <c r="BZ587" s="70">
        <v>0</v>
      </c>
      <c r="CA587" s="70">
        <v>0</v>
      </c>
      <c r="CB587" s="70">
        <v>0</v>
      </c>
      <c r="CC587" s="70">
        <v>0</v>
      </c>
      <c r="CD587" s="70">
        <v>0</v>
      </c>
    </row>
    <row r="588" spans="1:82">
      <c r="A588" s="70" t="s">
        <v>2279</v>
      </c>
      <c r="B588" s="70">
        <v>285</v>
      </c>
      <c r="C588" s="70">
        <v>13</v>
      </c>
      <c r="D588" s="70">
        <v>17</v>
      </c>
      <c r="E588" s="70">
        <v>2016</v>
      </c>
      <c r="F588" s="70" t="s">
        <v>155</v>
      </c>
      <c r="G588" s="70" t="s">
        <v>2266</v>
      </c>
      <c r="H588" s="70" t="s">
        <v>2267</v>
      </c>
      <c r="I588" s="148"/>
      <c r="J588" s="71">
        <v>98.662582236610817</v>
      </c>
      <c r="K588" s="71">
        <v>0.43252202045293314</v>
      </c>
      <c r="L588" s="71">
        <v>9.9259812220004517E-2</v>
      </c>
      <c r="M588" s="71">
        <v>8.953936462444922</v>
      </c>
      <c r="N588" s="71">
        <v>13.902689993043994</v>
      </c>
      <c r="O588" s="71">
        <v>9.6933629880742131</v>
      </c>
      <c r="P588" s="71">
        <v>4.1007613123472462</v>
      </c>
      <c r="Q588" s="71">
        <v>0.75110098417078885</v>
      </c>
      <c r="R588" s="71">
        <v>0</v>
      </c>
      <c r="S588" s="71">
        <v>0</v>
      </c>
      <c r="T588" s="72"/>
      <c r="U588" s="71">
        <v>7871841</v>
      </c>
      <c r="V588" s="71">
        <v>168</v>
      </c>
      <c r="W588" s="71">
        <v>2</v>
      </c>
      <c r="X588" s="71">
        <v>2007</v>
      </c>
      <c r="Y588" s="71">
        <v>3939</v>
      </c>
      <c r="Z588" s="71">
        <v>5701</v>
      </c>
      <c r="AA588" s="71">
        <v>844</v>
      </c>
      <c r="AB588" s="71">
        <v>10634</v>
      </c>
      <c r="AC588" s="71">
        <v>0</v>
      </c>
      <c r="AD588" s="71">
        <v>0</v>
      </c>
      <c r="AE588" s="72"/>
      <c r="AF588" s="71">
        <v>68656127.036016256</v>
      </c>
      <c r="AG588" s="71">
        <v>316877.28595376143</v>
      </c>
      <c r="AH588" s="71">
        <v>12881.600726829371</v>
      </c>
      <c r="AI588" s="71">
        <v>13642597.164235421</v>
      </c>
      <c r="AJ588" s="71">
        <v>20529753.441602461</v>
      </c>
      <c r="AK588" s="71">
        <v>0</v>
      </c>
      <c r="AL588" s="71">
        <v>0</v>
      </c>
      <c r="AM588" s="71">
        <v>1458477.30619084</v>
      </c>
      <c r="AN588" s="71">
        <v>0</v>
      </c>
      <c r="AO588" s="71">
        <v>0</v>
      </c>
      <c r="AP588" s="71">
        <v>104616713.83472557</v>
      </c>
      <c r="AQ588" s="72"/>
      <c r="AR588" s="71">
        <v>334</v>
      </c>
      <c r="AS588" s="71">
        <v>91</v>
      </c>
      <c r="AT588" s="71">
        <v>0</v>
      </c>
      <c r="AU588" s="71">
        <v>0</v>
      </c>
      <c r="AV588" s="71">
        <v>0</v>
      </c>
      <c r="AW588" s="71">
        <v>0</v>
      </c>
      <c r="AX588" s="71"/>
      <c r="AY588" s="72"/>
      <c r="AZ588" s="71">
        <v>1462.4</v>
      </c>
      <c r="BA588" s="71">
        <v>2063.5</v>
      </c>
      <c r="BB588" s="71">
        <v>0</v>
      </c>
      <c r="BC588" s="71">
        <v>0</v>
      </c>
      <c r="BD588" s="71">
        <v>0</v>
      </c>
      <c r="BE588" s="71">
        <v>0</v>
      </c>
      <c r="BF588" s="71"/>
      <c r="BG588" s="72"/>
      <c r="BH588" s="71">
        <v>0</v>
      </c>
      <c r="BI588" s="71">
        <v>0</v>
      </c>
      <c r="BJ588" s="71">
        <v>60.421999999999997</v>
      </c>
      <c r="BK588" s="71">
        <v>0</v>
      </c>
      <c r="BL588" s="71">
        <v>0</v>
      </c>
      <c r="BM588" s="71">
        <v>0</v>
      </c>
      <c r="BN588" s="72"/>
      <c r="BO588" s="71">
        <v>0</v>
      </c>
      <c r="BP588" s="71">
        <v>0</v>
      </c>
      <c r="BQ588" s="71">
        <v>4</v>
      </c>
      <c r="BR588" s="71">
        <v>0</v>
      </c>
      <c r="BS588" s="71">
        <v>0</v>
      </c>
      <c r="BT588" s="71">
        <v>0</v>
      </c>
      <c r="BU588"/>
      <c r="BV588" s="70">
        <v>60.421999999999997</v>
      </c>
      <c r="BW588" s="70">
        <v>0</v>
      </c>
      <c r="BX588" s="70">
        <v>0</v>
      </c>
      <c r="BY588" s="70">
        <v>0</v>
      </c>
      <c r="BZ588" s="70">
        <v>0</v>
      </c>
      <c r="CA588" s="70">
        <v>0</v>
      </c>
      <c r="CB588" s="70">
        <v>0</v>
      </c>
      <c r="CC588" s="70">
        <v>0</v>
      </c>
      <c r="CD588" s="70">
        <v>0</v>
      </c>
    </row>
    <row r="589" spans="1:82">
      <c r="A589" s="70" t="s">
        <v>2280</v>
      </c>
      <c r="B589" s="70">
        <v>286</v>
      </c>
      <c r="C589" s="70">
        <v>14</v>
      </c>
      <c r="D589" s="70">
        <v>17</v>
      </c>
      <c r="E589" s="70">
        <v>2017</v>
      </c>
      <c r="F589" s="70" t="s">
        <v>156</v>
      </c>
      <c r="G589" s="70" t="s">
        <v>2266</v>
      </c>
      <c r="H589" s="70" t="s">
        <v>2267</v>
      </c>
      <c r="I589" s="148"/>
      <c r="J589" s="71">
        <v>116.94513856507824</v>
      </c>
      <c r="K589" s="71">
        <v>0.43666449301864629</v>
      </c>
      <c r="L589" s="71">
        <v>9.6995714820066636E-2</v>
      </c>
      <c r="M589" s="71">
        <v>8.4594698721133526</v>
      </c>
      <c r="N589" s="71">
        <v>13.801761689150046</v>
      </c>
      <c r="O589" s="71">
        <v>9.8061430135999164</v>
      </c>
      <c r="P589" s="71">
        <v>3.9685696931193748</v>
      </c>
      <c r="Q589" s="71">
        <v>0.73521072705372903</v>
      </c>
      <c r="R589" s="71">
        <v>0</v>
      </c>
      <c r="S589" s="71">
        <v>0</v>
      </c>
      <c r="T589" s="72"/>
      <c r="U589" s="71">
        <v>9970875</v>
      </c>
      <c r="V589" s="71">
        <v>168</v>
      </c>
      <c r="W589" s="71">
        <v>2</v>
      </c>
      <c r="X589" s="71">
        <v>2007</v>
      </c>
      <c r="Y589" s="71">
        <v>4034</v>
      </c>
      <c r="Z589" s="71">
        <v>5863</v>
      </c>
      <c r="AA589" s="71">
        <v>822</v>
      </c>
      <c r="AB589" s="71">
        <v>10764</v>
      </c>
      <c r="AC589" s="71">
        <v>0</v>
      </c>
      <c r="AD589" s="71">
        <v>0</v>
      </c>
      <c r="AE589" s="72"/>
      <c r="AF589" s="71">
        <v>88770925.225626335</v>
      </c>
      <c r="AG589" s="71">
        <v>333787.43264557002</v>
      </c>
      <c r="AH589" s="71">
        <v>15769.058070097701</v>
      </c>
      <c r="AI589" s="71">
        <v>13412767.14236928</v>
      </c>
      <c r="AJ589" s="71">
        <v>19809854.73830539</v>
      </c>
      <c r="AK589" s="71">
        <v>0</v>
      </c>
      <c r="AL589" s="71">
        <v>0</v>
      </c>
      <c r="AM589" s="71">
        <v>1478617.119736318</v>
      </c>
      <c r="AN589" s="71">
        <v>0</v>
      </c>
      <c r="AO589" s="71">
        <v>0</v>
      </c>
      <c r="AP589" s="71">
        <v>123821720.71675299</v>
      </c>
      <c r="AQ589" s="72"/>
      <c r="AR589" s="71">
        <v>353</v>
      </c>
      <c r="AS589" s="71">
        <v>96</v>
      </c>
      <c r="AT589" s="71">
        <v>0</v>
      </c>
      <c r="AU589" s="71">
        <v>0</v>
      </c>
      <c r="AV589" s="71">
        <v>0</v>
      </c>
      <c r="AW589" s="71">
        <v>0</v>
      </c>
      <c r="AX589" s="71"/>
      <c r="AY589" s="72"/>
      <c r="AZ589" s="71">
        <v>1564.2</v>
      </c>
      <c r="BA589" s="71">
        <v>2141.6999999999998</v>
      </c>
      <c r="BB589" s="71">
        <v>0</v>
      </c>
      <c r="BC589" s="71">
        <v>0</v>
      </c>
      <c r="BD589" s="71">
        <v>0</v>
      </c>
      <c r="BE589" s="71">
        <v>0</v>
      </c>
      <c r="BF589" s="71"/>
      <c r="BG589" s="72"/>
      <c r="BH589" s="71">
        <v>0</v>
      </c>
      <c r="BI589" s="71">
        <v>0</v>
      </c>
      <c r="BJ589" s="71">
        <v>62.226999999999997</v>
      </c>
      <c r="BK589" s="71">
        <v>0</v>
      </c>
      <c r="BL589" s="71">
        <v>0</v>
      </c>
      <c r="BM589" s="71">
        <v>0</v>
      </c>
      <c r="BN589" s="72"/>
      <c r="BO589" s="71">
        <v>0</v>
      </c>
      <c r="BP589" s="71">
        <v>0</v>
      </c>
      <c r="BQ589" s="71">
        <v>4</v>
      </c>
      <c r="BR589" s="71">
        <v>0</v>
      </c>
      <c r="BS589" s="71">
        <v>0</v>
      </c>
      <c r="BT589" s="71">
        <v>0</v>
      </c>
      <c r="BU589"/>
      <c r="BV589" s="70">
        <v>62.226999999999997</v>
      </c>
      <c r="BW589" s="70">
        <v>0</v>
      </c>
      <c r="BX589" s="70">
        <v>0</v>
      </c>
      <c r="BY589" s="70">
        <v>0</v>
      </c>
      <c r="BZ589" s="70">
        <v>0</v>
      </c>
      <c r="CA589" s="70">
        <v>0</v>
      </c>
      <c r="CB589" s="70">
        <v>0</v>
      </c>
      <c r="CC589" s="70">
        <v>0</v>
      </c>
      <c r="CD589" s="70">
        <v>0</v>
      </c>
    </row>
    <row r="590" spans="1:82">
      <c r="A590" s="70" t="s">
        <v>2281</v>
      </c>
      <c r="B590" s="70">
        <v>287</v>
      </c>
      <c r="C590" s="70">
        <v>15</v>
      </c>
      <c r="D590" s="70">
        <v>17</v>
      </c>
      <c r="E590" s="70">
        <v>2018</v>
      </c>
      <c r="F590" s="70" t="s">
        <v>183</v>
      </c>
      <c r="G590" s="70" t="s">
        <v>2266</v>
      </c>
      <c r="H590" s="70" t="s">
        <v>2267</v>
      </c>
      <c r="I590" s="148"/>
      <c r="J590" s="71">
        <v>106.5378028048145</v>
      </c>
      <c r="K590" s="71">
        <v>0.40445713444829157</v>
      </c>
      <c r="L590" s="71">
        <v>8.9193475933017005E-2</v>
      </c>
      <c r="M590" s="71">
        <v>8.754993804224398</v>
      </c>
      <c r="N590" s="71">
        <v>12.605023891716314</v>
      </c>
      <c r="O590" s="71">
        <v>9.8483820285434778</v>
      </c>
      <c r="P590" s="71">
        <v>3.9673046897738926</v>
      </c>
      <c r="Q590" s="71">
        <v>0.686858091341219</v>
      </c>
      <c r="R590" s="71">
        <v>0</v>
      </c>
      <c r="S590" s="71">
        <v>0</v>
      </c>
      <c r="T590" s="72"/>
      <c r="U590" s="71">
        <v>9468471</v>
      </c>
      <c r="V590" s="71">
        <v>168</v>
      </c>
      <c r="W590" s="71">
        <v>2</v>
      </c>
      <c r="X590" s="71">
        <v>2007</v>
      </c>
      <c r="Y590" s="71">
        <v>4085</v>
      </c>
      <c r="Z590" s="71">
        <v>6001</v>
      </c>
      <c r="AA590" s="71">
        <v>830</v>
      </c>
      <c r="AB590" s="71">
        <v>10837</v>
      </c>
      <c r="AC590" s="71">
        <v>0</v>
      </c>
      <c r="AD590" s="71">
        <v>0</v>
      </c>
      <c r="AE590" s="72"/>
      <c r="AF590" s="71">
        <v>85717730.291137084</v>
      </c>
      <c r="AG590" s="71">
        <v>302553.91214987932</v>
      </c>
      <c r="AH590" s="71">
        <v>14594.261992991889</v>
      </c>
      <c r="AI590" s="71">
        <v>13650646.12223522</v>
      </c>
      <c r="AJ590" s="71">
        <v>18679915.58860914</v>
      </c>
      <c r="AK590" s="71">
        <v>0</v>
      </c>
      <c r="AL590" s="71">
        <v>0</v>
      </c>
      <c r="AM590" s="71">
        <v>1491725.086782139</v>
      </c>
      <c r="AN590" s="71">
        <v>0</v>
      </c>
      <c r="AO590" s="71">
        <v>0</v>
      </c>
      <c r="AP590" s="71">
        <v>119857165.26290646</v>
      </c>
      <c r="AQ590" s="72"/>
      <c r="AR590" s="71">
        <v>373</v>
      </c>
      <c r="AS590" s="71">
        <v>99</v>
      </c>
      <c r="AT590" s="71">
        <v>0</v>
      </c>
      <c r="AU590" s="71">
        <v>0</v>
      </c>
      <c r="AV590" s="71">
        <v>0</v>
      </c>
      <c r="AW590" s="71">
        <v>0</v>
      </c>
      <c r="AX590" s="71"/>
      <c r="AY590" s="72"/>
      <c r="AZ590" s="71">
        <v>1653.3</v>
      </c>
      <c r="BA590" s="71">
        <v>2182</v>
      </c>
      <c r="BB590" s="71">
        <v>0</v>
      </c>
      <c r="BC590" s="71">
        <v>0</v>
      </c>
      <c r="BD590" s="71">
        <v>0</v>
      </c>
      <c r="BE590" s="71">
        <v>0</v>
      </c>
      <c r="BF590" s="71"/>
      <c r="BG590" s="72"/>
      <c r="BH590" s="71">
        <v>0</v>
      </c>
      <c r="BI590" s="71">
        <v>0</v>
      </c>
      <c r="BJ590" s="71">
        <v>66.12</v>
      </c>
      <c r="BK590" s="71">
        <v>0</v>
      </c>
      <c r="BL590" s="71">
        <v>0</v>
      </c>
      <c r="BM590" s="71">
        <v>0</v>
      </c>
      <c r="BN590" s="72"/>
      <c r="BO590" s="71">
        <v>0</v>
      </c>
      <c r="BP590" s="71">
        <v>0</v>
      </c>
      <c r="BQ590" s="71">
        <v>3</v>
      </c>
      <c r="BR590" s="71">
        <v>0</v>
      </c>
      <c r="BS590" s="71">
        <v>0</v>
      </c>
      <c r="BT590" s="71">
        <v>0</v>
      </c>
      <c r="BU590"/>
      <c r="BV590" s="70">
        <v>66.12</v>
      </c>
      <c r="BW590" s="70">
        <v>0</v>
      </c>
      <c r="BX590" s="70">
        <v>0</v>
      </c>
      <c r="BY590" s="70">
        <v>0</v>
      </c>
      <c r="BZ590" s="70">
        <v>0</v>
      </c>
      <c r="CA590" s="70">
        <v>0</v>
      </c>
      <c r="CB590" s="70">
        <v>0</v>
      </c>
      <c r="CC590" s="70">
        <v>0</v>
      </c>
      <c r="CD590" s="70">
        <v>0</v>
      </c>
    </row>
    <row r="591" spans="1:82">
      <c r="A591" s="70" t="s">
        <v>2282</v>
      </c>
      <c r="B591" s="70">
        <v>288</v>
      </c>
      <c r="C591" s="70">
        <v>16</v>
      </c>
      <c r="D591" s="70">
        <v>17</v>
      </c>
      <c r="E591" s="70">
        <v>2019</v>
      </c>
      <c r="F591" s="70" t="s">
        <v>158</v>
      </c>
      <c r="G591" s="70" t="s">
        <v>2266</v>
      </c>
      <c r="H591" s="70" t="s">
        <v>2267</v>
      </c>
      <c r="I591" s="148"/>
      <c r="J591" s="71">
        <v>74.624145025693565</v>
      </c>
      <c r="K591" s="71">
        <v>0.37709262195688664</v>
      </c>
      <c r="L591" s="71">
        <v>8.9827488509907016E-2</v>
      </c>
      <c r="M591" s="71">
        <v>7.8060969750510738</v>
      </c>
      <c r="N591" s="71">
        <v>11.856248709968989</v>
      </c>
      <c r="O591" s="71">
        <v>9.6698913383586795</v>
      </c>
      <c r="P591" s="71">
        <v>3.9490648653712186</v>
      </c>
      <c r="Q591" s="71">
        <v>0.67393730763974402</v>
      </c>
      <c r="R591" s="71">
        <v>0</v>
      </c>
      <c r="S591" s="71">
        <v>0</v>
      </c>
      <c r="T591" s="72"/>
      <c r="U591" s="71">
        <v>6526614</v>
      </c>
      <c r="V591" s="71">
        <v>168</v>
      </c>
      <c r="W591" s="71">
        <v>2</v>
      </c>
      <c r="X591" s="71">
        <v>2007</v>
      </c>
      <c r="Y591" s="71">
        <v>4139</v>
      </c>
      <c r="Z591" s="71">
        <v>6054</v>
      </c>
      <c r="AA591" s="71">
        <v>820</v>
      </c>
      <c r="AB591" s="71">
        <v>10921</v>
      </c>
      <c r="AC591" s="71">
        <v>0</v>
      </c>
      <c r="AD591" s="71">
        <v>0</v>
      </c>
      <c r="AE591" s="72"/>
      <c r="AF591" s="71">
        <v>62659043.402948663</v>
      </c>
      <c r="AG591" s="71">
        <v>297193.06752914732</v>
      </c>
      <c r="AH591" s="71">
        <v>16051.61784831146</v>
      </c>
      <c r="AI591" s="71">
        <v>13097774.18688326</v>
      </c>
      <c r="AJ591" s="71">
        <v>18468375.620180171</v>
      </c>
      <c r="AK591" s="71">
        <v>0</v>
      </c>
      <c r="AL591" s="71">
        <v>0</v>
      </c>
      <c r="AM591" s="71">
        <v>1487357.9867560167</v>
      </c>
      <c r="AN591" s="71">
        <v>0</v>
      </c>
      <c r="AO591" s="71">
        <v>0</v>
      </c>
      <c r="AP591" s="71">
        <v>96025795.882145569</v>
      </c>
      <c r="AQ591" s="72"/>
      <c r="AR591" s="71">
        <v>402</v>
      </c>
      <c r="AS591" s="71">
        <v>113</v>
      </c>
      <c r="AT591" s="71">
        <v>0</v>
      </c>
      <c r="AU591" s="71">
        <v>0</v>
      </c>
      <c r="AV591" s="71">
        <v>0</v>
      </c>
      <c r="AW591" s="71">
        <v>0</v>
      </c>
      <c r="AX591" s="71"/>
      <c r="AY591" s="72"/>
      <c r="AZ591" s="71">
        <v>1783.6</v>
      </c>
      <c r="BA591" s="71">
        <v>2463.4</v>
      </c>
      <c r="BB591" s="71">
        <v>0</v>
      </c>
      <c r="BC591" s="71">
        <v>0</v>
      </c>
      <c r="BD591" s="71">
        <v>0</v>
      </c>
      <c r="BE591" s="71">
        <v>0</v>
      </c>
      <c r="BF591" s="71"/>
      <c r="BG591" s="72"/>
      <c r="BH591" s="71">
        <v>0</v>
      </c>
      <c r="BI591" s="71">
        <v>0</v>
      </c>
      <c r="BJ591" s="71">
        <v>63.146000000000001</v>
      </c>
      <c r="BK591" s="71">
        <v>0</v>
      </c>
      <c r="BL591" s="71">
        <v>0</v>
      </c>
      <c r="BM591" s="71">
        <v>0</v>
      </c>
      <c r="BN591" s="72"/>
      <c r="BO591" s="71">
        <v>0</v>
      </c>
      <c r="BP591" s="71">
        <v>0</v>
      </c>
      <c r="BQ591" s="71">
        <v>3</v>
      </c>
      <c r="BR591" s="71">
        <v>0</v>
      </c>
      <c r="BS591" s="71">
        <v>0</v>
      </c>
      <c r="BT591" s="71">
        <v>0</v>
      </c>
      <c r="BU591"/>
      <c r="BV591" s="70">
        <v>63.146000000000001</v>
      </c>
      <c r="BW591" s="70">
        <v>0</v>
      </c>
      <c r="BX591" s="70">
        <v>0</v>
      </c>
      <c r="BY591" s="70">
        <v>0</v>
      </c>
      <c r="BZ591" s="70">
        <v>0</v>
      </c>
      <c r="CA591" s="70">
        <v>0</v>
      </c>
      <c r="CB591" s="70">
        <v>0</v>
      </c>
      <c r="CC591" s="70">
        <v>0</v>
      </c>
      <c r="CD591" s="70">
        <v>0</v>
      </c>
    </row>
    <row r="592" spans="1:82">
      <c r="A592" s="70" t="s">
        <v>2283</v>
      </c>
      <c r="B592" s="70">
        <v>289</v>
      </c>
      <c r="C592" s="70">
        <v>17</v>
      </c>
      <c r="D592" s="70">
        <v>17</v>
      </c>
      <c r="E592" s="70">
        <v>2020</v>
      </c>
      <c r="F592" s="70" t="s">
        <v>159</v>
      </c>
      <c r="G592" s="70" t="s">
        <v>2266</v>
      </c>
      <c r="H592" s="70" t="s">
        <v>2267</v>
      </c>
      <c r="I592" s="148"/>
      <c r="J592" s="71">
        <v>89.234580837563385</v>
      </c>
      <c r="K592" s="71">
        <v>0.35615757765207107</v>
      </c>
      <c r="L592" s="71">
        <v>0.42168797769320027</v>
      </c>
      <c r="M592" s="71">
        <v>8.7684636873462694</v>
      </c>
      <c r="N592" s="71">
        <v>11.935542278578005</v>
      </c>
      <c r="O592" s="71">
        <v>8.7268895157152038</v>
      </c>
      <c r="P592" s="71">
        <v>3.6610153248298891</v>
      </c>
      <c r="Q592" s="71">
        <v>0.64762458581373605</v>
      </c>
      <c r="R592" s="71">
        <v>0</v>
      </c>
      <c r="S592" s="71">
        <v>0</v>
      </c>
      <c r="T592" s="72"/>
      <c r="U592" s="71">
        <v>7952639</v>
      </c>
      <c r="V592" s="71">
        <v>151</v>
      </c>
      <c r="W592" s="71">
        <v>10</v>
      </c>
      <c r="X592" s="71">
        <v>2501</v>
      </c>
      <c r="Y592" s="71">
        <v>4194</v>
      </c>
      <c r="Z592" s="71">
        <v>6236</v>
      </c>
      <c r="AA592" s="71">
        <v>808</v>
      </c>
      <c r="AB592" s="71">
        <v>10984</v>
      </c>
      <c r="AC592" s="71">
        <v>0</v>
      </c>
      <c r="AD592" s="71">
        <v>0</v>
      </c>
      <c r="AE592" s="72"/>
      <c r="AF592" s="71">
        <v>77686347.729199991</v>
      </c>
      <c r="AG592" s="71">
        <v>273616.7980913723</v>
      </c>
      <c r="AH592" s="71">
        <v>78589.35059479058</v>
      </c>
      <c r="AI592" s="71">
        <v>15766634.483947605</v>
      </c>
      <c r="AJ592" s="71">
        <v>21360730.355627339</v>
      </c>
      <c r="AK592" s="71"/>
      <c r="AL592" s="71"/>
      <c r="AM592" s="71">
        <v>1433534.0347852851</v>
      </c>
      <c r="AN592" s="71"/>
      <c r="AO592" s="71"/>
      <c r="AP592" s="71">
        <v>116599452.75224638</v>
      </c>
      <c r="AQ592" s="72"/>
      <c r="AR592" s="71">
        <v>434</v>
      </c>
      <c r="AS592" s="71">
        <v>114</v>
      </c>
      <c r="AT592" s="71">
        <v>0</v>
      </c>
      <c r="AU592" s="71">
        <v>0</v>
      </c>
      <c r="AV592" s="71">
        <v>0</v>
      </c>
      <c r="AW592" s="71">
        <v>0</v>
      </c>
      <c r="AX592" s="71"/>
      <c r="AY592" s="72"/>
      <c r="AZ592" s="71">
        <v>1954.600000000001</v>
      </c>
      <c r="BA592" s="71">
        <v>2512.9</v>
      </c>
      <c r="BB592" s="71">
        <v>0</v>
      </c>
      <c r="BC592" s="71">
        <v>0</v>
      </c>
      <c r="BD592" s="71">
        <v>0</v>
      </c>
      <c r="BE592" s="71">
        <v>0</v>
      </c>
      <c r="BF592" s="71"/>
      <c r="BG592" s="72"/>
      <c r="BH592" s="71">
        <v>0</v>
      </c>
      <c r="BI592" s="71">
        <v>0</v>
      </c>
      <c r="BJ592" s="71">
        <v>57.982999999999997</v>
      </c>
      <c r="BK592" s="71">
        <v>0</v>
      </c>
      <c r="BL592" s="71">
        <v>0</v>
      </c>
      <c r="BM592" s="71">
        <v>0</v>
      </c>
      <c r="BN592" s="72"/>
      <c r="BO592" s="71">
        <v>0</v>
      </c>
      <c r="BP592" s="71">
        <v>0</v>
      </c>
      <c r="BQ592" s="71">
        <v>3</v>
      </c>
      <c r="BR592" s="71">
        <v>0</v>
      </c>
      <c r="BS592" s="71">
        <v>0</v>
      </c>
      <c r="BT592" s="71">
        <v>0</v>
      </c>
      <c r="BU592"/>
      <c r="BV592" s="70">
        <v>57.982999999999997</v>
      </c>
      <c r="BW592" s="70">
        <v>0</v>
      </c>
      <c r="BX592" s="70">
        <v>0</v>
      </c>
      <c r="BY592" s="70">
        <v>0</v>
      </c>
      <c r="BZ592" s="70">
        <v>0</v>
      </c>
      <c r="CA592" s="70">
        <v>0</v>
      </c>
      <c r="CB592" s="70">
        <v>0</v>
      </c>
      <c r="CC592" s="70">
        <v>0</v>
      </c>
      <c r="CD592" s="70">
        <v>0</v>
      </c>
    </row>
    <row r="593" spans="1:82">
      <c r="A593" s="70" t="s">
        <v>2284</v>
      </c>
      <c r="B593" s="70">
        <v>289</v>
      </c>
      <c r="C593" s="70">
        <v>18</v>
      </c>
      <c r="D593" s="70">
        <v>17</v>
      </c>
      <c r="E593" s="70">
        <v>2021</v>
      </c>
      <c r="F593" s="70" t="s">
        <v>160</v>
      </c>
      <c r="G593" s="70" t="s">
        <v>2266</v>
      </c>
      <c r="H593" s="70" t="s">
        <v>2267</v>
      </c>
      <c r="I593" s="148"/>
      <c r="J593" s="71">
        <v>92.431479632783393</v>
      </c>
      <c r="K593" s="71">
        <v>0.39035890704412618</v>
      </c>
      <c r="L593" s="71">
        <v>0.40337162265487636</v>
      </c>
      <c r="M593" s="71">
        <v>10.062234400186467</v>
      </c>
      <c r="N593" s="71">
        <v>12.578442613230211</v>
      </c>
      <c r="O593" s="71">
        <v>8.5815826030016478</v>
      </c>
      <c r="P593" s="71">
        <v>3.8288065589414275</v>
      </c>
      <c r="Q593" s="71">
        <v>0.64640366599701404</v>
      </c>
      <c r="R593" s="71">
        <v>0</v>
      </c>
      <c r="S593" s="71">
        <v>0</v>
      </c>
      <c r="T593" s="72"/>
      <c r="U593" s="71">
        <v>8127483</v>
      </c>
      <c r="V593" s="71">
        <v>151</v>
      </c>
      <c r="W593" s="71">
        <v>10</v>
      </c>
      <c r="X593" s="71">
        <v>2501</v>
      </c>
      <c r="Y593" s="71">
        <v>4260</v>
      </c>
      <c r="Z593" s="71">
        <v>6314</v>
      </c>
      <c r="AA593" s="71">
        <v>824</v>
      </c>
      <c r="AB593" s="71">
        <v>11071</v>
      </c>
      <c r="AC593" s="71">
        <v>0</v>
      </c>
      <c r="AD593" s="71">
        <v>0</v>
      </c>
      <c r="AE593" s="72"/>
      <c r="AF593" s="71">
        <v>80688051.667703494</v>
      </c>
      <c r="AG593" s="71">
        <v>289969.12319664488</v>
      </c>
      <c r="AH593" s="71">
        <v>71799.896442018304</v>
      </c>
      <c r="AI593" s="71">
        <v>16873854.420337059</v>
      </c>
      <c r="AJ593" s="71">
        <v>20926004.644233592</v>
      </c>
      <c r="AK593" s="71">
        <v>0</v>
      </c>
      <c r="AL593" s="71">
        <v>0</v>
      </c>
      <c r="AM593" s="71">
        <v>1453222.501920186</v>
      </c>
      <c r="AN593" s="71">
        <v>0</v>
      </c>
      <c r="AO593" s="71">
        <v>0</v>
      </c>
      <c r="AP593" s="71">
        <v>120302902.253833</v>
      </c>
      <c r="AQ593" s="72"/>
      <c r="AR593" s="71">
        <v>471</v>
      </c>
      <c r="AS593" s="71">
        <v>114</v>
      </c>
      <c r="AT593" s="71">
        <v>0</v>
      </c>
      <c r="AU593" s="71">
        <v>0</v>
      </c>
      <c r="AV593" s="71">
        <v>0</v>
      </c>
      <c r="AW593" s="71">
        <v>0</v>
      </c>
      <c r="AX593" s="71"/>
      <c r="AY593" s="72"/>
      <c r="AZ593" s="71">
        <v>2165.800000000002</v>
      </c>
      <c r="BA593" s="71">
        <v>2512.9</v>
      </c>
      <c r="BB593" s="71">
        <v>0</v>
      </c>
      <c r="BC593" s="71">
        <v>0</v>
      </c>
      <c r="BD593" s="71">
        <v>0</v>
      </c>
      <c r="BE593" s="71">
        <v>0</v>
      </c>
      <c r="BF593" s="71"/>
      <c r="BG593" s="72"/>
      <c r="BH593" s="71">
        <v>0</v>
      </c>
      <c r="BI593" s="71">
        <v>0</v>
      </c>
      <c r="BJ593" s="71">
        <v>53.378999999999998</v>
      </c>
      <c r="BK593" s="71">
        <v>0</v>
      </c>
      <c r="BL593" s="71">
        <v>0</v>
      </c>
      <c r="BM593" s="71">
        <v>0</v>
      </c>
      <c r="BN593" s="72"/>
      <c r="BO593" s="71">
        <v>0</v>
      </c>
      <c r="BP593" s="71">
        <v>0</v>
      </c>
      <c r="BQ593" s="71">
        <v>3</v>
      </c>
      <c r="BR593" s="71">
        <v>0</v>
      </c>
      <c r="BS593" s="71">
        <v>0</v>
      </c>
      <c r="BT593" s="71">
        <v>0</v>
      </c>
      <c r="BU593"/>
      <c r="BV593" s="70">
        <v>53.378999999999998</v>
      </c>
      <c r="BW593" s="70">
        <v>0</v>
      </c>
      <c r="BX593" s="70">
        <v>0</v>
      </c>
      <c r="BY593" s="70">
        <v>0</v>
      </c>
      <c r="BZ593" s="70">
        <v>0</v>
      </c>
      <c r="CA593" s="70">
        <v>0</v>
      </c>
      <c r="CB593" s="70">
        <v>0</v>
      </c>
      <c r="CC593" s="70">
        <v>0</v>
      </c>
      <c r="CD593" s="70">
        <v>0</v>
      </c>
    </row>
    <row r="594" spans="1:82">
      <c r="A594" s="70" t="s">
        <v>2285</v>
      </c>
      <c r="B594" s="70">
        <v>289</v>
      </c>
      <c r="C594" s="70">
        <v>19</v>
      </c>
      <c r="D594" s="70">
        <v>17</v>
      </c>
      <c r="E594" s="70">
        <v>2022</v>
      </c>
      <c r="F594" s="70" t="s">
        <v>161</v>
      </c>
      <c r="G594" s="70" t="s">
        <v>2266</v>
      </c>
      <c r="H594" s="70" t="s">
        <v>2267</v>
      </c>
      <c r="I594" s="148"/>
      <c r="J594" s="71">
        <v>75.238206731112683</v>
      </c>
      <c r="K594" s="71">
        <v>0.36581204541293233</v>
      </c>
      <c r="L594" s="71">
        <v>0.36553895120146501</v>
      </c>
      <c r="M594" s="71">
        <v>9.2781985113295775</v>
      </c>
      <c r="N594" s="71">
        <v>11.798440616046992</v>
      </c>
      <c r="O594" s="71">
        <v>9.1981581178690455</v>
      </c>
      <c r="P594" s="71">
        <v>3.7392771732811476</v>
      </c>
      <c r="Q594" s="71">
        <v>0.65380847088367788</v>
      </c>
      <c r="R594" s="71">
        <v>0</v>
      </c>
      <c r="S594" s="71">
        <v>0</v>
      </c>
      <c r="T594" s="72"/>
      <c r="U594" s="71">
        <v>7481166</v>
      </c>
      <c r="V594" s="71">
        <v>151</v>
      </c>
      <c r="W594" s="71">
        <v>10</v>
      </c>
      <c r="X594" s="71">
        <v>2501</v>
      </c>
      <c r="Y594" s="71">
        <v>4311</v>
      </c>
      <c r="Z594" s="71">
        <v>6430</v>
      </c>
      <c r="AA594" s="71">
        <v>817</v>
      </c>
      <c r="AB594" s="71">
        <v>11106</v>
      </c>
      <c r="AC594" s="71">
        <v>0</v>
      </c>
      <c r="AD594" s="71">
        <v>0</v>
      </c>
      <c r="AE594" s="72"/>
      <c r="AF594" s="71">
        <v>66942306.75466568</v>
      </c>
      <c r="AG594" s="71">
        <v>292341.08461187634</v>
      </c>
      <c r="AH594" s="71">
        <v>79703.453867750432</v>
      </c>
      <c r="AI594" s="71">
        <v>15399657.736725058</v>
      </c>
      <c r="AJ594" s="71">
        <v>19358059.810992006</v>
      </c>
      <c r="AK594" s="71">
        <v>0</v>
      </c>
      <c r="AL594" s="71">
        <v>0</v>
      </c>
      <c r="AM594" s="71">
        <v>1434087.7316854254</v>
      </c>
      <c r="AN594" s="71">
        <v>0</v>
      </c>
      <c r="AO594" s="71">
        <v>0</v>
      </c>
      <c r="AP594" s="71">
        <v>103506156.57254781</v>
      </c>
      <c r="AQ594" s="72"/>
      <c r="AR594" s="71">
        <v>512</v>
      </c>
      <c r="AS594" s="71">
        <v>114</v>
      </c>
      <c r="AT594" s="71">
        <v>0</v>
      </c>
      <c r="AU594" s="71">
        <v>0</v>
      </c>
      <c r="AV594" s="71">
        <v>0</v>
      </c>
      <c r="AW594" s="71">
        <v>0</v>
      </c>
      <c r="AX594" s="71"/>
      <c r="AY594" s="72"/>
      <c r="AZ594" s="71">
        <v>2370.800000000002</v>
      </c>
      <c r="BA594" s="71">
        <v>2512.8999999999996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2286</v>
      </c>
      <c r="B595" s="70">
        <v>289</v>
      </c>
      <c r="C595" s="70">
        <v>20</v>
      </c>
      <c r="D595" s="70">
        <v>17</v>
      </c>
      <c r="E595" s="70">
        <v>2023</v>
      </c>
      <c r="F595" s="70" t="s">
        <v>1539</v>
      </c>
      <c r="G595" s="70" t="s">
        <v>2266</v>
      </c>
      <c r="H595" s="70" t="s">
        <v>2267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552</v>
      </c>
      <c r="AS595" s="71">
        <v>114</v>
      </c>
      <c r="AT595" s="71">
        <v>0</v>
      </c>
      <c r="AU595" s="71">
        <v>0</v>
      </c>
      <c r="AV595" s="71">
        <v>0</v>
      </c>
      <c r="AW595" s="71">
        <v>0</v>
      </c>
      <c r="AX595" s="71"/>
      <c r="AY595" s="72"/>
      <c r="AZ595" s="71">
        <v>2603.700000000003</v>
      </c>
      <c r="BA595" s="71">
        <v>2512.8999999999996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2287</v>
      </c>
      <c r="B596" s="70">
        <v>289</v>
      </c>
      <c r="C596" s="70">
        <v>21</v>
      </c>
      <c r="D596" s="70">
        <v>17</v>
      </c>
      <c r="E596" s="70">
        <v>2024</v>
      </c>
      <c r="F596" s="70" t="s">
        <v>1554</v>
      </c>
      <c r="G596" s="1064" t="s">
        <v>2266</v>
      </c>
      <c r="H596" s="70" t="s">
        <v>2267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2288</v>
      </c>
      <c r="B597" s="70">
        <v>18</v>
      </c>
      <c r="C597" s="70">
        <v>1</v>
      </c>
      <c r="D597" s="70">
        <v>2</v>
      </c>
      <c r="E597" s="70">
        <v>1990</v>
      </c>
      <c r="F597" s="70" t="s">
        <v>787</v>
      </c>
      <c r="G597" s="1064" t="s">
        <v>2289</v>
      </c>
      <c r="H597" s="70" t="s">
        <v>2290</v>
      </c>
      <c r="I597" s="148"/>
      <c r="J597" s="71">
        <v>48.957557274323626</v>
      </c>
      <c r="K597" s="71">
        <v>1.628566997248696</v>
      </c>
      <c r="L597" s="71">
        <v>2.3026547111707281</v>
      </c>
      <c r="M597" s="71">
        <v>6.2198690430869457</v>
      </c>
      <c r="N597" s="71">
        <v>11.273102403988601</v>
      </c>
      <c r="O597" s="71">
        <v>10.84335813413168</v>
      </c>
      <c r="P597" s="71">
        <v>14.888117133125011</v>
      </c>
      <c r="Q597" s="71">
        <v>0.90486879910397799</v>
      </c>
      <c r="R597" s="71">
        <v>0</v>
      </c>
      <c r="S597" s="71">
        <v>0.89144339036281328</v>
      </c>
      <c r="T597" s="72"/>
      <c r="U597" s="71">
        <v>5090773</v>
      </c>
      <c r="V597" s="71">
        <v>501</v>
      </c>
      <c r="W597" s="71">
        <v>26</v>
      </c>
      <c r="X597" s="71">
        <v>2145</v>
      </c>
      <c r="Y597" s="71">
        <v>3862</v>
      </c>
      <c r="Z597" s="71">
        <v>4460</v>
      </c>
      <c r="AA597" s="71">
        <v>3615</v>
      </c>
      <c r="AB597" s="71">
        <v>14692</v>
      </c>
      <c r="AC597" s="71">
        <v>0</v>
      </c>
      <c r="AD597" s="71">
        <v>0.89144339036281328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2291</v>
      </c>
      <c r="B598" s="70">
        <v>19</v>
      </c>
      <c r="C598" s="70">
        <v>2</v>
      </c>
      <c r="D598" s="70">
        <v>2</v>
      </c>
      <c r="E598" s="70">
        <v>2005</v>
      </c>
      <c r="F598" s="70" t="s">
        <v>789</v>
      </c>
      <c r="G598" s="70" t="s">
        <v>2289</v>
      </c>
      <c r="H598" s="70" t="s">
        <v>2290</v>
      </c>
      <c r="I598" s="148"/>
      <c r="J598" s="71">
        <v>44.007524973310439</v>
      </c>
      <c r="K598" s="71">
        <v>1.2148875339875569</v>
      </c>
      <c r="L598" s="71">
        <v>3.1828115164318791</v>
      </c>
      <c r="M598" s="71">
        <v>10.24599490599633</v>
      </c>
      <c r="N598" s="71">
        <v>20.14868607973396</v>
      </c>
      <c r="O598" s="71">
        <v>15.1754519698483</v>
      </c>
      <c r="P598" s="71">
        <v>14.62838214487155</v>
      </c>
      <c r="Q598" s="71">
        <v>0.80518196962549704</v>
      </c>
      <c r="R598" s="71">
        <v>0</v>
      </c>
      <c r="S598" s="71">
        <v>2.9050884157693839</v>
      </c>
      <c r="T598" s="72"/>
      <c r="U598" s="71">
        <v>4763188</v>
      </c>
      <c r="V598" s="71">
        <v>463</v>
      </c>
      <c r="W598" s="71">
        <v>38</v>
      </c>
      <c r="X598" s="71">
        <v>1658</v>
      </c>
      <c r="Y598" s="71">
        <v>4446</v>
      </c>
      <c r="Z598" s="71">
        <v>7223</v>
      </c>
      <c r="AA598" s="71">
        <v>2909</v>
      </c>
      <c r="AB598" s="71">
        <v>13667</v>
      </c>
      <c r="AC598" s="71">
        <v>0</v>
      </c>
      <c r="AD598" s="71">
        <v>2.9050884157693839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2292</v>
      </c>
      <c r="B599" s="70">
        <v>20</v>
      </c>
      <c r="C599" s="70">
        <v>3</v>
      </c>
      <c r="D599" s="70">
        <v>2</v>
      </c>
      <c r="E599" s="70">
        <v>2006</v>
      </c>
      <c r="F599" s="70" t="s">
        <v>790</v>
      </c>
      <c r="G599" s="70" t="s">
        <v>2289</v>
      </c>
      <c r="H599" s="70" t="s">
        <v>2290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2293</v>
      </c>
      <c r="B600" s="70">
        <v>21</v>
      </c>
      <c r="C600" s="70">
        <v>4</v>
      </c>
      <c r="D600" s="70">
        <v>2</v>
      </c>
      <c r="E600" s="70">
        <v>2007</v>
      </c>
      <c r="F600" s="70" t="s">
        <v>791</v>
      </c>
      <c r="G600" s="70" t="s">
        <v>2289</v>
      </c>
      <c r="H600" s="70" t="s">
        <v>2290</v>
      </c>
      <c r="I600" s="148"/>
      <c r="J600" s="71">
        <v>43.671914419439787</v>
      </c>
      <c r="K600" s="71">
        <v>1.0190802589293</v>
      </c>
      <c r="L600" s="71">
        <v>4.343755978044392</v>
      </c>
      <c r="M600" s="71">
        <v>10.977198406968791</v>
      </c>
      <c r="N600" s="71">
        <v>20.619226737927239</v>
      </c>
      <c r="O600" s="71">
        <v>14.676895682382099</v>
      </c>
      <c r="P600" s="71">
        <v>14.476931498449369</v>
      </c>
      <c r="Q600" s="71">
        <v>0.837820633698934</v>
      </c>
      <c r="R600" s="71">
        <v>0</v>
      </c>
      <c r="S600" s="71">
        <v>1.749291703789273</v>
      </c>
      <c r="T600" s="72"/>
      <c r="U600" s="71">
        <v>5577413</v>
      </c>
      <c r="V600" s="71">
        <v>406</v>
      </c>
      <c r="W600" s="71">
        <v>65</v>
      </c>
      <c r="X600" s="71">
        <v>2392</v>
      </c>
      <c r="Y600" s="71">
        <v>4462</v>
      </c>
      <c r="Z600" s="71">
        <v>7262</v>
      </c>
      <c r="AA600" s="71">
        <v>2835</v>
      </c>
      <c r="AB600" s="71">
        <v>13469</v>
      </c>
      <c r="AC600" s="71">
        <v>0</v>
      </c>
      <c r="AD600" s="71">
        <v>1.749291703789273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2294</v>
      </c>
      <c r="B601" s="70">
        <v>22</v>
      </c>
      <c r="C601" s="70">
        <v>5</v>
      </c>
      <c r="D601" s="70">
        <v>2</v>
      </c>
      <c r="E601" s="70">
        <v>2008</v>
      </c>
      <c r="F601" s="70" t="s">
        <v>792</v>
      </c>
      <c r="G601" s="70" t="s">
        <v>2289</v>
      </c>
      <c r="H601" s="70" t="s">
        <v>2290</v>
      </c>
      <c r="I601" s="148"/>
      <c r="J601" s="71">
        <v>39.757058039567603</v>
      </c>
      <c r="K601" s="71">
        <v>0.80736029670924048</v>
      </c>
      <c r="L601" s="71">
        <v>4.2435122287664662</v>
      </c>
      <c r="M601" s="71">
        <v>12.301131312439461</v>
      </c>
      <c r="N601" s="71">
        <v>19.722955250888301</v>
      </c>
      <c r="O601" s="71">
        <v>14.298333539609841</v>
      </c>
      <c r="P601" s="71">
        <v>14.276808347456299</v>
      </c>
      <c r="Q601" s="71">
        <v>0.81893911623408</v>
      </c>
      <c r="R601" s="71">
        <v>0</v>
      </c>
      <c r="S601" s="71">
        <v>1.6978585191592219</v>
      </c>
      <c r="T601" s="72"/>
      <c r="U601" s="71">
        <v>5291196</v>
      </c>
      <c r="V601" s="71">
        <v>406</v>
      </c>
      <c r="W601" s="71">
        <v>65</v>
      </c>
      <c r="X601" s="71">
        <v>2392</v>
      </c>
      <c r="Y601" s="71">
        <v>4473</v>
      </c>
      <c r="Z601" s="71">
        <v>7323</v>
      </c>
      <c r="AA601" s="71">
        <v>2799</v>
      </c>
      <c r="AB601" s="71">
        <v>13382</v>
      </c>
      <c r="AC601" s="71">
        <v>0</v>
      </c>
      <c r="AD601" s="71">
        <v>1.6978585191592219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2295</v>
      </c>
      <c r="B602" s="70">
        <v>23</v>
      </c>
      <c r="C602" s="70">
        <v>6</v>
      </c>
      <c r="D602" s="70">
        <v>2</v>
      </c>
      <c r="E602" s="70">
        <v>2009</v>
      </c>
      <c r="F602" s="70" t="s">
        <v>176</v>
      </c>
      <c r="G602" s="70" t="s">
        <v>2289</v>
      </c>
      <c r="H602" s="70" t="s">
        <v>2290</v>
      </c>
      <c r="I602" s="148"/>
      <c r="J602" s="71">
        <v>40.22429445107494</v>
      </c>
      <c r="K602" s="71">
        <v>0.74475704542838295</v>
      </c>
      <c r="L602" s="71">
        <v>14.405072715381451</v>
      </c>
      <c r="M602" s="71">
        <v>13.84461322831072</v>
      </c>
      <c r="N602" s="71">
        <v>18.047055443631319</v>
      </c>
      <c r="O602" s="71">
        <v>14.531444278392421</v>
      </c>
      <c r="P602" s="71">
        <v>13.87193160443409</v>
      </c>
      <c r="Q602" s="71">
        <v>0.77313956652515603</v>
      </c>
      <c r="R602" s="71">
        <v>0</v>
      </c>
      <c r="S602" s="71">
        <v>1.7801715509410081</v>
      </c>
      <c r="T602" s="72"/>
      <c r="U602" s="71">
        <v>4634096</v>
      </c>
      <c r="V602" s="71">
        <v>382</v>
      </c>
      <c r="W602" s="71">
        <v>304</v>
      </c>
      <c r="X602" s="71">
        <v>2667</v>
      </c>
      <c r="Y602" s="71">
        <v>4471</v>
      </c>
      <c r="Z602" s="71">
        <v>7346</v>
      </c>
      <c r="AA602" s="71">
        <v>2792</v>
      </c>
      <c r="AB602" s="71">
        <v>13262</v>
      </c>
      <c r="AC602" s="71">
        <v>0</v>
      </c>
      <c r="AD602" s="71">
        <v>1.7801715509410081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47.06</v>
      </c>
      <c r="BK602" s="71">
        <v>0</v>
      </c>
      <c r="BL602" s="71">
        <v>0</v>
      </c>
      <c r="BM602" s="71">
        <v>0</v>
      </c>
      <c r="BN602" s="72"/>
      <c r="BO602" s="71">
        <v>0</v>
      </c>
      <c r="BP602" s="71">
        <v>0</v>
      </c>
      <c r="BQ602" s="71">
        <v>3</v>
      </c>
      <c r="BR602" s="71">
        <v>0</v>
      </c>
      <c r="BS602" s="71">
        <v>0</v>
      </c>
      <c r="BT602" s="71">
        <v>0</v>
      </c>
      <c r="BU602"/>
      <c r="BV602" s="70">
        <v>47.06</v>
      </c>
      <c r="BW602" s="70">
        <v>0</v>
      </c>
      <c r="BX602" s="70">
        <v>0</v>
      </c>
      <c r="BY602" s="70">
        <v>0</v>
      </c>
      <c r="BZ602" s="70">
        <v>0</v>
      </c>
      <c r="CA602" s="70">
        <v>0</v>
      </c>
      <c r="CB602" s="70">
        <v>0</v>
      </c>
      <c r="CC602" s="70">
        <v>0</v>
      </c>
      <c r="CD602" s="70">
        <v>0</v>
      </c>
    </row>
    <row r="603" spans="1:82">
      <c r="A603" s="70" t="s">
        <v>2296</v>
      </c>
      <c r="B603" s="70">
        <v>24</v>
      </c>
      <c r="C603" s="70">
        <v>7</v>
      </c>
      <c r="D603" s="70">
        <v>2</v>
      </c>
      <c r="E603" s="70">
        <v>2010</v>
      </c>
      <c r="F603" s="70" t="s">
        <v>177</v>
      </c>
      <c r="G603" s="70" t="s">
        <v>2289</v>
      </c>
      <c r="H603" s="70" t="s">
        <v>2290</v>
      </c>
      <c r="I603" s="148"/>
      <c r="J603" s="71">
        <v>42.087246686466067</v>
      </c>
      <c r="K603" s="71">
        <v>0.75909853399952565</v>
      </c>
      <c r="L603" s="71">
        <v>13.63781727642162</v>
      </c>
      <c r="M603" s="71">
        <v>13.50223753164787</v>
      </c>
      <c r="N603" s="71">
        <v>18.17548547512656</v>
      </c>
      <c r="O603" s="71">
        <v>14.56661959432393</v>
      </c>
      <c r="P603" s="71">
        <v>14.120228204929051</v>
      </c>
      <c r="Q603" s="71">
        <v>0.79601703377439204</v>
      </c>
      <c r="R603" s="71">
        <v>0</v>
      </c>
      <c r="S603" s="71">
        <v>1.140007094854889</v>
      </c>
      <c r="T603" s="72"/>
      <c r="U603" s="71">
        <v>5187165</v>
      </c>
      <c r="V603" s="71">
        <v>382</v>
      </c>
      <c r="W603" s="71">
        <v>304</v>
      </c>
      <c r="X603" s="71">
        <v>2667</v>
      </c>
      <c r="Y603" s="71">
        <v>4495</v>
      </c>
      <c r="Z603" s="71">
        <v>7398</v>
      </c>
      <c r="AA603" s="71">
        <v>2771</v>
      </c>
      <c r="AB603" s="71">
        <v>13084</v>
      </c>
      <c r="AC603" s="71">
        <v>0</v>
      </c>
      <c r="AD603" s="71">
        <v>1.140007094854889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46.515000000000001</v>
      </c>
      <c r="BK603" s="71">
        <v>0</v>
      </c>
      <c r="BL603" s="71">
        <v>0</v>
      </c>
      <c r="BM603" s="71">
        <v>0</v>
      </c>
      <c r="BN603" s="72"/>
      <c r="BO603" s="71">
        <v>0</v>
      </c>
      <c r="BP603" s="71">
        <v>0</v>
      </c>
      <c r="BQ603" s="71">
        <v>3</v>
      </c>
      <c r="BR603" s="71">
        <v>0</v>
      </c>
      <c r="BS603" s="71">
        <v>0</v>
      </c>
      <c r="BT603" s="71">
        <v>0</v>
      </c>
      <c r="BU603"/>
      <c r="BV603" s="70">
        <v>46.515000000000001</v>
      </c>
      <c r="BW603" s="70">
        <v>0</v>
      </c>
      <c r="BX603" s="70">
        <v>0</v>
      </c>
      <c r="BY603" s="70">
        <v>0</v>
      </c>
      <c r="BZ603" s="70">
        <v>0</v>
      </c>
      <c r="CA603" s="70">
        <v>0</v>
      </c>
      <c r="CB603" s="70">
        <v>0</v>
      </c>
      <c r="CC603" s="70">
        <v>0</v>
      </c>
      <c r="CD603" s="70">
        <v>0</v>
      </c>
    </row>
    <row r="604" spans="1:82">
      <c r="A604" s="70" t="s">
        <v>2297</v>
      </c>
      <c r="B604" s="70">
        <v>25</v>
      </c>
      <c r="C604" s="70">
        <v>8</v>
      </c>
      <c r="D604" s="70">
        <v>2</v>
      </c>
      <c r="E604" s="70">
        <v>2011</v>
      </c>
      <c r="F604" s="70" t="s">
        <v>178</v>
      </c>
      <c r="G604" s="70" t="s">
        <v>2289</v>
      </c>
      <c r="H604" s="70" t="s">
        <v>2290</v>
      </c>
      <c r="I604" s="148"/>
      <c r="J604" s="71">
        <v>52.942002016429832</v>
      </c>
      <c r="K604" s="71">
        <v>1.0196699416350219</v>
      </c>
      <c r="L604" s="71">
        <v>12.731581191508671</v>
      </c>
      <c r="M604" s="71">
        <v>15.71394776205107</v>
      </c>
      <c r="N604" s="71">
        <v>21.141825762846281</v>
      </c>
      <c r="O604" s="71">
        <v>14.362880717553265</v>
      </c>
      <c r="P604" s="71">
        <v>13.662691815151394</v>
      </c>
      <c r="Q604" s="71">
        <v>0.89861702029567803</v>
      </c>
      <c r="R604" s="71">
        <v>0</v>
      </c>
      <c r="S604" s="71">
        <v>1.393088078164076</v>
      </c>
      <c r="T604" s="72"/>
      <c r="U604" s="71">
        <v>5380578</v>
      </c>
      <c r="V604" s="71">
        <v>382</v>
      </c>
      <c r="W604" s="71">
        <v>304</v>
      </c>
      <c r="X604" s="71">
        <v>2667</v>
      </c>
      <c r="Y604" s="71">
        <v>4467</v>
      </c>
      <c r="Z604" s="71">
        <v>7453</v>
      </c>
      <c r="AA604" s="71">
        <v>2761</v>
      </c>
      <c r="AB604" s="71">
        <v>12805</v>
      </c>
      <c r="AC604" s="71">
        <v>0</v>
      </c>
      <c r="AD604" s="71">
        <v>1.393088078164076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35.551000000000002</v>
      </c>
      <c r="BK604" s="71">
        <v>0</v>
      </c>
      <c r="BL604" s="71">
        <v>0</v>
      </c>
      <c r="BM604" s="71">
        <v>0</v>
      </c>
      <c r="BN604" s="72"/>
      <c r="BO604" s="71">
        <v>0</v>
      </c>
      <c r="BP604" s="71">
        <v>0</v>
      </c>
      <c r="BQ604" s="71">
        <v>2</v>
      </c>
      <c r="BR604" s="71">
        <v>0</v>
      </c>
      <c r="BS604" s="71">
        <v>0</v>
      </c>
      <c r="BT604" s="71">
        <v>0</v>
      </c>
      <c r="BU604"/>
      <c r="BV604" s="70">
        <v>35.551000000000002</v>
      </c>
      <c r="BW604" s="70">
        <v>0</v>
      </c>
      <c r="BX604" s="70">
        <v>0</v>
      </c>
      <c r="BY604" s="70">
        <v>0</v>
      </c>
      <c r="BZ604" s="70">
        <v>0</v>
      </c>
      <c r="CA604" s="70">
        <v>0</v>
      </c>
      <c r="CB604" s="70">
        <v>0</v>
      </c>
      <c r="CC604" s="70">
        <v>0</v>
      </c>
      <c r="CD604" s="70">
        <v>0</v>
      </c>
    </row>
    <row r="605" spans="1:82">
      <c r="A605" s="70" t="s">
        <v>2298</v>
      </c>
      <c r="B605" s="70">
        <v>26</v>
      </c>
      <c r="C605" s="70">
        <v>9</v>
      </c>
      <c r="D605" s="70">
        <v>2</v>
      </c>
      <c r="E605" s="70">
        <v>2012</v>
      </c>
      <c r="F605" s="70" t="s">
        <v>179</v>
      </c>
      <c r="G605" s="70" t="s">
        <v>2289</v>
      </c>
      <c r="H605" s="70" t="s">
        <v>2290</v>
      </c>
      <c r="I605" s="148"/>
      <c r="J605" s="71">
        <v>43.552413263439583</v>
      </c>
      <c r="K605" s="71">
        <v>0.95723570405168845</v>
      </c>
      <c r="L605" s="71">
        <v>12.769605634343851</v>
      </c>
      <c r="M605" s="71">
        <v>17.6800906636919</v>
      </c>
      <c r="N605" s="71">
        <v>22.636357519580582</v>
      </c>
      <c r="O605" s="71">
        <v>14.485028404575734</v>
      </c>
      <c r="P605" s="71">
        <v>13.650846742728547</v>
      </c>
      <c r="Q605" s="71">
        <v>0.965654853568365</v>
      </c>
      <c r="R605" s="71">
        <v>0</v>
      </c>
      <c r="S605" s="71">
        <v>3.2018832744889258</v>
      </c>
      <c r="T605" s="72"/>
      <c r="U605" s="71">
        <v>4059336</v>
      </c>
      <c r="V605" s="71">
        <v>382</v>
      </c>
      <c r="W605" s="71">
        <v>304</v>
      </c>
      <c r="X605" s="71">
        <v>2667</v>
      </c>
      <c r="Y605" s="71">
        <v>4498</v>
      </c>
      <c r="Z605" s="71">
        <v>7576</v>
      </c>
      <c r="AA605" s="71">
        <v>2743</v>
      </c>
      <c r="AB605" s="71">
        <v>12665</v>
      </c>
      <c r="AC605" s="71">
        <v>0</v>
      </c>
      <c r="AD605" s="71">
        <v>3.2018832744889258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52.357999999999997</v>
      </c>
      <c r="BK605" s="71">
        <v>0</v>
      </c>
      <c r="BL605" s="71">
        <v>0</v>
      </c>
      <c r="BM605" s="71">
        <v>0</v>
      </c>
      <c r="BN605" s="72"/>
      <c r="BO605" s="71">
        <v>0</v>
      </c>
      <c r="BP605" s="71">
        <v>0</v>
      </c>
      <c r="BQ605" s="71">
        <v>3</v>
      </c>
      <c r="BR605" s="71">
        <v>0</v>
      </c>
      <c r="BS605" s="71">
        <v>0</v>
      </c>
      <c r="BT605" s="71">
        <v>0</v>
      </c>
      <c r="BU605"/>
      <c r="BV605" s="70">
        <v>52.357999999999997</v>
      </c>
      <c r="BW605" s="70">
        <v>0</v>
      </c>
      <c r="BX605" s="70">
        <v>0</v>
      </c>
      <c r="BY605" s="70">
        <v>0</v>
      </c>
      <c r="BZ605" s="70">
        <v>0</v>
      </c>
      <c r="CA605" s="70">
        <v>0</v>
      </c>
      <c r="CB605" s="70">
        <v>0</v>
      </c>
      <c r="CC605" s="70">
        <v>0</v>
      </c>
      <c r="CD605" s="70">
        <v>0</v>
      </c>
    </row>
    <row r="606" spans="1:82">
      <c r="A606" s="70" t="s">
        <v>2299</v>
      </c>
      <c r="B606" s="70">
        <v>27</v>
      </c>
      <c r="C606" s="70">
        <v>10</v>
      </c>
      <c r="D606" s="70">
        <v>2</v>
      </c>
      <c r="E606" s="70">
        <v>2013</v>
      </c>
      <c r="F606" s="70" t="s">
        <v>180</v>
      </c>
      <c r="G606" s="70" t="s">
        <v>2289</v>
      </c>
      <c r="H606" s="70" t="s">
        <v>2290</v>
      </c>
      <c r="I606" s="148"/>
      <c r="J606" s="71">
        <v>56.703507790671154</v>
      </c>
      <c r="K606" s="71">
        <v>0.8126686213644928</v>
      </c>
      <c r="L606" s="71">
        <v>9.2636742621142112</v>
      </c>
      <c r="M606" s="71">
        <v>15.25903373356074</v>
      </c>
      <c r="N606" s="71">
        <v>22.314315982015451</v>
      </c>
      <c r="O606" s="71">
        <v>14.023340861245666</v>
      </c>
      <c r="P606" s="71">
        <v>13.572403770333876</v>
      </c>
      <c r="Q606" s="71">
        <v>0.97088127205871599</v>
      </c>
      <c r="R606" s="71">
        <v>0</v>
      </c>
      <c r="S606" s="71">
        <v>2.2763617588020351</v>
      </c>
      <c r="T606" s="72"/>
      <c r="U606" s="71">
        <v>5810645</v>
      </c>
      <c r="V606" s="71">
        <v>382</v>
      </c>
      <c r="W606" s="71">
        <v>304</v>
      </c>
      <c r="X606" s="71">
        <v>2667</v>
      </c>
      <c r="Y606" s="71">
        <v>4508</v>
      </c>
      <c r="Z606" s="71">
        <v>7662</v>
      </c>
      <c r="AA606" s="71">
        <v>2717</v>
      </c>
      <c r="AB606" s="71">
        <v>12551</v>
      </c>
      <c r="AC606" s="71">
        <v>0</v>
      </c>
      <c r="AD606" s="71">
        <v>2.2763617588020351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58.22</v>
      </c>
      <c r="BK606" s="71">
        <v>0</v>
      </c>
      <c r="BL606" s="71">
        <v>0</v>
      </c>
      <c r="BM606" s="71">
        <v>0</v>
      </c>
      <c r="BN606" s="72"/>
      <c r="BO606" s="71">
        <v>0</v>
      </c>
      <c r="BP606" s="71">
        <v>0</v>
      </c>
      <c r="BQ606" s="71">
        <v>4</v>
      </c>
      <c r="BR606" s="71">
        <v>0</v>
      </c>
      <c r="BS606" s="71">
        <v>0</v>
      </c>
      <c r="BT606" s="71">
        <v>0</v>
      </c>
      <c r="BU606"/>
      <c r="BV606" s="70">
        <v>58.22</v>
      </c>
      <c r="BW606" s="70">
        <v>0</v>
      </c>
      <c r="BX606" s="70">
        <v>0</v>
      </c>
      <c r="BY606" s="70">
        <v>0</v>
      </c>
      <c r="BZ606" s="70">
        <v>0</v>
      </c>
      <c r="CA606" s="70">
        <v>0</v>
      </c>
      <c r="CB606" s="70">
        <v>0</v>
      </c>
      <c r="CC606" s="70">
        <v>0</v>
      </c>
      <c r="CD606" s="70">
        <v>0</v>
      </c>
    </row>
    <row r="607" spans="1:82">
      <c r="A607" s="70" t="s">
        <v>2300</v>
      </c>
      <c r="B607" s="70">
        <v>28</v>
      </c>
      <c r="C607" s="70">
        <v>11</v>
      </c>
      <c r="D607" s="70">
        <v>2</v>
      </c>
      <c r="E607" s="70">
        <v>2014</v>
      </c>
      <c r="F607" s="70" t="s">
        <v>181</v>
      </c>
      <c r="G607" s="70" t="s">
        <v>2289</v>
      </c>
      <c r="H607" s="70" t="s">
        <v>2290</v>
      </c>
      <c r="I607" s="148"/>
      <c r="J607" s="71">
        <v>53.94636059755787</v>
      </c>
      <c r="K607" s="71">
        <v>0.96363894766672675</v>
      </c>
      <c r="L607" s="71">
        <v>0.82611268619318401</v>
      </c>
      <c r="M607" s="71">
        <v>17.87965751526778</v>
      </c>
      <c r="N607" s="71">
        <v>21.96825509402121</v>
      </c>
      <c r="O607" s="71">
        <v>13.309485404459911</v>
      </c>
      <c r="P607" s="71">
        <v>13.38184194118422</v>
      </c>
      <c r="Q607" s="71">
        <v>0.92541692377043705</v>
      </c>
      <c r="R607" s="71">
        <v>0</v>
      </c>
      <c r="S607" s="71">
        <v>2.7086906283720911</v>
      </c>
      <c r="T607" s="72"/>
      <c r="U607" s="71">
        <v>5945581</v>
      </c>
      <c r="V607" s="71">
        <v>417</v>
      </c>
      <c r="W607" s="71">
        <v>18</v>
      </c>
      <c r="X607" s="71">
        <v>2795</v>
      </c>
      <c r="Y607" s="71">
        <v>4544</v>
      </c>
      <c r="Z607" s="71">
        <v>7659</v>
      </c>
      <c r="AA607" s="71">
        <v>2665</v>
      </c>
      <c r="AB607" s="71">
        <v>12469</v>
      </c>
      <c r="AC607" s="71">
        <v>0</v>
      </c>
      <c r="AD607" s="71">
        <v>2.7086906283720911</v>
      </c>
      <c r="AE607" s="72"/>
      <c r="AF607" s="71"/>
      <c r="AG607" s="71"/>
      <c r="AH607" s="71"/>
      <c r="AI607" s="71"/>
      <c r="AJ607" s="71"/>
      <c r="AK607" s="71"/>
      <c r="AL607" s="71"/>
      <c r="AM607" s="71"/>
      <c r="AN607" s="71"/>
      <c r="AO607" s="71"/>
      <c r="AP607" s="71"/>
      <c r="AQ607" s="72"/>
      <c r="AR607" s="71">
        <v>279</v>
      </c>
      <c r="AS607" s="71">
        <v>32</v>
      </c>
      <c r="AT607" s="71">
        <v>0</v>
      </c>
      <c r="AU607" s="71">
        <v>0</v>
      </c>
      <c r="AV607" s="71">
        <v>0</v>
      </c>
      <c r="AW607" s="71">
        <v>0</v>
      </c>
      <c r="AX607" s="71"/>
      <c r="AY607" s="72"/>
      <c r="AZ607" s="71">
        <v>1171</v>
      </c>
      <c r="BA607" s="71">
        <v>749</v>
      </c>
      <c r="BB607" s="71">
        <v>0</v>
      </c>
      <c r="BC607" s="71">
        <v>0</v>
      </c>
      <c r="BD607" s="71">
        <v>0</v>
      </c>
      <c r="BE607" s="71">
        <v>0</v>
      </c>
      <c r="BF607" s="71"/>
      <c r="BG607" s="72"/>
      <c r="BH607" s="71">
        <v>0</v>
      </c>
      <c r="BI607" s="71">
        <v>0</v>
      </c>
      <c r="BJ607" s="71">
        <v>56.77</v>
      </c>
      <c r="BK607" s="71">
        <v>0</v>
      </c>
      <c r="BL607" s="71">
        <v>0</v>
      </c>
      <c r="BM607" s="71">
        <v>0</v>
      </c>
      <c r="BN607" s="72"/>
      <c r="BO607" s="71">
        <v>0</v>
      </c>
      <c r="BP607" s="71">
        <v>0</v>
      </c>
      <c r="BQ607" s="71">
        <v>4</v>
      </c>
      <c r="BR607" s="71">
        <v>0</v>
      </c>
      <c r="BS607" s="71">
        <v>0</v>
      </c>
      <c r="BT607" s="71">
        <v>0</v>
      </c>
      <c r="BU607"/>
      <c r="BV607" s="70">
        <v>56.77</v>
      </c>
      <c r="BW607" s="70">
        <v>0</v>
      </c>
      <c r="BX607" s="70">
        <v>0</v>
      </c>
      <c r="BY607" s="70">
        <v>0</v>
      </c>
      <c r="BZ607" s="70">
        <v>0</v>
      </c>
      <c r="CA607" s="70">
        <v>0</v>
      </c>
      <c r="CB607" s="70">
        <v>0</v>
      </c>
      <c r="CC607" s="70">
        <v>0</v>
      </c>
      <c r="CD607" s="70">
        <v>0</v>
      </c>
    </row>
    <row r="608" spans="1:82">
      <c r="A608" s="70" t="s">
        <v>2301</v>
      </c>
      <c r="B608" s="70">
        <v>29</v>
      </c>
      <c r="C608" s="70">
        <v>12</v>
      </c>
      <c r="D608" s="70">
        <v>2</v>
      </c>
      <c r="E608" s="70">
        <v>2015</v>
      </c>
      <c r="F608" s="70" t="s">
        <v>182</v>
      </c>
      <c r="G608" s="70" t="s">
        <v>2289</v>
      </c>
      <c r="H608" s="70" t="s">
        <v>2290</v>
      </c>
      <c r="I608" s="148"/>
      <c r="J608" s="71">
        <v>52.676680949187258</v>
      </c>
      <c r="K608" s="71">
        <v>0.97386093957923425</v>
      </c>
      <c r="L608" s="71">
        <v>0.84032821616034703</v>
      </c>
      <c r="M608" s="71">
        <v>17.589983346868781</v>
      </c>
      <c r="N608" s="71">
        <v>19.76214368628322</v>
      </c>
      <c r="O608" s="71">
        <v>13.253185911846501</v>
      </c>
      <c r="P608" s="71">
        <v>13.166276049211948</v>
      </c>
      <c r="Q608" s="71">
        <v>0.89749565489195504</v>
      </c>
      <c r="R608" s="71">
        <v>0</v>
      </c>
      <c r="S608" s="71">
        <v>1.856882823796197</v>
      </c>
      <c r="T608" s="72"/>
      <c r="U608" s="71">
        <v>6428100</v>
      </c>
      <c r="V608" s="71">
        <v>417</v>
      </c>
      <c r="W608" s="71">
        <v>18</v>
      </c>
      <c r="X608" s="71">
        <v>2795</v>
      </c>
      <c r="Y608" s="71">
        <v>4559</v>
      </c>
      <c r="Z608" s="71">
        <v>7700</v>
      </c>
      <c r="AA608" s="71">
        <v>2620</v>
      </c>
      <c r="AB608" s="71">
        <v>12353</v>
      </c>
      <c r="AC608" s="71">
        <v>0</v>
      </c>
      <c r="AD608" s="71">
        <v>1.856882823796197</v>
      </c>
      <c r="AE608" s="72"/>
      <c r="AF608" s="71">
        <v>56031669.016317673</v>
      </c>
      <c r="AG608" s="71">
        <v>716134.33931771107</v>
      </c>
      <c r="AH608" s="71">
        <v>146161.44870966219</v>
      </c>
      <c r="AI608" s="71">
        <v>19693905.98428905</v>
      </c>
      <c r="AJ608" s="71">
        <v>26300223.358019199</v>
      </c>
      <c r="AK608" s="71">
        <v>0</v>
      </c>
      <c r="AL608" s="71">
        <v>0</v>
      </c>
      <c r="AM608" s="71">
        <v>1692926.8311139459</v>
      </c>
      <c r="AN608" s="71">
        <v>0</v>
      </c>
      <c r="AO608" s="71">
        <v>0</v>
      </c>
      <c r="AP608" s="71">
        <v>104581020.97776724</v>
      </c>
      <c r="AQ608" s="72"/>
      <c r="AR608" s="71">
        <v>308</v>
      </c>
      <c r="AS608" s="71">
        <v>47</v>
      </c>
      <c r="AT608" s="71">
        <v>0</v>
      </c>
      <c r="AU608" s="71">
        <v>0</v>
      </c>
      <c r="AV608" s="71">
        <v>0</v>
      </c>
      <c r="AW608" s="71">
        <v>0</v>
      </c>
      <c r="AX608" s="71"/>
      <c r="AY608" s="72"/>
      <c r="AZ608" s="71">
        <v>1316.6</v>
      </c>
      <c r="BA608" s="71">
        <v>3273</v>
      </c>
      <c r="BB608" s="71">
        <v>0</v>
      </c>
      <c r="BC608" s="71">
        <v>0</v>
      </c>
      <c r="BD608" s="71">
        <v>0</v>
      </c>
      <c r="BE608" s="71">
        <v>0</v>
      </c>
      <c r="BF608" s="71"/>
      <c r="BG608" s="72"/>
      <c r="BH608" s="71">
        <v>0</v>
      </c>
      <c r="BI608" s="71">
        <v>0</v>
      </c>
      <c r="BJ608" s="71">
        <v>51.566000000000003</v>
      </c>
      <c r="BK608" s="71">
        <v>0</v>
      </c>
      <c r="BL608" s="71">
        <v>0</v>
      </c>
      <c r="BM608" s="71">
        <v>0</v>
      </c>
      <c r="BN608" s="72"/>
      <c r="BO608" s="71">
        <v>0</v>
      </c>
      <c r="BP608" s="71">
        <v>0</v>
      </c>
      <c r="BQ608" s="71">
        <v>3</v>
      </c>
      <c r="BR608" s="71">
        <v>0</v>
      </c>
      <c r="BS608" s="71">
        <v>0</v>
      </c>
      <c r="BT608" s="71">
        <v>0</v>
      </c>
      <c r="BU608"/>
      <c r="BV608" s="70">
        <v>51.566000000000003</v>
      </c>
      <c r="BW608" s="70">
        <v>0</v>
      </c>
      <c r="BX608" s="70">
        <v>0</v>
      </c>
      <c r="BY608" s="70">
        <v>0</v>
      </c>
      <c r="BZ608" s="70">
        <v>0</v>
      </c>
      <c r="CA608" s="70">
        <v>0</v>
      </c>
      <c r="CB608" s="70">
        <v>0</v>
      </c>
      <c r="CC608" s="70">
        <v>0</v>
      </c>
      <c r="CD608" s="70">
        <v>0</v>
      </c>
    </row>
    <row r="609" spans="1:82">
      <c r="A609" s="70" t="s">
        <v>2302</v>
      </c>
      <c r="B609" s="70">
        <v>30</v>
      </c>
      <c r="C609" s="70">
        <v>13</v>
      </c>
      <c r="D609" s="70">
        <v>2</v>
      </c>
      <c r="E609" s="70">
        <v>2016</v>
      </c>
      <c r="F609" s="70" t="s">
        <v>155</v>
      </c>
      <c r="G609" s="70" t="s">
        <v>2289</v>
      </c>
      <c r="H609" s="70" t="s">
        <v>2290</v>
      </c>
      <c r="I609" s="148"/>
      <c r="J609" s="71">
        <v>53.410472248061204</v>
      </c>
      <c r="K609" s="71">
        <v>1.0003770640253511</v>
      </c>
      <c r="L609" s="71">
        <v>0.9213304110322762</v>
      </c>
      <c r="M609" s="71">
        <v>12.850791886668242</v>
      </c>
      <c r="N609" s="71">
        <v>18.455387193087972</v>
      </c>
      <c r="O609" s="71">
        <v>13.068442014793614</v>
      </c>
      <c r="P609" s="71">
        <v>12.7152753014369</v>
      </c>
      <c r="Q609" s="71">
        <v>0.86291148425940634</v>
      </c>
      <c r="R609" s="71">
        <v>0</v>
      </c>
      <c r="S609" s="71">
        <v>2.0579163300929455</v>
      </c>
      <c r="T609" s="72"/>
      <c r="U609" s="71">
        <v>6422567</v>
      </c>
      <c r="V609" s="71">
        <v>417</v>
      </c>
      <c r="W609" s="71">
        <v>18</v>
      </c>
      <c r="X609" s="71">
        <v>2795</v>
      </c>
      <c r="Y609" s="71">
        <v>4576</v>
      </c>
      <c r="Z609" s="71">
        <v>7686</v>
      </c>
      <c r="AA609" s="71">
        <v>2617</v>
      </c>
      <c r="AB609" s="71">
        <v>12217</v>
      </c>
      <c r="AC609" s="71">
        <v>0</v>
      </c>
      <c r="AD609" s="71">
        <v>2.0579163300929459</v>
      </c>
      <c r="AE609" s="72"/>
      <c r="AF609" s="71">
        <v>59313271.19269789</v>
      </c>
      <c r="AG609" s="71">
        <v>705912.33942685265</v>
      </c>
      <c r="AH609" s="71">
        <v>128594.3465664057</v>
      </c>
      <c r="AI609" s="71">
        <v>17541768.07238923</v>
      </c>
      <c r="AJ609" s="71">
        <v>23527035.727323242</v>
      </c>
      <c r="AK609" s="71">
        <v>0</v>
      </c>
      <c r="AL609" s="71">
        <v>0</v>
      </c>
      <c r="AM609" s="71">
        <v>1675589.359576216</v>
      </c>
      <c r="AN609" s="71">
        <v>0</v>
      </c>
      <c r="AO609" s="71">
        <v>0</v>
      </c>
      <c r="AP609" s="71">
        <v>102892171.03797983</v>
      </c>
      <c r="AQ609" s="72"/>
      <c r="AR609" s="71">
        <v>318</v>
      </c>
      <c r="AS609" s="71">
        <v>53</v>
      </c>
      <c r="AT609" s="71">
        <v>0</v>
      </c>
      <c r="AU609" s="71">
        <v>0</v>
      </c>
      <c r="AV609" s="71">
        <v>0</v>
      </c>
      <c r="AW609" s="71">
        <v>0</v>
      </c>
      <c r="AX609" s="71"/>
      <c r="AY609" s="72"/>
      <c r="AZ609" s="71">
        <v>1360</v>
      </c>
      <c r="BA609" s="71">
        <v>3610.1</v>
      </c>
      <c r="BB609" s="71">
        <v>0</v>
      </c>
      <c r="BC609" s="71">
        <v>0</v>
      </c>
      <c r="BD609" s="71">
        <v>0</v>
      </c>
      <c r="BE609" s="71">
        <v>0</v>
      </c>
      <c r="BF609" s="71"/>
      <c r="BG609" s="72"/>
      <c r="BH609" s="71">
        <v>0</v>
      </c>
      <c r="BI609" s="71">
        <v>0</v>
      </c>
      <c r="BJ609" s="71">
        <v>49.715000000000003</v>
      </c>
      <c r="BK609" s="71">
        <v>0</v>
      </c>
      <c r="BL609" s="71">
        <v>0</v>
      </c>
      <c r="BM609" s="71">
        <v>0</v>
      </c>
      <c r="BN609" s="72"/>
      <c r="BO609" s="71">
        <v>0</v>
      </c>
      <c r="BP609" s="71">
        <v>0</v>
      </c>
      <c r="BQ609" s="71">
        <v>3</v>
      </c>
      <c r="BR609" s="71">
        <v>0</v>
      </c>
      <c r="BS609" s="71">
        <v>0</v>
      </c>
      <c r="BT609" s="71">
        <v>0</v>
      </c>
      <c r="BU609"/>
      <c r="BV609" s="70">
        <v>49.715000000000003</v>
      </c>
      <c r="BW609" s="70">
        <v>0</v>
      </c>
      <c r="BX609" s="70">
        <v>0</v>
      </c>
      <c r="BY609" s="70">
        <v>0</v>
      </c>
      <c r="BZ609" s="70">
        <v>0</v>
      </c>
      <c r="CA609" s="70">
        <v>0</v>
      </c>
      <c r="CB609" s="70">
        <v>0</v>
      </c>
      <c r="CC609" s="70">
        <v>0</v>
      </c>
      <c r="CD609" s="70">
        <v>0</v>
      </c>
    </row>
    <row r="610" spans="1:82">
      <c r="A610" s="70" t="s">
        <v>2303</v>
      </c>
      <c r="B610" s="70">
        <v>31</v>
      </c>
      <c r="C610" s="70">
        <v>14</v>
      </c>
      <c r="D610" s="70">
        <v>2</v>
      </c>
      <c r="E610" s="70">
        <v>2017</v>
      </c>
      <c r="F610" s="70" t="s">
        <v>156</v>
      </c>
      <c r="G610" s="70" t="s">
        <v>2289</v>
      </c>
      <c r="H610" s="70" t="s">
        <v>2290</v>
      </c>
      <c r="I610" s="148"/>
      <c r="J610" s="71">
        <v>42.624876350080221</v>
      </c>
      <c r="K610" s="71">
        <v>1.0282479159464786</v>
      </c>
      <c r="L610" s="71">
        <v>0.95452699164061272</v>
      </c>
      <c r="M610" s="71">
        <v>11.911173544967205</v>
      </c>
      <c r="N610" s="71">
        <v>19.639991712776954</v>
      </c>
      <c r="O610" s="71">
        <v>12.820072693031443</v>
      </c>
      <c r="P610" s="71">
        <v>12.451266713570398</v>
      </c>
      <c r="Q610" s="71">
        <v>0.82571186170127597</v>
      </c>
      <c r="R610" s="71">
        <v>0</v>
      </c>
      <c r="S610" s="71">
        <v>2.0931013198917992</v>
      </c>
      <c r="T610" s="72"/>
      <c r="U610" s="71">
        <v>5418831</v>
      </c>
      <c r="V610" s="71">
        <v>417</v>
      </c>
      <c r="W610" s="71">
        <v>18</v>
      </c>
      <c r="X610" s="71">
        <v>2795</v>
      </c>
      <c r="Y610" s="71">
        <v>4589</v>
      </c>
      <c r="Z610" s="71">
        <v>7665</v>
      </c>
      <c r="AA610" s="71">
        <v>2579</v>
      </c>
      <c r="AB610" s="71">
        <v>12089</v>
      </c>
      <c r="AC610" s="71">
        <v>0</v>
      </c>
      <c r="AD610" s="71">
        <v>2.0931013198917992</v>
      </c>
      <c r="AE610" s="72"/>
      <c r="AF610" s="71">
        <v>48376144.348481633</v>
      </c>
      <c r="AG610" s="71">
        <v>739455.59325725806</v>
      </c>
      <c r="AH610" s="71">
        <v>180077.90756350179</v>
      </c>
      <c r="AI610" s="71">
        <v>17207520.436871141</v>
      </c>
      <c r="AJ610" s="71">
        <v>25959743.773855161</v>
      </c>
      <c r="AK610" s="71">
        <v>0</v>
      </c>
      <c r="AL610" s="71">
        <v>0</v>
      </c>
      <c r="AM610" s="71">
        <v>1660628.238618762</v>
      </c>
      <c r="AN610" s="71">
        <v>0</v>
      </c>
      <c r="AO610" s="71">
        <v>0</v>
      </c>
      <c r="AP610" s="71">
        <v>94123570.298647463</v>
      </c>
      <c r="AQ610" s="72"/>
      <c r="AR610" s="71">
        <v>342</v>
      </c>
      <c r="AS610" s="71">
        <v>55</v>
      </c>
      <c r="AT610" s="71">
        <v>0</v>
      </c>
      <c r="AU610" s="71">
        <v>0</v>
      </c>
      <c r="AV610" s="71">
        <v>0</v>
      </c>
      <c r="AW610" s="71">
        <v>0</v>
      </c>
      <c r="AX610" s="71"/>
      <c r="AY610" s="72"/>
      <c r="AZ610" s="71">
        <v>1495.8</v>
      </c>
      <c r="BA610" s="71">
        <v>3921.1</v>
      </c>
      <c r="BB610" s="71">
        <v>0</v>
      </c>
      <c r="BC610" s="71">
        <v>0</v>
      </c>
      <c r="BD610" s="71">
        <v>0</v>
      </c>
      <c r="BE610" s="71">
        <v>0</v>
      </c>
      <c r="BF610" s="71"/>
      <c r="BG610" s="72"/>
      <c r="BH610" s="71">
        <v>0</v>
      </c>
      <c r="BI610" s="71">
        <v>0</v>
      </c>
      <c r="BJ610" s="71">
        <v>142.78899999999999</v>
      </c>
      <c r="BK610" s="71">
        <v>0</v>
      </c>
      <c r="BL610" s="71">
        <v>0</v>
      </c>
      <c r="BM610" s="71">
        <v>0</v>
      </c>
      <c r="BN610" s="72"/>
      <c r="BO610" s="71">
        <v>0</v>
      </c>
      <c r="BP610" s="71">
        <v>0</v>
      </c>
      <c r="BQ610" s="71">
        <v>3</v>
      </c>
      <c r="BR610" s="71">
        <v>0</v>
      </c>
      <c r="BS610" s="71">
        <v>0</v>
      </c>
      <c r="BT610" s="71">
        <v>0</v>
      </c>
      <c r="BU610"/>
      <c r="BV610" s="70">
        <v>142.78899999999999</v>
      </c>
      <c r="BW610" s="70">
        <v>0</v>
      </c>
      <c r="BX610" s="70">
        <v>0</v>
      </c>
      <c r="BY610" s="70">
        <v>0</v>
      </c>
      <c r="BZ610" s="70">
        <v>0</v>
      </c>
      <c r="CA610" s="70">
        <v>0</v>
      </c>
      <c r="CB610" s="70">
        <v>0</v>
      </c>
      <c r="CC610" s="70">
        <v>0</v>
      </c>
      <c r="CD610" s="70">
        <v>0</v>
      </c>
    </row>
    <row r="611" spans="1:82">
      <c r="A611" s="70" t="s">
        <v>2304</v>
      </c>
      <c r="B611" s="70">
        <v>32</v>
      </c>
      <c r="C611" s="70">
        <v>15</v>
      </c>
      <c r="D611" s="70">
        <v>2</v>
      </c>
      <c r="E611" s="70">
        <v>2018</v>
      </c>
      <c r="F611" s="70" t="s">
        <v>183</v>
      </c>
      <c r="G611" s="70" t="s">
        <v>2289</v>
      </c>
      <c r="H611" s="70" t="s">
        <v>2290</v>
      </c>
      <c r="I611" s="148"/>
      <c r="J611" s="71">
        <v>43.180909659116359</v>
      </c>
      <c r="K611" s="71">
        <v>0.97734113072133277</v>
      </c>
      <c r="L611" s="71">
        <v>0.86555918606209781</v>
      </c>
      <c r="M611" s="71">
        <v>12.633646297287024</v>
      </c>
      <c r="N611" s="71">
        <v>18.101997708939553</v>
      </c>
      <c r="O611" s="71">
        <v>12.55951802440314</v>
      </c>
      <c r="P611" s="71">
        <v>12.1504680980786</v>
      </c>
      <c r="Q611" s="71">
        <v>0.75727419722662004</v>
      </c>
      <c r="R611" s="71">
        <v>0</v>
      </c>
      <c r="S611" s="71">
        <v>2.2169722236213643</v>
      </c>
      <c r="T611" s="72"/>
      <c r="U611" s="71">
        <v>5294096</v>
      </c>
      <c r="V611" s="71">
        <v>417</v>
      </c>
      <c r="W611" s="71">
        <v>18</v>
      </c>
      <c r="X611" s="71">
        <v>2795</v>
      </c>
      <c r="Y611" s="71">
        <v>4608</v>
      </c>
      <c r="Z611" s="71">
        <v>7653</v>
      </c>
      <c r="AA611" s="71">
        <v>2542</v>
      </c>
      <c r="AB611" s="71">
        <v>11948</v>
      </c>
      <c r="AC611" s="71">
        <v>0</v>
      </c>
      <c r="AD611" s="71">
        <v>2.2169722236213638</v>
      </c>
      <c r="AE611" s="72"/>
      <c r="AF611" s="71">
        <v>49453666.6990707</v>
      </c>
      <c r="AG611" s="71">
        <v>657213.96197581582</v>
      </c>
      <c r="AH611" s="71">
        <v>170737.64302333549</v>
      </c>
      <c r="AI611" s="71">
        <v>17163973.183731429</v>
      </c>
      <c r="AJ611" s="71">
        <v>22912203.282555182</v>
      </c>
      <c r="AK611" s="71">
        <v>0</v>
      </c>
      <c r="AL611" s="71">
        <v>0</v>
      </c>
      <c r="AM611" s="71">
        <v>1644655.470782781</v>
      </c>
      <c r="AN611" s="71">
        <v>0</v>
      </c>
      <c r="AO611" s="71">
        <v>0</v>
      </c>
      <c r="AP611" s="71">
        <v>92002450.241139248</v>
      </c>
      <c r="AQ611" s="72"/>
      <c r="AR611" s="71">
        <v>372</v>
      </c>
      <c r="AS611" s="71">
        <v>57</v>
      </c>
      <c r="AT611" s="71">
        <v>0</v>
      </c>
      <c r="AU611" s="71">
        <v>0</v>
      </c>
      <c r="AV611" s="71">
        <v>0</v>
      </c>
      <c r="AW611" s="71">
        <v>0</v>
      </c>
      <c r="AX611" s="71"/>
      <c r="AY611" s="72"/>
      <c r="AZ611" s="71">
        <v>1657.1000000000001</v>
      </c>
      <c r="BA611" s="71">
        <v>3981.6</v>
      </c>
      <c r="BB611" s="71">
        <v>0</v>
      </c>
      <c r="BC611" s="71">
        <v>0</v>
      </c>
      <c r="BD611" s="71">
        <v>0</v>
      </c>
      <c r="BE611" s="71">
        <v>0</v>
      </c>
      <c r="BF611" s="71"/>
      <c r="BG611" s="72"/>
      <c r="BH611" s="71">
        <v>0</v>
      </c>
      <c r="BI611" s="71">
        <v>0</v>
      </c>
      <c r="BJ611" s="71">
        <v>42.859000000000002</v>
      </c>
      <c r="BK611" s="71">
        <v>0</v>
      </c>
      <c r="BL611" s="71">
        <v>0</v>
      </c>
      <c r="BM611" s="71">
        <v>0</v>
      </c>
      <c r="BN611" s="72"/>
      <c r="BO611" s="71">
        <v>0</v>
      </c>
      <c r="BP611" s="71">
        <v>0</v>
      </c>
      <c r="BQ611" s="71">
        <v>3</v>
      </c>
      <c r="BR611" s="71">
        <v>0</v>
      </c>
      <c r="BS611" s="71">
        <v>0</v>
      </c>
      <c r="BT611" s="71">
        <v>0</v>
      </c>
      <c r="BU611"/>
      <c r="BV611" s="70">
        <v>42.859000000000002</v>
      </c>
      <c r="BW611" s="70">
        <v>0</v>
      </c>
      <c r="BX611" s="70">
        <v>0</v>
      </c>
      <c r="BY611" s="70">
        <v>0</v>
      </c>
      <c r="BZ611" s="70">
        <v>0</v>
      </c>
      <c r="CA611" s="70">
        <v>0</v>
      </c>
      <c r="CB611" s="70">
        <v>0</v>
      </c>
      <c r="CC611" s="70">
        <v>0</v>
      </c>
      <c r="CD611" s="70">
        <v>0</v>
      </c>
    </row>
    <row r="612" spans="1:82">
      <c r="A612" s="70" t="s">
        <v>2305</v>
      </c>
      <c r="B612" s="70">
        <v>33</v>
      </c>
      <c r="C612" s="70">
        <v>16</v>
      </c>
      <c r="D612" s="70">
        <v>2</v>
      </c>
      <c r="E612" s="70">
        <v>2019</v>
      </c>
      <c r="F612" s="70" t="s">
        <v>158</v>
      </c>
      <c r="G612" s="70" t="s">
        <v>2289</v>
      </c>
      <c r="H612" s="70" t="s">
        <v>2290</v>
      </c>
      <c r="I612" s="148"/>
      <c r="J612" s="71">
        <v>42.412729533339856</v>
      </c>
      <c r="K612" s="71">
        <v>0.90469594754509897</v>
      </c>
      <c r="L612" s="71">
        <v>0.87408718717237222</v>
      </c>
      <c r="M612" s="71">
        <v>12.648179773224532</v>
      </c>
      <c r="N612" s="71">
        <v>17.590849378450727</v>
      </c>
      <c r="O612" s="71">
        <v>12.147261914142348</v>
      </c>
      <c r="P612" s="71">
        <v>12.246917015413425</v>
      </c>
      <c r="Q612" s="71">
        <v>0.72404600590945101</v>
      </c>
      <c r="R612" s="71">
        <v>0</v>
      </c>
      <c r="S612" s="71">
        <v>2.206442065942503</v>
      </c>
      <c r="T612" s="72"/>
      <c r="U612" s="71">
        <v>5209081</v>
      </c>
      <c r="V612" s="71">
        <v>417</v>
      </c>
      <c r="W612" s="71">
        <v>18</v>
      </c>
      <c r="X612" s="71">
        <v>2795</v>
      </c>
      <c r="Y612" s="71">
        <v>4599</v>
      </c>
      <c r="Z612" s="71">
        <v>7605</v>
      </c>
      <c r="AA612" s="71">
        <v>2543</v>
      </c>
      <c r="AB612" s="71">
        <v>11733</v>
      </c>
      <c r="AC612" s="71">
        <v>0</v>
      </c>
      <c r="AD612" s="71">
        <v>2.206442065942503</v>
      </c>
      <c r="AE612" s="72"/>
      <c r="AF612" s="71">
        <v>51395716.659312136</v>
      </c>
      <c r="AG612" s="71">
        <v>636377.17489023099</v>
      </c>
      <c r="AH612" s="71">
        <v>179233.4443792105</v>
      </c>
      <c r="AI612" s="71">
        <v>18336939.090168878</v>
      </c>
      <c r="AJ612" s="71">
        <v>23783791.84786192</v>
      </c>
      <c r="AK612" s="71">
        <v>0</v>
      </c>
      <c r="AL612" s="71">
        <v>0</v>
      </c>
      <c r="AM612" s="71">
        <v>1597946.2740232896</v>
      </c>
      <c r="AN612" s="71">
        <v>0</v>
      </c>
      <c r="AO612" s="71">
        <v>0</v>
      </c>
      <c r="AP612" s="71">
        <v>95930004.490635663</v>
      </c>
      <c r="AQ612" s="72"/>
      <c r="AR612" s="71">
        <v>395</v>
      </c>
      <c r="AS612" s="71">
        <v>62</v>
      </c>
      <c r="AT612" s="71">
        <v>0</v>
      </c>
      <c r="AU612" s="71">
        <v>0</v>
      </c>
      <c r="AV612" s="71">
        <v>0</v>
      </c>
      <c r="AW612" s="71">
        <v>0</v>
      </c>
      <c r="AX612" s="71"/>
      <c r="AY612" s="72"/>
      <c r="AZ612" s="71">
        <v>1769.4</v>
      </c>
      <c r="BA612" s="71">
        <v>4923.3000000000011</v>
      </c>
      <c r="BB612" s="71">
        <v>0</v>
      </c>
      <c r="BC612" s="71">
        <v>0</v>
      </c>
      <c r="BD612" s="71">
        <v>0</v>
      </c>
      <c r="BE612" s="71">
        <v>0</v>
      </c>
      <c r="BF612" s="71"/>
      <c r="BG612" s="72"/>
      <c r="BH612" s="71">
        <v>0</v>
      </c>
      <c r="BI612" s="71">
        <v>0</v>
      </c>
      <c r="BJ612" s="71">
        <v>48.276000000000003</v>
      </c>
      <c r="BK612" s="71">
        <v>0</v>
      </c>
      <c r="BL612" s="71">
        <v>0</v>
      </c>
      <c r="BM612" s="71">
        <v>0</v>
      </c>
      <c r="BN612" s="72"/>
      <c r="BO612" s="71">
        <v>0</v>
      </c>
      <c r="BP612" s="71">
        <v>0</v>
      </c>
      <c r="BQ612" s="71">
        <v>3</v>
      </c>
      <c r="BR612" s="71">
        <v>0</v>
      </c>
      <c r="BS612" s="71">
        <v>0</v>
      </c>
      <c r="BT612" s="71">
        <v>0</v>
      </c>
      <c r="BU612"/>
      <c r="BV612" s="70">
        <v>48.276000000000003</v>
      </c>
      <c r="BW612" s="70">
        <v>0</v>
      </c>
      <c r="BX612" s="70">
        <v>0</v>
      </c>
      <c r="BY612" s="70">
        <v>0</v>
      </c>
      <c r="BZ612" s="70">
        <v>0</v>
      </c>
      <c r="CA612" s="70">
        <v>0</v>
      </c>
      <c r="CB612" s="70">
        <v>0</v>
      </c>
      <c r="CC612" s="70">
        <v>0</v>
      </c>
      <c r="CD612" s="70">
        <v>0</v>
      </c>
    </row>
    <row r="613" spans="1:82">
      <c r="A613" s="70" t="s">
        <v>2306</v>
      </c>
      <c r="B613" s="70">
        <v>34</v>
      </c>
      <c r="C613" s="70">
        <v>17</v>
      </c>
      <c r="D613" s="70">
        <v>2</v>
      </c>
      <c r="E613" s="70">
        <v>2020</v>
      </c>
      <c r="F613" s="70" t="s">
        <v>159</v>
      </c>
      <c r="G613" s="70" t="s">
        <v>2289</v>
      </c>
      <c r="H613" s="70" t="s">
        <v>2290</v>
      </c>
      <c r="I613" s="148"/>
      <c r="J613" s="71">
        <v>48.524834574658257</v>
      </c>
      <c r="K613" s="71">
        <v>0.77241535466822675</v>
      </c>
      <c r="L613" s="71">
        <v>2.2631760578697375</v>
      </c>
      <c r="M613" s="71">
        <v>10.478765781726208</v>
      </c>
      <c r="N613" s="71">
        <v>15.750045449749638</v>
      </c>
      <c r="O613" s="71">
        <v>10.621727297029889</v>
      </c>
      <c r="P613" s="71">
        <v>11.445203849653835</v>
      </c>
      <c r="Q613" s="71">
        <v>0.68205764827870496</v>
      </c>
      <c r="R613" s="71">
        <v>0</v>
      </c>
      <c r="S613" s="71">
        <v>2.0879599703735852</v>
      </c>
      <c r="T613" s="72"/>
      <c r="U613" s="71">
        <v>6291696</v>
      </c>
      <c r="V613" s="71">
        <v>353</v>
      </c>
      <c r="W613" s="71">
        <v>57</v>
      </c>
      <c r="X613" s="71">
        <v>2772</v>
      </c>
      <c r="Y613" s="71">
        <v>4617</v>
      </c>
      <c r="Z613" s="71">
        <v>7590</v>
      </c>
      <c r="AA613" s="71">
        <v>2526</v>
      </c>
      <c r="AB613" s="71">
        <v>11568</v>
      </c>
      <c r="AC613" s="71">
        <v>0</v>
      </c>
      <c r="AD613" s="71">
        <v>2.0879599703735852</v>
      </c>
      <c r="AE613" s="72"/>
      <c r="AF613" s="71">
        <v>58950213.881504007</v>
      </c>
      <c r="AG613" s="71">
        <v>528534.66798438155</v>
      </c>
      <c r="AH613" s="71">
        <v>467610.40119934099</v>
      </c>
      <c r="AI613" s="71">
        <v>15559691.717734611</v>
      </c>
      <c r="AJ613" s="71">
        <v>23313781.738012642</v>
      </c>
      <c r="AK613" s="71"/>
      <c r="AL613" s="71"/>
      <c r="AM613" s="71">
        <v>1509752.5231606134</v>
      </c>
      <c r="AN613" s="71"/>
      <c r="AO613" s="71"/>
      <c r="AP613" s="71">
        <v>100329584.92959559</v>
      </c>
      <c r="AQ613" s="72"/>
      <c r="AR613" s="71">
        <v>414</v>
      </c>
      <c r="AS613" s="71">
        <v>64</v>
      </c>
      <c r="AT613" s="71">
        <v>0</v>
      </c>
      <c r="AU613" s="71">
        <v>0</v>
      </c>
      <c r="AV613" s="71">
        <v>0</v>
      </c>
      <c r="AW613" s="71">
        <v>0</v>
      </c>
      <c r="AX613" s="71"/>
      <c r="AY613" s="72"/>
      <c r="AZ613" s="71">
        <v>1869.599999999999</v>
      </c>
      <c r="BA613" s="71">
        <v>5022.3000000000011</v>
      </c>
      <c r="BB613" s="71">
        <v>0</v>
      </c>
      <c r="BC613" s="71">
        <v>0</v>
      </c>
      <c r="BD613" s="71">
        <v>0</v>
      </c>
      <c r="BE613" s="71">
        <v>0</v>
      </c>
      <c r="BF613" s="71"/>
      <c r="BG613" s="72"/>
      <c r="BH613" s="71">
        <v>0</v>
      </c>
      <c r="BI613" s="71">
        <v>0</v>
      </c>
      <c r="BJ613" s="71">
        <v>53.406999999999996</v>
      </c>
      <c r="BK613" s="71">
        <v>0</v>
      </c>
      <c r="BL613" s="71">
        <v>0</v>
      </c>
      <c r="BM613" s="71">
        <v>0</v>
      </c>
      <c r="BN613" s="72"/>
      <c r="BO613" s="71">
        <v>0</v>
      </c>
      <c r="BP613" s="71">
        <v>0</v>
      </c>
      <c r="BQ613" s="71">
        <v>3</v>
      </c>
      <c r="BR613" s="71">
        <v>0</v>
      </c>
      <c r="BS613" s="71">
        <v>0</v>
      </c>
      <c r="BT613" s="71">
        <v>0</v>
      </c>
      <c r="BU613"/>
      <c r="BV613" s="70">
        <v>53.406999999999996</v>
      </c>
      <c r="BW613" s="70">
        <v>0</v>
      </c>
      <c r="BX613" s="70">
        <v>0</v>
      </c>
      <c r="BY613" s="70">
        <v>0</v>
      </c>
      <c r="BZ613" s="70">
        <v>0</v>
      </c>
      <c r="CA613" s="70">
        <v>0</v>
      </c>
      <c r="CB613" s="70">
        <v>0</v>
      </c>
      <c r="CC613" s="70">
        <v>0</v>
      </c>
      <c r="CD613" s="70">
        <v>0</v>
      </c>
    </row>
    <row r="614" spans="1:82">
      <c r="A614" s="70" t="s">
        <v>2307</v>
      </c>
      <c r="B614" s="70">
        <v>34</v>
      </c>
      <c r="C614" s="70">
        <v>18</v>
      </c>
      <c r="D614" s="70">
        <v>2</v>
      </c>
      <c r="E614" s="70">
        <v>2021</v>
      </c>
      <c r="F614" s="70" t="s">
        <v>160</v>
      </c>
      <c r="G614" s="70" t="s">
        <v>2289</v>
      </c>
      <c r="H614" s="70" t="s">
        <v>2290</v>
      </c>
      <c r="I614" s="148"/>
      <c r="J614" s="71">
        <v>48.704441798159209</v>
      </c>
      <c r="K614" s="71">
        <v>0.84591950829175699</v>
      </c>
      <c r="L614" s="71">
        <v>1.8637340642732307</v>
      </c>
      <c r="M614" s="71">
        <v>11.494221874727559</v>
      </c>
      <c r="N614" s="71">
        <v>17.585044201557292</v>
      </c>
      <c r="O614" s="71">
        <v>10.291375272399192</v>
      </c>
      <c r="P614" s="71">
        <v>11.760569661020332</v>
      </c>
      <c r="Q614" s="71">
        <v>0.66689754069351403</v>
      </c>
      <c r="R614" s="71">
        <v>0</v>
      </c>
      <c r="S614" s="71">
        <v>1.885044207295909</v>
      </c>
      <c r="T614" s="72"/>
      <c r="U614" s="71">
        <v>6549868</v>
      </c>
      <c r="V614" s="71">
        <v>353</v>
      </c>
      <c r="W614" s="71">
        <v>57</v>
      </c>
      <c r="X614" s="71">
        <v>2772</v>
      </c>
      <c r="Y614" s="71">
        <v>4626</v>
      </c>
      <c r="Z614" s="71">
        <v>7572</v>
      </c>
      <c r="AA614" s="71">
        <v>2531</v>
      </c>
      <c r="AB614" s="71">
        <v>11422</v>
      </c>
      <c r="AC614" s="71">
        <v>0</v>
      </c>
      <c r="AD614" s="71">
        <v>1.885044207295909</v>
      </c>
      <c r="AE614" s="72"/>
      <c r="AF614" s="71">
        <v>59902294.692845911</v>
      </c>
      <c r="AG614" s="71">
        <v>565958.38040229166</v>
      </c>
      <c r="AH614" s="71">
        <v>373390.36340543645</v>
      </c>
      <c r="AI614" s="71">
        <v>17234981.142874267</v>
      </c>
      <c r="AJ614" s="71">
        <v>24129672.80421051</v>
      </c>
      <c r="AK614" s="71">
        <v>0</v>
      </c>
      <c r="AL614" s="71">
        <v>0</v>
      </c>
      <c r="AM614" s="71">
        <v>1499296.1265407249</v>
      </c>
      <c r="AN614" s="71">
        <v>0</v>
      </c>
      <c r="AO614" s="71">
        <v>0</v>
      </c>
      <c r="AP614" s="71">
        <v>103705593.51027913</v>
      </c>
      <c r="AQ614" s="72"/>
      <c r="AR614" s="71">
        <v>434</v>
      </c>
      <c r="AS614" s="71">
        <v>64</v>
      </c>
      <c r="AT614" s="71">
        <v>0</v>
      </c>
      <c r="AU614" s="71">
        <v>0</v>
      </c>
      <c r="AV614" s="71">
        <v>0</v>
      </c>
      <c r="AW614" s="71">
        <v>0</v>
      </c>
      <c r="AX614" s="71"/>
      <c r="AY614" s="72"/>
      <c r="AZ614" s="71">
        <v>1989.1999999999989</v>
      </c>
      <c r="BA614" s="71">
        <v>5022.3000000000011</v>
      </c>
      <c r="BB614" s="71">
        <v>0</v>
      </c>
      <c r="BC614" s="71">
        <v>0</v>
      </c>
      <c r="BD614" s="71">
        <v>0</v>
      </c>
      <c r="BE614" s="71">
        <v>0</v>
      </c>
      <c r="BF614" s="71"/>
      <c r="BG614" s="72"/>
      <c r="BH614" s="71">
        <v>0</v>
      </c>
      <c r="BI614" s="71">
        <v>0</v>
      </c>
      <c r="BJ614" s="71">
        <v>48.646999999999998</v>
      </c>
      <c r="BK614" s="71">
        <v>0</v>
      </c>
      <c r="BL614" s="71">
        <v>0</v>
      </c>
      <c r="BM614" s="71">
        <v>0</v>
      </c>
      <c r="BN614" s="72"/>
      <c r="BO614" s="71">
        <v>0</v>
      </c>
      <c r="BP614" s="71">
        <v>0</v>
      </c>
      <c r="BQ614" s="71">
        <v>3</v>
      </c>
      <c r="BR614" s="71">
        <v>0</v>
      </c>
      <c r="BS614" s="71">
        <v>0</v>
      </c>
      <c r="BT614" s="71">
        <v>0</v>
      </c>
      <c r="BU614"/>
      <c r="BV614" s="70">
        <v>48.646999999999998</v>
      </c>
      <c r="BW614" s="70">
        <v>0</v>
      </c>
      <c r="BX614" s="70">
        <v>0</v>
      </c>
      <c r="BY614" s="70">
        <v>0</v>
      </c>
      <c r="BZ614" s="70">
        <v>0</v>
      </c>
      <c r="CA614" s="70">
        <v>0</v>
      </c>
      <c r="CB614" s="70">
        <v>0</v>
      </c>
      <c r="CC614" s="70">
        <v>0</v>
      </c>
      <c r="CD614" s="70">
        <v>0</v>
      </c>
    </row>
    <row r="615" spans="1:82">
      <c r="A615" s="70" t="s">
        <v>2308</v>
      </c>
      <c r="B615" s="70">
        <v>34</v>
      </c>
      <c r="C615" s="70">
        <v>19</v>
      </c>
      <c r="D615" s="70">
        <v>2</v>
      </c>
      <c r="E615" s="70">
        <v>2022</v>
      </c>
      <c r="F615" s="70" t="s">
        <v>161</v>
      </c>
      <c r="G615" s="1064" t="s">
        <v>2289</v>
      </c>
      <c r="H615" s="70" t="s">
        <v>2290</v>
      </c>
      <c r="I615" s="148"/>
      <c r="J615" s="71">
        <v>42.660393763675692</v>
      </c>
      <c r="K615" s="71">
        <v>0.75793367325745531</v>
      </c>
      <c r="L615" s="71">
        <v>1.7072568916016346</v>
      </c>
      <c r="M615" s="71">
        <v>11.439017582338041</v>
      </c>
      <c r="N615" s="71">
        <v>16.889389280916753</v>
      </c>
      <c r="O615" s="71">
        <v>10.886156030635059</v>
      </c>
      <c r="P615" s="71">
        <v>11.739591125417556</v>
      </c>
      <c r="Q615" s="71">
        <v>0.66104946151204913</v>
      </c>
      <c r="R615" s="71">
        <v>0</v>
      </c>
      <c r="S615" s="71">
        <v>1.8875704064697749</v>
      </c>
      <c r="T615" s="72"/>
      <c r="U615" s="71">
        <v>6929380</v>
      </c>
      <c r="V615" s="71">
        <v>353</v>
      </c>
      <c r="W615" s="71">
        <v>57</v>
      </c>
      <c r="X615" s="71">
        <v>2772</v>
      </c>
      <c r="Y615" s="71">
        <v>4604</v>
      </c>
      <c r="Z615" s="71">
        <v>7610</v>
      </c>
      <c r="AA615" s="71">
        <v>2565</v>
      </c>
      <c r="AB615" s="71">
        <v>11229</v>
      </c>
      <c r="AC615" s="71">
        <v>0</v>
      </c>
      <c r="AD615" s="71">
        <v>1.8875704064697749</v>
      </c>
      <c r="AE615" s="72"/>
      <c r="AF615" s="71">
        <v>48770210.801889613</v>
      </c>
      <c r="AG615" s="71">
        <v>550391.16830585559</v>
      </c>
      <c r="AH615" s="71">
        <v>390821.14083224226</v>
      </c>
      <c r="AI615" s="71">
        <v>16443214.018987643</v>
      </c>
      <c r="AJ615" s="71">
        <v>24213086.323034219</v>
      </c>
      <c r="AK615" s="71">
        <v>0</v>
      </c>
      <c r="AL615" s="71">
        <v>0</v>
      </c>
      <c r="AM615" s="71">
        <v>1449970.3888975007</v>
      </c>
      <c r="AN615" s="71">
        <v>0</v>
      </c>
      <c r="AO615" s="71">
        <v>0</v>
      </c>
      <c r="AP615" s="71">
        <v>91817693.841947064</v>
      </c>
      <c r="AQ615" s="72"/>
      <c r="AR615" s="71">
        <v>468</v>
      </c>
      <c r="AS615" s="71">
        <v>67</v>
      </c>
      <c r="AT615" s="71">
        <v>0</v>
      </c>
      <c r="AU615" s="71">
        <v>0</v>
      </c>
      <c r="AV615" s="71">
        <v>0</v>
      </c>
      <c r="AW615" s="71">
        <v>0</v>
      </c>
      <c r="AX615" s="71"/>
      <c r="AY615" s="72"/>
      <c r="AZ615" s="71">
        <v>2210.6999999999998</v>
      </c>
      <c r="BA615" s="71">
        <v>5170.8000000000011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2309</v>
      </c>
      <c r="B616" s="70">
        <v>34</v>
      </c>
      <c r="C616" s="70">
        <v>20</v>
      </c>
      <c r="D616" s="70">
        <v>2</v>
      </c>
      <c r="E616" s="70">
        <v>2023</v>
      </c>
      <c r="F616" s="70" t="s">
        <v>1539</v>
      </c>
      <c r="G616" s="1064" t="s">
        <v>2289</v>
      </c>
      <c r="H616" s="70" t="s">
        <v>2290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498</v>
      </c>
      <c r="AS616" s="71">
        <v>67</v>
      </c>
      <c r="AT616" s="71">
        <v>0</v>
      </c>
      <c r="AU616" s="71">
        <v>0</v>
      </c>
      <c r="AV616" s="71">
        <v>0</v>
      </c>
      <c r="AW616" s="71">
        <v>0</v>
      </c>
      <c r="AX616" s="71"/>
      <c r="AY616" s="72"/>
      <c r="AZ616" s="71">
        <v>2406.7000000000003</v>
      </c>
      <c r="BA616" s="71">
        <v>5170.8000000000011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2310</v>
      </c>
      <c r="B617" s="70">
        <v>34</v>
      </c>
      <c r="C617" s="70">
        <v>21</v>
      </c>
      <c r="D617" s="70">
        <v>2</v>
      </c>
      <c r="E617" s="70">
        <v>2024</v>
      </c>
      <c r="F617" s="70" t="s">
        <v>1554</v>
      </c>
      <c r="G617" s="70" t="s">
        <v>2289</v>
      </c>
      <c r="H617" s="70" t="s">
        <v>2290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2407</v>
      </c>
      <c r="B618" s="70">
        <v>511</v>
      </c>
      <c r="C618" s="70">
        <v>1</v>
      </c>
      <c r="D618" s="70">
        <v>31</v>
      </c>
      <c r="E618" s="70">
        <v>1990</v>
      </c>
      <c r="F618" s="70" t="s">
        <v>787</v>
      </c>
      <c r="G618" s="70" t="s">
        <v>2408</v>
      </c>
      <c r="H618" s="70" t="s">
        <v>2409</v>
      </c>
      <c r="I618" s="148"/>
      <c r="J618" s="71">
        <v>5340.418016979509</v>
      </c>
      <c r="K618" s="71">
        <v>374.38267491851678</v>
      </c>
      <c r="L618" s="71">
        <v>1145.7241137632379</v>
      </c>
      <c r="M618" s="71">
        <v>1787.293116084644</v>
      </c>
      <c r="N618" s="71">
        <v>1817.486381960535</v>
      </c>
      <c r="O618" s="71">
        <v>1645.8175400788421</v>
      </c>
      <c r="P618" s="71">
        <v>1773.440389159638</v>
      </c>
      <c r="Q618" s="71">
        <v>138.48693010996701</v>
      </c>
      <c r="R618" s="71">
        <v>187.3605991351946</v>
      </c>
      <c r="S618" s="71">
        <v>150.11034000000001</v>
      </c>
      <c r="T618" s="72"/>
      <c r="U618" s="71">
        <v>373302535</v>
      </c>
      <c r="V618" s="71">
        <v>123972</v>
      </c>
      <c r="W618" s="71">
        <v>10057</v>
      </c>
      <c r="X618" s="71">
        <v>733771</v>
      </c>
      <c r="Y618" s="71">
        <v>699740</v>
      </c>
      <c r="Z618" s="71">
        <v>676944</v>
      </c>
      <c r="AA618" s="71">
        <v>430611</v>
      </c>
      <c r="AB618" s="71">
        <v>2248558</v>
      </c>
      <c r="AC618" s="71">
        <v>32451193</v>
      </c>
      <c r="AD618" s="71">
        <v>150.11034000000001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2410</v>
      </c>
      <c r="B619" s="70">
        <v>512</v>
      </c>
      <c r="C619" s="70">
        <v>2</v>
      </c>
      <c r="D619" s="70">
        <v>31</v>
      </c>
      <c r="E619" s="70">
        <v>2005</v>
      </c>
      <c r="F619" s="70" t="s">
        <v>789</v>
      </c>
      <c r="G619" s="70" t="s">
        <v>2408</v>
      </c>
      <c r="H619" s="70" t="s">
        <v>2409</v>
      </c>
      <c r="I619" s="148"/>
      <c r="J619" s="71">
        <v>6160.9751934686874</v>
      </c>
      <c r="K619" s="71">
        <v>268.35062589237748</v>
      </c>
      <c r="L619" s="71">
        <v>718.69998712228664</v>
      </c>
      <c r="M619" s="71">
        <v>3863.3720197638031</v>
      </c>
      <c r="N619" s="71">
        <v>3474.2098884595589</v>
      </c>
      <c r="O619" s="71">
        <v>2486.7109507119958</v>
      </c>
      <c r="P619" s="71">
        <v>1811.3346529209421</v>
      </c>
      <c r="Q619" s="71">
        <v>138.128681154817</v>
      </c>
      <c r="R619" s="71">
        <v>199.12402623289529</v>
      </c>
      <c r="S619" s="71">
        <v>235.559062719</v>
      </c>
      <c r="T619" s="72"/>
      <c r="U619" s="71">
        <v>357023806</v>
      </c>
      <c r="V619" s="71">
        <v>100956</v>
      </c>
      <c r="W619" s="71">
        <v>6055</v>
      </c>
      <c r="X619" s="71">
        <v>688214</v>
      </c>
      <c r="Y619" s="71">
        <v>873867</v>
      </c>
      <c r="Z619" s="71">
        <v>1183590</v>
      </c>
      <c r="AA619" s="71">
        <v>360202</v>
      </c>
      <c r="AB619" s="71">
        <v>2344569</v>
      </c>
      <c r="AC619" s="71">
        <v>35210961</v>
      </c>
      <c r="AD619" s="71">
        <v>235.55906271900011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2411</v>
      </c>
      <c r="B620" s="70">
        <v>513</v>
      </c>
      <c r="C620" s="70">
        <v>3</v>
      </c>
      <c r="D620" s="70">
        <v>31</v>
      </c>
      <c r="E620" s="70">
        <v>2006</v>
      </c>
      <c r="F620" s="70" t="s">
        <v>790</v>
      </c>
      <c r="G620" s="70" t="s">
        <v>2408</v>
      </c>
      <c r="H620" s="70" t="s">
        <v>2409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2412</v>
      </c>
      <c r="B621" s="70">
        <v>514</v>
      </c>
      <c r="C621" s="70">
        <v>4</v>
      </c>
      <c r="D621" s="70">
        <v>31</v>
      </c>
      <c r="E621" s="70">
        <v>2007</v>
      </c>
      <c r="F621" s="70" t="s">
        <v>791</v>
      </c>
      <c r="G621" s="70" t="s">
        <v>2408</v>
      </c>
      <c r="H621" s="70" t="s">
        <v>2409</v>
      </c>
      <c r="I621" s="148"/>
      <c r="J621" s="71">
        <v>6396.146449589708</v>
      </c>
      <c r="K621" s="71">
        <v>227.37988434572361</v>
      </c>
      <c r="L621" s="71">
        <v>713.6161458964383</v>
      </c>
      <c r="M621" s="71">
        <v>3851.1993558661438</v>
      </c>
      <c r="N621" s="71">
        <v>3301.9527218834892</v>
      </c>
      <c r="O621" s="71">
        <v>2405.8689962812882</v>
      </c>
      <c r="P621" s="71">
        <v>1778.579121733834</v>
      </c>
      <c r="Q621" s="71">
        <v>145.23762820455599</v>
      </c>
      <c r="R621" s="71">
        <v>203.6071300553115</v>
      </c>
      <c r="S621" s="71">
        <v>246.59775020663099</v>
      </c>
      <c r="T621" s="72"/>
      <c r="U621" s="71">
        <v>355161646</v>
      </c>
      <c r="V621" s="71">
        <v>92656</v>
      </c>
      <c r="W621" s="71">
        <v>6759</v>
      </c>
      <c r="X621" s="71">
        <v>831360</v>
      </c>
      <c r="Y621" s="71">
        <v>891573</v>
      </c>
      <c r="Z621" s="71">
        <v>1190403</v>
      </c>
      <c r="AA621" s="71">
        <v>348297</v>
      </c>
      <c r="AB621" s="71">
        <v>2334874</v>
      </c>
      <c r="AC621" s="71">
        <v>37036744</v>
      </c>
      <c r="AD621" s="71">
        <v>246.59775020663099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2413</v>
      </c>
      <c r="B622" s="70">
        <v>515</v>
      </c>
      <c r="C622" s="70">
        <v>5</v>
      </c>
      <c r="D622" s="70">
        <v>31</v>
      </c>
      <c r="E622" s="70">
        <v>2008</v>
      </c>
      <c r="F622" s="70" t="s">
        <v>792</v>
      </c>
      <c r="G622" s="70" t="s">
        <v>2408</v>
      </c>
      <c r="H622" s="70" t="s">
        <v>2409</v>
      </c>
      <c r="I622" s="148"/>
      <c r="J622" s="71">
        <v>5985.9220086524629</v>
      </c>
      <c r="K622" s="71">
        <v>170.63445864425731</v>
      </c>
      <c r="L622" s="71">
        <v>597.7707862768392</v>
      </c>
      <c r="M622" s="71">
        <v>3980.6204419243991</v>
      </c>
      <c r="N622" s="71">
        <v>2979.3352004748831</v>
      </c>
      <c r="O622" s="71">
        <v>2332.46959712544</v>
      </c>
      <c r="P622" s="71">
        <v>1725.0097780074821</v>
      </c>
      <c r="Q622" s="71">
        <v>142.64411509129999</v>
      </c>
      <c r="R622" s="71">
        <v>188.66555246101819</v>
      </c>
      <c r="S622" s="71">
        <v>215.14509142515999</v>
      </c>
      <c r="T622" s="72"/>
      <c r="U622" s="71">
        <v>353870019</v>
      </c>
      <c r="V622" s="71">
        <v>92656</v>
      </c>
      <c r="W622" s="71">
        <v>6759</v>
      </c>
      <c r="X622" s="71">
        <v>831360</v>
      </c>
      <c r="Y622" s="71">
        <v>899364</v>
      </c>
      <c r="Z622" s="71">
        <v>1194592</v>
      </c>
      <c r="AA622" s="71">
        <v>338192</v>
      </c>
      <c r="AB622" s="71">
        <v>2330898</v>
      </c>
      <c r="AC622" s="71">
        <v>35636327</v>
      </c>
      <c r="AD622" s="71">
        <v>215.14509142515999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2414</v>
      </c>
      <c r="B623" s="70">
        <v>516</v>
      </c>
      <c r="C623" s="70">
        <v>6</v>
      </c>
      <c r="D623" s="70">
        <v>31</v>
      </c>
      <c r="E623" s="70">
        <v>2009</v>
      </c>
      <c r="F623" s="70" t="s">
        <v>176</v>
      </c>
      <c r="G623" s="70" t="s">
        <v>2408</v>
      </c>
      <c r="H623" s="70" t="s">
        <v>2409</v>
      </c>
      <c r="I623" s="148"/>
      <c r="J623" s="71">
        <v>5711.9893723205696</v>
      </c>
      <c r="K623" s="71">
        <v>172.36399202553639</v>
      </c>
      <c r="L623" s="71">
        <v>697.70822795435708</v>
      </c>
      <c r="M623" s="71">
        <v>4254.3443188900064</v>
      </c>
      <c r="N623" s="71">
        <v>3541.7805881347999</v>
      </c>
      <c r="O623" s="71">
        <v>2377.386616222097</v>
      </c>
      <c r="P623" s="71">
        <v>1645.304495275197</v>
      </c>
      <c r="Q623" s="71">
        <v>135.79460190378299</v>
      </c>
      <c r="R623" s="71">
        <v>174.97389786604541</v>
      </c>
      <c r="S623" s="71">
        <v>199.61027149910541</v>
      </c>
      <c r="T623" s="72"/>
      <c r="U623" s="71">
        <v>294413466</v>
      </c>
      <c r="V623" s="71">
        <v>95382</v>
      </c>
      <c r="W623" s="71">
        <v>9091</v>
      </c>
      <c r="X623" s="71">
        <v>888904</v>
      </c>
      <c r="Y623" s="71">
        <v>906925</v>
      </c>
      <c r="Z623" s="71">
        <v>1201827</v>
      </c>
      <c r="AA623" s="71">
        <v>331150</v>
      </c>
      <c r="AB623" s="71">
        <v>2329344</v>
      </c>
      <c r="AC623" s="71">
        <v>32243082</v>
      </c>
      <c r="AD623" s="71">
        <v>199.61027149910541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4.42</v>
      </c>
      <c r="BI623" s="71">
        <v>3.54</v>
      </c>
      <c r="BJ623" s="71">
        <v>4153.6260000000002</v>
      </c>
      <c r="BK623" s="71">
        <v>69.762</v>
      </c>
      <c r="BL623" s="71">
        <v>638.79399999999998</v>
      </c>
      <c r="BM623" s="71">
        <v>0</v>
      </c>
      <c r="BN623" s="72"/>
      <c r="BO623" s="71">
        <v>1</v>
      </c>
      <c r="BP623" s="71">
        <v>1</v>
      </c>
      <c r="BQ623" s="71">
        <v>129</v>
      </c>
      <c r="BR623" s="71">
        <v>3</v>
      </c>
      <c r="BS623" s="71">
        <v>94</v>
      </c>
      <c r="BT623" s="71">
        <v>0</v>
      </c>
      <c r="BU623"/>
      <c r="BV623" s="70">
        <v>4473.7489999999998</v>
      </c>
      <c r="BW623" s="70">
        <v>137.34</v>
      </c>
      <c r="BX623" s="70">
        <v>124.738</v>
      </c>
      <c r="BY623" s="70">
        <v>5.907</v>
      </c>
      <c r="BZ623" s="70">
        <v>128.40799999999999</v>
      </c>
      <c r="CA623" s="70">
        <v>0</v>
      </c>
      <c r="CB623" s="70">
        <v>0</v>
      </c>
      <c r="CC623" s="70">
        <v>0</v>
      </c>
      <c r="CD623" s="70">
        <v>0</v>
      </c>
    </row>
    <row r="624" spans="1:82">
      <c r="A624" s="70" t="s">
        <v>2415</v>
      </c>
      <c r="B624" s="70">
        <v>517</v>
      </c>
      <c r="C624" s="70">
        <v>7</v>
      </c>
      <c r="D624" s="70">
        <v>31</v>
      </c>
      <c r="E624" s="70">
        <v>2010</v>
      </c>
      <c r="F624" s="70" t="s">
        <v>177</v>
      </c>
      <c r="G624" s="70" t="s">
        <v>2408</v>
      </c>
      <c r="H624" s="70" t="s">
        <v>2409</v>
      </c>
      <c r="I624" s="148"/>
      <c r="J624" s="71">
        <v>5303.5319475260903</v>
      </c>
      <c r="K624" s="71">
        <v>174.81849500028841</v>
      </c>
      <c r="L624" s="71">
        <v>607.36581129109891</v>
      </c>
      <c r="M624" s="71">
        <v>4138.4378451954854</v>
      </c>
      <c r="N624" s="71">
        <v>3306.9460979160422</v>
      </c>
      <c r="O624" s="71">
        <v>2375.6998789712779</v>
      </c>
      <c r="P624" s="71">
        <v>1658.5892160728049</v>
      </c>
      <c r="Q624" s="71">
        <v>141.08288570569599</v>
      </c>
      <c r="R624" s="71">
        <v>183.1787991646558</v>
      </c>
      <c r="S624" s="71">
        <v>209.51906572047</v>
      </c>
      <c r="T624" s="72"/>
      <c r="U624" s="71">
        <v>356546549</v>
      </c>
      <c r="V624" s="71">
        <v>95382</v>
      </c>
      <c r="W624" s="71">
        <v>9091</v>
      </c>
      <c r="X624" s="71">
        <v>888904</v>
      </c>
      <c r="Y624" s="71">
        <v>912225</v>
      </c>
      <c r="Z624" s="71">
        <v>1206555</v>
      </c>
      <c r="AA624" s="71">
        <v>325487</v>
      </c>
      <c r="AB624" s="71">
        <v>2318956</v>
      </c>
      <c r="AC624" s="71">
        <v>31988251</v>
      </c>
      <c r="AD624" s="71">
        <v>209.51906572047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4.17</v>
      </c>
      <c r="BI624" s="71">
        <v>3.0739999999999998</v>
      </c>
      <c r="BJ624" s="71">
        <v>3734.0549999999998</v>
      </c>
      <c r="BK624" s="71">
        <v>1140.4459999999999</v>
      </c>
      <c r="BL624" s="71">
        <v>565.65499999999997</v>
      </c>
      <c r="BM624" s="71">
        <v>0</v>
      </c>
      <c r="BN624" s="72"/>
      <c r="BO624" s="71">
        <v>1</v>
      </c>
      <c r="BP624" s="71">
        <v>1</v>
      </c>
      <c r="BQ624" s="71">
        <v>120</v>
      </c>
      <c r="BR624" s="71">
        <v>4</v>
      </c>
      <c r="BS624" s="71">
        <v>90</v>
      </c>
      <c r="BT624" s="71">
        <v>0</v>
      </c>
      <c r="BU624"/>
      <c r="BV624" s="70">
        <v>4950.9080000000004</v>
      </c>
      <c r="BW624" s="70">
        <v>145.52000000000001</v>
      </c>
      <c r="BX624" s="70">
        <v>76.858999999999995</v>
      </c>
      <c r="BY624" s="70">
        <v>6.2080000000000002</v>
      </c>
      <c r="BZ624" s="70">
        <v>91.754999999999995</v>
      </c>
      <c r="CA624" s="70">
        <v>4.7</v>
      </c>
      <c r="CB624" s="70">
        <v>127.45</v>
      </c>
      <c r="CC624" s="70">
        <v>44</v>
      </c>
      <c r="CD624" s="70">
        <v>0</v>
      </c>
    </row>
    <row r="625" spans="1:82">
      <c r="A625" s="70" t="s">
        <v>2416</v>
      </c>
      <c r="B625" s="70">
        <v>518</v>
      </c>
      <c r="C625" s="70">
        <v>8</v>
      </c>
      <c r="D625" s="70">
        <v>31</v>
      </c>
      <c r="E625" s="70">
        <v>2011</v>
      </c>
      <c r="F625" s="70" t="s">
        <v>178</v>
      </c>
      <c r="G625" s="70" t="s">
        <v>2408</v>
      </c>
      <c r="H625" s="70" t="s">
        <v>2409</v>
      </c>
      <c r="I625" s="148"/>
      <c r="J625" s="71">
        <v>3601.120485758111</v>
      </c>
      <c r="K625" s="71">
        <v>242.81248708460299</v>
      </c>
      <c r="L625" s="71">
        <v>513.16406175877773</v>
      </c>
      <c r="M625" s="71">
        <v>4366.4641946520314</v>
      </c>
      <c r="N625" s="71">
        <v>3997.4516792519512</v>
      </c>
      <c r="O625" s="71">
        <v>2371.9874500568872</v>
      </c>
      <c r="P625" s="71">
        <v>1621.4265078695944</v>
      </c>
      <c r="Q625" s="71">
        <v>161.597095223504</v>
      </c>
      <c r="R625" s="71">
        <v>146.60253164603111</v>
      </c>
      <c r="S625" s="71">
        <v>227.86526346017001</v>
      </c>
      <c r="T625" s="72"/>
      <c r="U625" s="71">
        <v>276534544</v>
      </c>
      <c r="V625" s="71">
        <v>95382</v>
      </c>
      <c r="W625" s="71">
        <v>9091</v>
      </c>
      <c r="X625" s="71">
        <v>888904</v>
      </c>
      <c r="Y625" s="71">
        <v>918304</v>
      </c>
      <c r="Z625" s="71">
        <v>1230841</v>
      </c>
      <c r="AA625" s="71">
        <v>327663</v>
      </c>
      <c r="AB625" s="71">
        <v>2302706</v>
      </c>
      <c r="AC625" s="71">
        <v>25558649</v>
      </c>
      <c r="AD625" s="71">
        <v>227.8652634601699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6.3579999999999997</v>
      </c>
      <c r="BI625" s="71">
        <v>7.8360000000000003</v>
      </c>
      <c r="BJ625" s="71">
        <v>2503.252</v>
      </c>
      <c r="BK625" s="71">
        <v>175.89599999999999</v>
      </c>
      <c r="BL625" s="71">
        <v>687.24700000000007</v>
      </c>
      <c r="BM625" s="71">
        <v>0</v>
      </c>
      <c r="BN625" s="72"/>
      <c r="BO625" s="71">
        <v>2</v>
      </c>
      <c r="BP625" s="71">
        <v>2</v>
      </c>
      <c r="BQ625" s="71">
        <v>117</v>
      </c>
      <c r="BR625" s="71">
        <v>5</v>
      </c>
      <c r="BS625" s="71">
        <v>95</v>
      </c>
      <c r="BT625" s="71">
        <v>0</v>
      </c>
      <c r="BU625"/>
      <c r="BV625" s="70">
        <v>2880.623</v>
      </c>
      <c r="BW625" s="70">
        <v>115.795</v>
      </c>
      <c r="BX625" s="70">
        <v>211.12200000000001</v>
      </c>
      <c r="BY625" s="70">
        <v>74.369</v>
      </c>
      <c r="BZ625" s="70">
        <v>90.501000000000005</v>
      </c>
      <c r="CA625" s="70">
        <v>0</v>
      </c>
      <c r="CB625" s="70">
        <v>8.1790000000000003</v>
      </c>
      <c r="CC625" s="70">
        <v>0</v>
      </c>
      <c r="CD625" s="70">
        <v>0</v>
      </c>
    </row>
    <row r="626" spans="1:82">
      <c r="A626" s="70" t="s">
        <v>2417</v>
      </c>
      <c r="B626" s="70">
        <v>519</v>
      </c>
      <c r="C626" s="70">
        <v>9</v>
      </c>
      <c r="D626" s="70">
        <v>31</v>
      </c>
      <c r="E626" s="70">
        <v>2012</v>
      </c>
      <c r="F626" s="70" t="s">
        <v>179</v>
      </c>
      <c r="G626" s="70" t="s">
        <v>2408</v>
      </c>
      <c r="H626" s="70" t="s">
        <v>2409</v>
      </c>
      <c r="I626" s="148"/>
      <c r="J626" s="71">
        <v>5472.7621905303049</v>
      </c>
      <c r="K626" s="71">
        <v>227.3839505696512</v>
      </c>
      <c r="L626" s="71">
        <v>511.79590722488581</v>
      </c>
      <c r="M626" s="71">
        <v>4895.1562874980409</v>
      </c>
      <c r="N626" s="71">
        <v>4284.6254964271466</v>
      </c>
      <c r="O626" s="71">
        <v>2409.667454276565</v>
      </c>
      <c r="P626" s="71">
        <v>1664.4527697190213</v>
      </c>
      <c r="Q626" s="71">
        <v>176.79085540703801</v>
      </c>
      <c r="R626" s="71">
        <v>199.8701700693945</v>
      </c>
      <c r="S626" s="71">
        <v>246.29004772545119</v>
      </c>
      <c r="T626" s="72"/>
      <c r="U626" s="71">
        <v>342067914</v>
      </c>
      <c r="V626" s="71">
        <v>95382</v>
      </c>
      <c r="W626" s="71">
        <v>9091</v>
      </c>
      <c r="X626" s="71">
        <v>888904</v>
      </c>
      <c r="Y626" s="71">
        <v>937269</v>
      </c>
      <c r="Z626" s="71">
        <v>1260311</v>
      </c>
      <c r="AA626" s="71">
        <v>334455</v>
      </c>
      <c r="AB626" s="71">
        <v>2318692</v>
      </c>
      <c r="AC626" s="71">
        <v>33942794</v>
      </c>
      <c r="AD626" s="71">
        <v>246.29004772545119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10.363</v>
      </c>
      <c r="BI626" s="71">
        <v>9.0969999999999995</v>
      </c>
      <c r="BJ626" s="71">
        <v>3732.1480000000001</v>
      </c>
      <c r="BK626" s="71">
        <v>1258.97</v>
      </c>
      <c r="BL626" s="71">
        <v>929.88800000000003</v>
      </c>
      <c r="BM626" s="71">
        <v>0</v>
      </c>
      <c r="BN626" s="72"/>
      <c r="BO626" s="71">
        <v>2</v>
      </c>
      <c r="BP626" s="71">
        <v>2</v>
      </c>
      <c r="BQ626" s="71">
        <v>126</v>
      </c>
      <c r="BR626" s="71">
        <v>5</v>
      </c>
      <c r="BS626" s="71">
        <v>100</v>
      </c>
      <c r="BT626" s="71">
        <v>0</v>
      </c>
      <c r="BU626"/>
      <c r="BV626" s="70">
        <v>5263.92</v>
      </c>
      <c r="BW626" s="70">
        <v>140.93100000000001</v>
      </c>
      <c r="BX626" s="70">
        <v>308.09399999999999</v>
      </c>
      <c r="BY626" s="70">
        <v>98.463999999999999</v>
      </c>
      <c r="BZ626" s="70">
        <v>113.423</v>
      </c>
      <c r="CA626" s="70">
        <v>0</v>
      </c>
      <c r="CB626" s="70">
        <v>8.9659999999999993</v>
      </c>
      <c r="CC626" s="70">
        <v>6.6680000000000001</v>
      </c>
      <c r="CD626" s="70">
        <v>0</v>
      </c>
    </row>
    <row r="627" spans="1:82">
      <c r="A627" s="70" t="s">
        <v>2418</v>
      </c>
      <c r="B627" s="70">
        <v>520</v>
      </c>
      <c r="C627" s="70">
        <v>10</v>
      </c>
      <c r="D627" s="70">
        <v>31</v>
      </c>
      <c r="E627" s="70">
        <v>2013</v>
      </c>
      <c r="F627" s="70" t="s">
        <v>180</v>
      </c>
      <c r="G627" s="70" t="s">
        <v>2408</v>
      </c>
      <c r="H627" s="70" t="s">
        <v>2409</v>
      </c>
      <c r="I627" s="148"/>
      <c r="J627" s="71">
        <v>5787.888067113081</v>
      </c>
      <c r="K627" s="71">
        <v>205.1966850340948</v>
      </c>
      <c r="L627" s="71">
        <v>361.99335609952652</v>
      </c>
      <c r="M627" s="71">
        <v>4800.1396568088239</v>
      </c>
      <c r="N627" s="71">
        <v>4268.6569518797169</v>
      </c>
      <c r="O627" s="71">
        <v>2354.2648925306412</v>
      </c>
      <c r="P627" s="71">
        <v>1692.32439341551</v>
      </c>
      <c r="Q627" s="71">
        <v>180.193506453922</v>
      </c>
      <c r="R627" s="71">
        <v>211.81247316842999</v>
      </c>
      <c r="S627" s="71">
        <v>253.47184518386001</v>
      </c>
      <c r="T627" s="72"/>
      <c r="U627" s="71">
        <v>372311428</v>
      </c>
      <c r="V627" s="71">
        <v>95382</v>
      </c>
      <c r="W627" s="71">
        <v>9091</v>
      </c>
      <c r="X627" s="71">
        <v>888904</v>
      </c>
      <c r="Y627" s="71">
        <v>950570</v>
      </c>
      <c r="Z627" s="71">
        <v>1286311</v>
      </c>
      <c r="AA627" s="71">
        <v>338779</v>
      </c>
      <c r="AB627" s="71">
        <v>2329439</v>
      </c>
      <c r="AC627" s="71">
        <v>35112537</v>
      </c>
      <c r="AD627" s="71">
        <v>253.47184518386001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11.23</v>
      </c>
      <c r="BI627" s="71">
        <v>9.7650000000000006</v>
      </c>
      <c r="BJ627" s="71">
        <v>4069.634</v>
      </c>
      <c r="BK627" s="71">
        <v>1173.202</v>
      </c>
      <c r="BL627" s="71">
        <v>879.22300000000007</v>
      </c>
      <c r="BM627" s="71">
        <v>0</v>
      </c>
      <c r="BN627" s="72"/>
      <c r="BO627" s="71">
        <v>2</v>
      </c>
      <c r="BP627" s="71">
        <v>2</v>
      </c>
      <c r="BQ627" s="71">
        <v>135</v>
      </c>
      <c r="BR627" s="71">
        <v>6</v>
      </c>
      <c r="BS627" s="71">
        <v>96</v>
      </c>
      <c r="BT627" s="71">
        <v>0</v>
      </c>
      <c r="BU627"/>
      <c r="BV627" s="70">
        <v>5565.5259999999998</v>
      </c>
      <c r="BW627" s="70">
        <v>155.298</v>
      </c>
      <c r="BX627" s="70">
        <v>293.13499999999999</v>
      </c>
      <c r="BY627" s="70">
        <v>7.98</v>
      </c>
      <c r="BZ627" s="70">
        <v>108.003</v>
      </c>
      <c r="CA627" s="70">
        <v>0</v>
      </c>
      <c r="CB627" s="70">
        <v>8.81</v>
      </c>
      <c r="CC627" s="70">
        <v>4.3019999999999996</v>
      </c>
      <c r="CD627" s="70">
        <v>0</v>
      </c>
    </row>
    <row r="628" spans="1:82">
      <c r="A628" s="70" t="s">
        <v>2419</v>
      </c>
      <c r="B628" s="70">
        <v>521</v>
      </c>
      <c r="C628" s="70">
        <v>11</v>
      </c>
      <c r="D628" s="70">
        <v>31</v>
      </c>
      <c r="E628" s="70">
        <v>2014</v>
      </c>
      <c r="F628" s="70" t="s">
        <v>181</v>
      </c>
      <c r="G628" s="70" t="s">
        <v>2408</v>
      </c>
      <c r="H628" s="70" t="s">
        <v>2409</v>
      </c>
      <c r="I628" s="148"/>
      <c r="J628" s="71">
        <v>5584.8941340039482</v>
      </c>
      <c r="K628" s="71">
        <v>212.22257697287469</v>
      </c>
      <c r="L628" s="71">
        <v>365.97450362282501</v>
      </c>
      <c r="M628" s="71">
        <v>4607.9417960834689</v>
      </c>
      <c r="N628" s="71">
        <v>3730.071136101024</v>
      </c>
      <c r="O628" s="71">
        <v>2263.9801339838432</v>
      </c>
      <c r="P628" s="71">
        <v>1700.9752186026849</v>
      </c>
      <c r="Q628" s="71">
        <v>172.78800858035399</v>
      </c>
      <c r="R628" s="71">
        <v>209.37218502397039</v>
      </c>
      <c r="S628" s="71">
        <v>272.40519207546407</v>
      </c>
      <c r="T628" s="72"/>
      <c r="U628" s="71">
        <v>396883807</v>
      </c>
      <c r="V628" s="71">
        <v>99810</v>
      </c>
      <c r="W628" s="71">
        <v>7367</v>
      </c>
      <c r="X628" s="71">
        <v>873202</v>
      </c>
      <c r="Y628" s="71">
        <v>961409</v>
      </c>
      <c r="Z628" s="71">
        <v>1302817</v>
      </c>
      <c r="AA628" s="71">
        <v>338750</v>
      </c>
      <c r="AB628" s="71">
        <v>2328133</v>
      </c>
      <c r="AC628" s="71">
        <v>34817141</v>
      </c>
      <c r="AD628" s="71">
        <v>272.40519207546402</v>
      </c>
      <c r="AE628" s="72"/>
      <c r="AF628" s="71"/>
      <c r="AG628" s="71"/>
      <c r="AH628" s="71"/>
      <c r="AI628" s="71"/>
      <c r="AJ628" s="71"/>
      <c r="AK628" s="71"/>
      <c r="AL628" s="71"/>
      <c r="AM628" s="71"/>
      <c r="AN628" s="71"/>
      <c r="AO628" s="71"/>
      <c r="AP628" s="71"/>
      <c r="AQ628" s="72"/>
      <c r="AR628" s="71">
        <v>38088</v>
      </c>
      <c r="AS628" s="71">
        <v>3677</v>
      </c>
      <c r="AT628" s="71">
        <v>0</v>
      </c>
      <c r="AU628" s="71">
        <v>4</v>
      </c>
      <c r="AV628" s="71">
        <v>0</v>
      </c>
      <c r="AW628" s="71">
        <v>5</v>
      </c>
      <c r="AX628" s="71"/>
      <c r="AY628" s="72"/>
      <c r="AZ628" s="71">
        <v>155985.29999999999</v>
      </c>
      <c r="BA628" s="71">
        <v>239601.6</v>
      </c>
      <c r="BB628" s="71">
        <v>0</v>
      </c>
      <c r="BC628" s="71">
        <v>1279.5</v>
      </c>
      <c r="BD628" s="71">
        <v>0</v>
      </c>
      <c r="BE628" s="71">
        <v>14172</v>
      </c>
      <c r="BF628" s="71"/>
      <c r="BG628" s="72"/>
      <c r="BH628" s="71">
        <v>10.832000000000001</v>
      </c>
      <c r="BI628" s="71">
        <v>9.3919999999999995</v>
      </c>
      <c r="BJ628" s="71">
        <v>3867.7849999999999</v>
      </c>
      <c r="BK628" s="71">
        <v>1256.808</v>
      </c>
      <c r="BL628" s="71">
        <v>819.11599999999987</v>
      </c>
      <c r="BM628" s="71">
        <v>0</v>
      </c>
      <c r="BN628" s="72"/>
      <c r="BO628" s="71">
        <v>2</v>
      </c>
      <c r="BP628" s="71">
        <v>2</v>
      </c>
      <c r="BQ628" s="71">
        <v>132</v>
      </c>
      <c r="BR628" s="71">
        <v>6</v>
      </c>
      <c r="BS628" s="71">
        <v>95</v>
      </c>
      <c r="BT628" s="71">
        <v>0</v>
      </c>
      <c r="BU628"/>
      <c r="BV628" s="70">
        <v>5434.5709999999999</v>
      </c>
      <c r="BW628" s="70">
        <v>164.89500000000001</v>
      </c>
      <c r="BX628" s="70">
        <v>234.46</v>
      </c>
      <c r="BY628" s="70">
        <v>10.425000000000001</v>
      </c>
      <c r="BZ628" s="70">
        <v>108.343</v>
      </c>
      <c r="CA628" s="70">
        <v>0</v>
      </c>
      <c r="CB628" s="70">
        <v>5.8620000000000001</v>
      </c>
      <c r="CC628" s="70">
        <v>5.3769999999999998</v>
      </c>
      <c r="CD628" s="70">
        <v>0</v>
      </c>
    </row>
    <row r="629" spans="1:82">
      <c r="A629" s="70" t="s">
        <v>2420</v>
      </c>
      <c r="B629" s="70">
        <v>522</v>
      </c>
      <c r="C629" s="70">
        <v>12</v>
      </c>
      <c r="D629" s="70">
        <v>31</v>
      </c>
      <c r="E629" s="70">
        <v>2015</v>
      </c>
      <c r="F629" s="70" t="s">
        <v>182</v>
      </c>
      <c r="G629" s="70" t="s">
        <v>2408</v>
      </c>
      <c r="H629" s="70" t="s">
        <v>2409</v>
      </c>
      <c r="I629" s="148"/>
      <c r="J629" s="71">
        <v>5208.5845025922717</v>
      </c>
      <c r="K629" s="71">
        <v>237.36639387327759</v>
      </c>
      <c r="L629" s="71">
        <v>473.27831847350922</v>
      </c>
      <c r="M629" s="71">
        <v>4410.7714811616952</v>
      </c>
      <c r="N629" s="71">
        <v>3240.4497247202999</v>
      </c>
      <c r="O629" s="71">
        <v>2261.3325915771998</v>
      </c>
      <c r="P629" s="71">
        <v>1694.7208405664653</v>
      </c>
      <c r="Q629" s="71">
        <v>168.88190196260601</v>
      </c>
      <c r="R629" s="71">
        <v>206.42979400368611</v>
      </c>
      <c r="S629" s="71">
        <v>250.059124091006</v>
      </c>
      <c r="T629" s="72"/>
      <c r="U629" s="71">
        <v>401707044</v>
      </c>
      <c r="V629" s="71">
        <v>99810</v>
      </c>
      <c r="W629" s="71">
        <v>7367</v>
      </c>
      <c r="X629" s="71">
        <v>873202</v>
      </c>
      <c r="Y629" s="71">
        <v>971642</v>
      </c>
      <c r="Z629" s="71">
        <v>1313817</v>
      </c>
      <c r="AA629" s="71">
        <v>337238</v>
      </c>
      <c r="AB629" s="71">
        <v>2324466</v>
      </c>
      <c r="AC629" s="71">
        <v>35285805</v>
      </c>
      <c r="AD629" s="71">
        <v>250.059124091006</v>
      </c>
      <c r="AE629" s="72"/>
      <c r="AF629" s="71">
        <v>2939260845.1220632</v>
      </c>
      <c r="AG629" s="71">
        <v>180029055.872293</v>
      </c>
      <c r="AH629" s="71">
        <v>70384868.415173039</v>
      </c>
      <c r="AI629" s="71">
        <v>5390770152.9271593</v>
      </c>
      <c r="AJ629" s="71">
        <v>4203818272.607224</v>
      </c>
      <c r="AK629" s="71"/>
      <c r="AL629" s="71"/>
      <c r="AM629" s="71">
        <v>318558314.53186351</v>
      </c>
      <c r="AN629" s="71"/>
      <c r="AO629" s="71"/>
      <c r="AP629" s="71">
        <v>13102821509.475777</v>
      </c>
      <c r="AQ629" s="72"/>
      <c r="AR629" s="71">
        <v>43211</v>
      </c>
      <c r="AS629" s="71">
        <v>5657</v>
      </c>
      <c r="AT629" s="71">
        <v>3</v>
      </c>
      <c r="AU629" s="71">
        <v>7</v>
      </c>
      <c r="AV629" s="71">
        <v>0</v>
      </c>
      <c r="AW629" s="71">
        <v>6</v>
      </c>
      <c r="AX629" s="71"/>
      <c r="AY629" s="72"/>
      <c r="AZ629" s="71">
        <v>180446.00000000009</v>
      </c>
      <c r="BA629" s="71">
        <v>399958.90000000008</v>
      </c>
      <c r="BB629" s="71">
        <v>12.8</v>
      </c>
      <c r="BC629" s="71">
        <v>1503.6</v>
      </c>
      <c r="BD629" s="71">
        <v>0</v>
      </c>
      <c r="BE629" s="71">
        <v>15167</v>
      </c>
      <c r="BF629" s="71"/>
      <c r="BG629" s="72"/>
      <c r="BH629" s="71">
        <v>10.78</v>
      </c>
      <c r="BI629" s="71">
        <v>8.7509999999999994</v>
      </c>
      <c r="BJ629" s="71">
        <v>3817.72</v>
      </c>
      <c r="BK629" s="71">
        <v>1116.8720000000001</v>
      </c>
      <c r="BL629" s="71">
        <v>764.06100000000015</v>
      </c>
      <c r="BM629" s="71">
        <v>0</v>
      </c>
      <c r="BN629" s="72"/>
      <c r="BO629" s="71">
        <v>2</v>
      </c>
      <c r="BP629" s="71">
        <v>2</v>
      </c>
      <c r="BQ629" s="71">
        <v>130</v>
      </c>
      <c r="BR629" s="71">
        <v>6</v>
      </c>
      <c r="BS629" s="71">
        <v>91</v>
      </c>
      <c r="BT629" s="71">
        <v>0</v>
      </c>
      <c r="BU629"/>
      <c r="BV629" s="70">
        <v>5206.3590000000004</v>
      </c>
      <c r="BW629" s="70">
        <v>163.488</v>
      </c>
      <c r="BX629" s="70">
        <v>201.65</v>
      </c>
      <c r="BY629" s="70">
        <v>8.09</v>
      </c>
      <c r="BZ629" s="70">
        <v>105.67400000000001</v>
      </c>
      <c r="CA629" s="70">
        <v>0</v>
      </c>
      <c r="CB629" s="70">
        <v>8.5839999999999996</v>
      </c>
      <c r="CC629" s="70">
        <v>6.258</v>
      </c>
      <c r="CD629" s="70">
        <v>18.081</v>
      </c>
    </row>
    <row r="630" spans="1:82">
      <c r="A630" s="70" t="s">
        <v>2421</v>
      </c>
      <c r="B630" s="70">
        <v>523</v>
      </c>
      <c r="C630" s="70">
        <v>13</v>
      </c>
      <c r="D630" s="70">
        <v>31</v>
      </c>
      <c r="E630" s="70">
        <v>2016</v>
      </c>
      <c r="F630" s="70" t="s">
        <v>155</v>
      </c>
      <c r="G630" s="70" t="s">
        <v>2408</v>
      </c>
      <c r="H630" s="70" t="s">
        <v>2409</v>
      </c>
      <c r="I630" s="148"/>
      <c r="J630" s="71">
        <v>5402.3338065958105</v>
      </c>
      <c r="K630" s="71">
        <v>239.89301750778944</v>
      </c>
      <c r="L630" s="71">
        <v>413.13422786413076</v>
      </c>
      <c r="M630" s="71">
        <v>3631.1318373147028</v>
      </c>
      <c r="N630" s="71">
        <v>3254.1676905861418</v>
      </c>
      <c r="O630" s="71">
        <v>2255.0288715248726</v>
      </c>
      <c r="P630" s="71">
        <v>1645.979512157882</v>
      </c>
      <c r="Q630" s="71">
        <v>163.82660941537765</v>
      </c>
      <c r="R630" s="71">
        <v>213.52957712743165</v>
      </c>
      <c r="S630" s="71">
        <v>313.10350354841603</v>
      </c>
      <c r="T630" s="72"/>
      <c r="U630" s="71">
        <v>411283205</v>
      </c>
      <c r="V630" s="71">
        <v>99810</v>
      </c>
      <c r="W630" s="71">
        <v>7367</v>
      </c>
      <c r="X630" s="71">
        <v>873202</v>
      </c>
      <c r="Y630" s="71">
        <v>980808</v>
      </c>
      <c r="Z630" s="71">
        <v>1326260</v>
      </c>
      <c r="AA630" s="71">
        <v>338768</v>
      </c>
      <c r="AB630" s="71">
        <v>2319438</v>
      </c>
      <c r="AC630" s="71">
        <v>36468749.899233326</v>
      </c>
      <c r="AD630" s="71">
        <v>313.10350354841597</v>
      </c>
      <c r="AE630" s="72"/>
      <c r="AF630" s="71">
        <v>3034782435.1959381</v>
      </c>
      <c r="AG630" s="71">
        <v>174169624.6358749</v>
      </c>
      <c r="AH630" s="71">
        <v>47813662.728024162</v>
      </c>
      <c r="AI630" s="71">
        <v>5070939814.0698509</v>
      </c>
      <c r="AJ630" s="71">
        <v>3875725380.3697309</v>
      </c>
      <c r="AK630" s="71"/>
      <c r="AL630" s="71"/>
      <c r="AM630" s="71">
        <v>318116201.44034868</v>
      </c>
      <c r="AN630" s="71"/>
      <c r="AO630" s="71"/>
      <c r="AP630" s="71">
        <v>12521547118.43977</v>
      </c>
      <c r="AQ630" s="72"/>
      <c r="AR630" s="71">
        <v>47841</v>
      </c>
      <c r="AS630" s="71">
        <v>6815</v>
      </c>
      <c r="AT630" s="71">
        <v>6</v>
      </c>
      <c r="AU630" s="71">
        <v>7</v>
      </c>
      <c r="AV630" s="71">
        <v>0</v>
      </c>
      <c r="AW630" s="71">
        <v>8</v>
      </c>
      <c r="AX630" s="71"/>
      <c r="AY630" s="72"/>
      <c r="AZ630" s="71">
        <v>202617.1</v>
      </c>
      <c r="BA630" s="71">
        <v>526763.20000000019</v>
      </c>
      <c r="BB630" s="71">
        <v>7531.6</v>
      </c>
      <c r="BC630" s="71">
        <v>1555.7</v>
      </c>
      <c r="BD630" s="71">
        <v>0</v>
      </c>
      <c r="BE630" s="71">
        <v>15256</v>
      </c>
      <c r="BF630" s="71"/>
      <c r="BG630" s="72"/>
      <c r="BH630" s="71">
        <v>10.33</v>
      </c>
      <c r="BI630" s="71">
        <v>8.5540000000000003</v>
      </c>
      <c r="BJ630" s="71">
        <v>3993.13</v>
      </c>
      <c r="BK630" s="71">
        <v>1400.6120000000001</v>
      </c>
      <c r="BL630" s="71">
        <v>768.35900000000004</v>
      </c>
      <c r="BM630" s="71">
        <v>0</v>
      </c>
      <c r="BN630" s="72"/>
      <c r="BO630" s="71">
        <v>2</v>
      </c>
      <c r="BP630" s="71">
        <v>2</v>
      </c>
      <c r="BQ630" s="71">
        <v>135</v>
      </c>
      <c r="BR630" s="71">
        <v>6</v>
      </c>
      <c r="BS630" s="71">
        <v>91</v>
      </c>
      <c r="BT630" s="71">
        <v>0</v>
      </c>
      <c r="BU630"/>
      <c r="BV630" s="70">
        <v>5559.3440000000001</v>
      </c>
      <c r="BW630" s="70">
        <v>160.97800000000001</v>
      </c>
      <c r="BX630" s="70">
        <v>210.762</v>
      </c>
      <c r="BY630" s="70">
        <v>8.6920000000000002</v>
      </c>
      <c r="BZ630" s="70">
        <v>103.1</v>
      </c>
      <c r="CA630" s="70">
        <v>0</v>
      </c>
      <c r="CB630" s="70">
        <v>10.191000000000001</v>
      </c>
      <c r="CC630" s="70">
        <v>110.58</v>
      </c>
      <c r="CD630" s="70">
        <v>17.338000000000001</v>
      </c>
    </row>
    <row r="631" spans="1:82">
      <c r="A631" s="70" t="s">
        <v>2422</v>
      </c>
      <c r="B631" s="70">
        <v>524</v>
      </c>
      <c r="C631" s="70">
        <v>14</v>
      </c>
      <c r="D631" s="70">
        <v>31</v>
      </c>
      <c r="E631" s="70">
        <v>2017</v>
      </c>
      <c r="F631" s="70" t="s">
        <v>156</v>
      </c>
      <c r="G631" s="70" t="s">
        <v>2408</v>
      </c>
      <c r="H631" s="70" t="s">
        <v>2409</v>
      </c>
      <c r="I631" s="148"/>
      <c r="J631" s="71">
        <v>5391.0219836622236</v>
      </c>
      <c r="K631" s="71">
        <v>245.40035589671746</v>
      </c>
      <c r="L631" s="71">
        <v>439.99955194281534</v>
      </c>
      <c r="M631" s="71">
        <v>3525.9692305237145</v>
      </c>
      <c r="N631" s="71">
        <v>3550.224882622198</v>
      </c>
      <c r="O631" s="71">
        <v>2229.2007366706825</v>
      </c>
      <c r="P631" s="71">
        <v>1620.6537855543768</v>
      </c>
      <c r="Q631" s="71">
        <v>157.92140633652701</v>
      </c>
      <c r="R631" s="71">
        <v>209.28750501605657</v>
      </c>
      <c r="S631" s="71">
        <v>334.95863775284647</v>
      </c>
      <c r="T631" s="72"/>
      <c r="U631" s="71">
        <v>446964935</v>
      </c>
      <c r="V631" s="71">
        <v>99810</v>
      </c>
      <c r="W631" s="71">
        <v>7367</v>
      </c>
      <c r="X631" s="71">
        <v>873202</v>
      </c>
      <c r="Y631" s="71">
        <v>989296</v>
      </c>
      <c r="Z631" s="71">
        <v>1332818</v>
      </c>
      <c r="AA631" s="71">
        <v>335682</v>
      </c>
      <c r="AB631" s="71">
        <v>2312080</v>
      </c>
      <c r="AC631" s="71">
        <v>36453485.999999993</v>
      </c>
      <c r="AD631" s="71">
        <v>334.95863775284653</v>
      </c>
      <c r="AE631" s="72"/>
      <c r="AF631" s="71">
        <v>3195395316.5594401</v>
      </c>
      <c r="AG631" s="71">
        <v>176804735.24568051</v>
      </c>
      <c r="AH631" s="71">
        <v>71365175.65123722</v>
      </c>
      <c r="AI631" s="71">
        <v>5180685559.4325085</v>
      </c>
      <c r="AJ631" s="71">
        <v>4451951184.66257</v>
      </c>
      <c r="AK631" s="71"/>
      <c r="AL631" s="71"/>
      <c r="AM631" s="71">
        <v>317603220.94016588</v>
      </c>
      <c r="AN631" s="71"/>
      <c r="AO631" s="71"/>
      <c r="AP631" s="71">
        <v>13393805192.491604</v>
      </c>
      <c r="AQ631" s="72"/>
      <c r="AR631" s="71">
        <v>51396</v>
      </c>
      <c r="AS631" s="71">
        <v>7606</v>
      </c>
      <c r="AT631" s="71">
        <v>8</v>
      </c>
      <c r="AU631" s="71">
        <v>7</v>
      </c>
      <c r="AV631" s="71">
        <v>0</v>
      </c>
      <c r="AW631" s="71">
        <v>10</v>
      </c>
      <c r="AX631" s="71"/>
      <c r="AY631" s="72"/>
      <c r="AZ631" s="71">
        <v>220034.8</v>
      </c>
      <c r="BA631" s="71">
        <v>664270.29999999993</v>
      </c>
      <c r="BB631" s="71">
        <v>7570.9000000000005</v>
      </c>
      <c r="BC631" s="71">
        <v>1555.7</v>
      </c>
      <c r="BD631" s="71">
        <v>0</v>
      </c>
      <c r="BE631" s="71">
        <v>42227.72</v>
      </c>
      <c r="BF631" s="71"/>
      <c r="BG631" s="72"/>
      <c r="BH631" s="71">
        <v>9.8699999999999992</v>
      </c>
      <c r="BI631" s="71">
        <v>5.2670000000000003</v>
      </c>
      <c r="BJ631" s="71">
        <v>3958.7420000000002</v>
      </c>
      <c r="BK631" s="71">
        <v>1620.7950000000001</v>
      </c>
      <c r="BL631" s="71">
        <v>766.11099999999999</v>
      </c>
      <c r="BM631" s="71">
        <v>0</v>
      </c>
      <c r="BN631" s="72"/>
      <c r="BO631" s="71">
        <v>2</v>
      </c>
      <c r="BP631" s="71">
        <v>1</v>
      </c>
      <c r="BQ631" s="71">
        <v>131</v>
      </c>
      <c r="BR631" s="71">
        <v>8</v>
      </c>
      <c r="BS631" s="71">
        <v>86</v>
      </c>
      <c r="BT631" s="71">
        <v>0</v>
      </c>
      <c r="BU631"/>
      <c r="BV631" s="70">
        <v>5707.317</v>
      </c>
      <c r="BW631" s="70">
        <v>165.81700000000001</v>
      </c>
      <c r="BX631" s="70">
        <v>239.71</v>
      </c>
      <c r="BY631" s="70">
        <v>7.3929999999999998</v>
      </c>
      <c r="BZ631" s="70">
        <v>106.117</v>
      </c>
      <c r="CA631" s="70">
        <v>0</v>
      </c>
      <c r="CB631" s="70">
        <v>10.305</v>
      </c>
      <c r="CC631" s="70">
        <v>107.16</v>
      </c>
      <c r="CD631" s="70">
        <v>16.966000000000001</v>
      </c>
    </row>
    <row r="632" spans="1:82">
      <c r="A632" s="70" t="s">
        <v>2423</v>
      </c>
      <c r="B632" s="70">
        <v>525</v>
      </c>
      <c r="C632" s="70">
        <v>15</v>
      </c>
      <c r="D632" s="70">
        <v>31</v>
      </c>
      <c r="E632" s="70">
        <v>2018</v>
      </c>
      <c r="F632" s="70" t="s">
        <v>183</v>
      </c>
      <c r="G632" s="70" t="s">
        <v>2408</v>
      </c>
      <c r="H632" s="70" t="s">
        <v>2409</v>
      </c>
      <c r="I632" s="148"/>
      <c r="J632" s="71">
        <v>5287.7284783086134</v>
      </c>
      <c r="K632" s="71">
        <v>227.67239681206675</v>
      </c>
      <c r="L632" s="71">
        <v>407.57727131069299</v>
      </c>
      <c r="M632" s="71">
        <v>3759.7398862088266</v>
      </c>
      <c r="N632" s="71">
        <v>3340.2115051919936</v>
      </c>
      <c r="O632" s="71">
        <v>2196.3483813431599</v>
      </c>
      <c r="P632" s="71">
        <v>1595.4396312796503</v>
      </c>
      <c r="Q632" s="71">
        <v>145.97227059626999</v>
      </c>
      <c r="R632" s="71">
        <v>215.67134088835397</v>
      </c>
      <c r="S632" s="71">
        <v>299.0151297100989</v>
      </c>
      <c r="T632" s="72"/>
      <c r="U632" s="71">
        <v>466555338</v>
      </c>
      <c r="V632" s="71">
        <v>99810</v>
      </c>
      <c r="W632" s="71">
        <v>7367</v>
      </c>
      <c r="X632" s="71">
        <v>873202</v>
      </c>
      <c r="Y632" s="71">
        <v>997384</v>
      </c>
      <c r="Z632" s="71">
        <v>1338320</v>
      </c>
      <c r="AA632" s="71">
        <v>333782</v>
      </c>
      <c r="AB632" s="71">
        <v>2303098</v>
      </c>
      <c r="AC632" s="71">
        <v>37418192</v>
      </c>
      <c r="AD632" s="71">
        <v>299.0151297100989</v>
      </c>
      <c r="AE632" s="72"/>
      <c r="AF632" s="71">
        <v>3001688052.9979649</v>
      </c>
      <c r="AG632" s="71">
        <v>156057523.1080426</v>
      </c>
      <c r="AH632" s="71">
        <v>67037602.895299442</v>
      </c>
      <c r="AI632" s="71">
        <v>4930102831.7157583</v>
      </c>
      <c r="AJ632" s="71">
        <v>4334755588.3253593</v>
      </c>
      <c r="AK632" s="71"/>
      <c r="AL632" s="71"/>
      <c r="AM632" s="71">
        <v>317023997.77777708</v>
      </c>
      <c r="AN632" s="71"/>
      <c r="AO632" s="71"/>
      <c r="AP632" s="71">
        <v>12806665596.820202</v>
      </c>
      <c r="AQ632" s="72"/>
      <c r="AR632" s="71">
        <v>55416</v>
      </c>
      <c r="AS632" s="71">
        <v>8490</v>
      </c>
      <c r="AT632" s="71">
        <v>11</v>
      </c>
      <c r="AU632" s="71">
        <v>10</v>
      </c>
      <c r="AV632" s="71">
        <v>1</v>
      </c>
      <c r="AW632" s="71">
        <v>12</v>
      </c>
      <c r="AX632" s="71"/>
      <c r="AY632" s="72"/>
      <c r="AZ632" s="71">
        <v>239626.30000000104</v>
      </c>
      <c r="BA632" s="71">
        <v>1020127.7</v>
      </c>
      <c r="BB632" s="71">
        <v>7629</v>
      </c>
      <c r="BC632" s="71">
        <v>1667</v>
      </c>
      <c r="BD632" s="71">
        <v>50</v>
      </c>
      <c r="BE632" s="71">
        <v>81478.84</v>
      </c>
      <c r="BF632" s="71"/>
      <c r="BG632" s="72"/>
      <c r="BH632" s="71">
        <v>9.0779999999999994</v>
      </c>
      <c r="BI632" s="71">
        <v>5.3250000000000002</v>
      </c>
      <c r="BJ632" s="71">
        <v>3651.0439999999999</v>
      </c>
      <c r="BK632" s="71">
        <v>1516.26</v>
      </c>
      <c r="BL632" s="71">
        <v>748.59699999999987</v>
      </c>
      <c r="BM632" s="71">
        <v>0</v>
      </c>
      <c r="BN632" s="72"/>
      <c r="BO632" s="71">
        <v>2</v>
      </c>
      <c r="BP632" s="71">
        <v>1</v>
      </c>
      <c r="BQ632" s="71">
        <v>127</v>
      </c>
      <c r="BR632" s="71">
        <v>8</v>
      </c>
      <c r="BS632" s="71">
        <v>84</v>
      </c>
      <c r="BT632" s="71">
        <v>0</v>
      </c>
      <c r="BU632"/>
      <c r="BV632" s="70">
        <v>5386.6549999999997</v>
      </c>
      <c r="BW632" s="70">
        <v>166.96600000000001</v>
      </c>
      <c r="BX632" s="70">
        <v>229.94800000000001</v>
      </c>
      <c r="BY632" s="70">
        <v>5.6429999999999998</v>
      </c>
      <c r="BZ632" s="70">
        <v>107.959</v>
      </c>
      <c r="CA632" s="70">
        <v>3.746</v>
      </c>
      <c r="CB632" s="70">
        <v>10.786</v>
      </c>
      <c r="CC632" s="70">
        <v>2.5000000000000001E-2</v>
      </c>
      <c r="CD632" s="70">
        <v>18.576000000000001</v>
      </c>
    </row>
    <row r="633" spans="1:82">
      <c r="A633" s="70" t="s">
        <v>2424</v>
      </c>
      <c r="B633" s="70">
        <v>526</v>
      </c>
      <c r="C633" s="70">
        <v>16</v>
      </c>
      <c r="D633" s="70">
        <v>31</v>
      </c>
      <c r="E633" s="70">
        <v>2019</v>
      </c>
      <c r="F633" s="70" t="s">
        <v>158</v>
      </c>
      <c r="G633" s="70" t="s">
        <v>2408</v>
      </c>
      <c r="H633" s="70" t="s">
        <v>2409</v>
      </c>
      <c r="I633" s="148"/>
      <c r="J633" s="71">
        <v>4994.6643910013763</v>
      </c>
      <c r="K633" s="71">
        <v>212.00563050901164</v>
      </c>
      <c r="L633" s="71">
        <v>412.00731818077338</v>
      </c>
      <c r="M633" s="71">
        <v>3594.8578168731324</v>
      </c>
      <c r="N633" s="71">
        <v>2943.6219169099518</v>
      </c>
      <c r="O633" s="71">
        <v>2139.5712745460073</v>
      </c>
      <c r="P633" s="71">
        <v>1576.6256200373575</v>
      </c>
      <c r="Q633" s="71">
        <v>141.46358162931301</v>
      </c>
      <c r="R633" s="71">
        <v>208.69764156548331</v>
      </c>
      <c r="S633" s="71">
        <v>325.5394506582208</v>
      </c>
      <c r="T633" s="72"/>
      <c r="U633" s="71">
        <v>453356515</v>
      </c>
      <c r="V633" s="71">
        <v>99810</v>
      </c>
      <c r="W633" s="71">
        <v>7367</v>
      </c>
      <c r="X633" s="71">
        <v>873202</v>
      </c>
      <c r="Y633" s="71">
        <v>1006676</v>
      </c>
      <c r="Z633" s="71">
        <v>1339515</v>
      </c>
      <c r="AA633" s="71">
        <v>327377</v>
      </c>
      <c r="AB633" s="71">
        <v>2292385</v>
      </c>
      <c r="AC633" s="71">
        <v>36801329</v>
      </c>
      <c r="AD633" s="71">
        <v>325.53945065822091</v>
      </c>
      <c r="AE633" s="72"/>
      <c r="AF633" s="71">
        <v>2951665685.0727983</v>
      </c>
      <c r="AG633" s="71">
        <v>152217349.59256801</v>
      </c>
      <c r="AH633" s="71">
        <v>72733312.481835648</v>
      </c>
      <c r="AI633" s="71">
        <v>4922351752.8045979</v>
      </c>
      <c r="AJ633" s="71">
        <v>3915247228.1355491</v>
      </c>
      <c r="AK633" s="71">
        <v>0</v>
      </c>
      <c r="AL633" s="71">
        <v>0</v>
      </c>
      <c r="AM633" s="71">
        <v>312205579.93495923</v>
      </c>
      <c r="AN633" s="71">
        <v>0</v>
      </c>
      <c r="AO633" s="71">
        <v>0</v>
      </c>
      <c r="AP633" s="71">
        <v>12326420908.022308</v>
      </c>
      <c r="AQ633" s="72"/>
      <c r="AR633" s="71">
        <v>59086</v>
      </c>
      <c r="AS633" s="71">
        <v>9253</v>
      </c>
      <c r="AT633" s="71">
        <v>13</v>
      </c>
      <c r="AU633" s="71">
        <v>10</v>
      </c>
      <c r="AV633" s="71">
        <v>1</v>
      </c>
      <c r="AW633" s="71">
        <v>14</v>
      </c>
      <c r="AX633" s="71"/>
      <c r="AY633" s="72"/>
      <c r="AZ633" s="71">
        <v>258102.7000000003</v>
      </c>
      <c r="BA633" s="71">
        <v>1212178.8</v>
      </c>
      <c r="BB633" s="71">
        <v>28049</v>
      </c>
      <c r="BC633" s="71">
        <v>1666.7</v>
      </c>
      <c r="BD633" s="71">
        <v>49.5</v>
      </c>
      <c r="BE633" s="71">
        <v>81785.10500000001</v>
      </c>
      <c r="BF633" s="71"/>
      <c r="BG633" s="72"/>
      <c r="BH633" s="71">
        <v>9.2970000000000006</v>
      </c>
      <c r="BI633" s="71">
        <v>4.4809999999999999</v>
      </c>
      <c r="BJ633" s="71">
        <v>3542.3229999999999</v>
      </c>
      <c r="BK633" s="71">
        <v>1222.4939999999999</v>
      </c>
      <c r="BL633" s="71">
        <v>777.19200000000001</v>
      </c>
      <c r="BM633" s="71">
        <v>0</v>
      </c>
      <c r="BN633" s="72"/>
      <c r="BO633" s="71">
        <v>2</v>
      </c>
      <c r="BP633" s="71">
        <v>1</v>
      </c>
      <c r="BQ633" s="71">
        <v>128</v>
      </c>
      <c r="BR633" s="71">
        <v>8</v>
      </c>
      <c r="BS633" s="71">
        <v>83</v>
      </c>
      <c r="BT633" s="71">
        <v>0</v>
      </c>
      <c r="BU633"/>
      <c r="BV633" s="70">
        <v>5026.9170000000004</v>
      </c>
      <c r="BW633" s="70">
        <v>157.196</v>
      </c>
      <c r="BX633" s="70">
        <v>242.69499999999999</v>
      </c>
      <c r="BY633" s="70">
        <v>3.948</v>
      </c>
      <c r="BZ633" s="70">
        <v>102.711</v>
      </c>
      <c r="CA633" s="70">
        <v>3.7389999999999999</v>
      </c>
      <c r="CB633" s="70">
        <v>8.7579999999999991</v>
      </c>
      <c r="CC633" s="70">
        <v>2.5000000000000001E-2</v>
      </c>
      <c r="CD633" s="70">
        <v>9.798</v>
      </c>
    </row>
    <row r="634" spans="1:82">
      <c r="A634" s="70" t="s">
        <v>2425</v>
      </c>
      <c r="B634" s="70">
        <v>527</v>
      </c>
      <c r="C634" s="70">
        <v>17</v>
      </c>
      <c r="D634" s="70">
        <v>31</v>
      </c>
      <c r="E634" s="70">
        <v>2020</v>
      </c>
      <c r="F634" s="70" t="s">
        <v>159</v>
      </c>
      <c r="G634" s="1064" t="s">
        <v>2408</v>
      </c>
      <c r="H634" s="70" t="s">
        <v>2409</v>
      </c>
      <c r="I634" s="148"/>
      <c r="J634" s="71">
        <v>4467.0127726715264</v>
      </c>
      <c r="K634" s="71">
        <v>215.70115769944368</v>
      </c>
      <c r="L634" s="71">
        <v>468.28937130558512</v>
      </c>
      <c r="M634" s="71">
        <v>3135.0796043106907</v>
      </c>
      <c r="N634" s="71">
        <v>3058.9057825409759</v>
      </c>
      <c r="O634" s="71">
        <v>1879.9617653505984</v>
      </c>
      <c r="P634" s="71">
        <v>1478.0126014919363</v>
      </c>
      <c r="Q634" s="71">
        <v>134.55462063301499</v>
      </c>
      <c r="R634" s="71">
        <v>200.62906202551073</v>
      </c>
      <c r="S634" s="71">
        <v>308.395746068878</v>
      </c>
      <c r="T634" s="72"/>
      <c r="U634" s="71">
        <v>435799851</v>
      </c>
      <c r="V634" s="71">
        <v>97512</v>
      </c>
      <c r="W634" s="71">
        <v>11516</v>
      </c>
      <c r="X634" s="71">
        <v>893781</v>
      </c>
      <c r="Y634" s="71">
        <v>1016612</v>
      </c>
      <c r="Z634" s="71">
        <v>1343370</v>
      </c>
      <c r="AA634" s="71">
        <v>326203</v>
      </c>
      <c r="AB634" s="71">
        <v>2282106</v>
      </c>
      <c r="AC634" s="71">
        <v>35565466.999999993</v>
      </c>
      <c r="AD634" s="71">
        <v>308.395746068878</v>
      </c>
      <c r="AE634" s="72"/>
      <c r="AF634" s="71">
        <v>2739240039.2827392</v>
      </c>
      <c r="AG634" s="71">
        <v>150769557.18171871</v>
      </c>
      <c r="AH634" s="71">
        <v>89141027.165365234</v>
      </c>
      <c r="AI634" s="71">
        <v>4533093077.1712246</v>
      </c>
      <c r="AJ634" s="71">
        <v>4201178846.2103581</v>
      </c>
      <c r="AK634" s="71">
        <v>0</v>
      </c>
      <c r="AL634" s="71">
        <v>0</v>
      </c>
      <c r="AM634" s="71">
        <v>297840187.72648466</v>
      </c>
      <c r="AN634" s="71">
        <v>0</v>
      </c>
      <c r="AO634" s="71">
        <v>0</v>
      </c>
      <c r="AP634" s="71">
        <v>12011262734.73789</v>
      </c>
      <c r="AQ634" s="72"/>
      <c r="AR634" s="71">
        <v>62051</v>
      </c>
      <c r="AS634" s="71">
        <v>9871</v>
      </c>
      <c r="AT634" s="71">
        <v>18</v>
      </c>
      <c r="AU634" s="71">
        <v>10</v>
      </c>
      <c r="AV634" s="71">
        <v>1</v>
      </c>
      <c r="AW634" s="71">
        <v>15</v>
      </c>
      <c r="AX634" s="71"/>
      <c r="AY634" s="72"/>
      <c r="AZ634" s="71">
        <v>273425.90000000061</v>
      </c>
      <c r="BA634" s="71">
        <v>1620095.8</v>
      </c>
      <c r="BB634" s="71">
        <v>28148</v>
      </c>
      <c r="BC634" s="71">
        <v>1666.7</v>
      </c>
      <c r="BD634" s="71">
        <v>49.5</v>
      </c>
      <c r="BE634" s="71">
        <v>122885.105</v>
      </c>
      <c r="BF634" s="71"/>
      <c r="BG634" s="72"/>
      <c r="BH634" s="71">
        <v>8.702</v>
      </c>
      <c r="BI634" s="71">
        <v>3.6890000000000001</v>
      </c>
      <c r="BJ634" s="71">
        <v>3369.4490000000001</v>
      </c>
      <c r="BK634" s="71">
        <v>1067.73</v>
      </c>
      <c r="BL634" s="71">
        <v>724.40200000000004</v>
      </c>
      <c r="BM634" s="71">
        <v>0</v>
      </c>
      <c r="BN634" s="72"/>
      <c r="BO634" s="71">
        <v>2</v>
      </c>
      <c r="BP634" s="71">
        <v>1</v>
      </c>
      <c r="BQ634" s="71">
        <v>130</v>
      </c>
      <c r="BR634" s="71">
        <v>8</v>
      </c>
      <c r="BS634" s="71">
        <v>81</v>
      </c>
      <c r="BT634" s="71">
        <v>0</v>
      </c>
      <c r="BU634"/>
      <c r="BV634" s="70">
        <v>4677.9260000000004</v>
      </c>
      <c r="BW634" s="70">
        <v>136.58500000000001</v>
      </c>
      <c r="BX634" s="70">
        <v>237.375</v>
      </c>
      <c r="BY634" s="70">
        <v>3.6230000000000002</v>
      </c>
      <c r="BZ634" s="70">
        <v>92.150999999999996</v>
      </c>
      <c r="CA634" s="70">
        <v>5.3849999999999998</v>
      </c>
      <c r="CB634" s="70">
        <v>9.2379999999999995</v>
      </c>
      <c r="CC634" s="70">
        <v>2.5000000000000001E-2</v>
      </c>
      <c r="CD634" s="70">
        <v>11.664</v>
      </c>
    </row>
    <row r="635" spans="1:82">
      <c r="A635" s="70" t="s">
        <v>2426</v>
      </c>
      <c r="B635" s="70">
        <v>527</v>
      </c>
      <c r="C635" s="70">
        <v>18</v>
      </c>
      <c r="D635" s="70">
        <v>31</v>
      </c>
      <c r="E635" s="70">
        <v>2021</v>
      </c>
      <c r="F635" s="70" t="s">
        <v>160</v>
      </c>
      <c r="G635" s="1064" t="s">
        <v>2408</v>
      </c>
      <c r="H635" s="70" t="s">
        <v>2409</v>
      </c>
      <c r="I635" s="148"/>
      <c r="J635" s="71">
        <v>4865.3414440276028</v>
      </c>
      <c r="K635" s="71">
        <v>230.77752733831696</v>
      </c>
      <c r="L635" s="71">
        <v>467.03111090919765</v>
      </c>
      <c r="M635" s="71">
        <v>3552.3470637073674</v>
      </c>
      <c r="N635" s="71">
        <v>2957.4726614855404</v>
      </c>
      <c r="O635" s="71">
        <v>1826.522036179105</v>
      </c>
      <c r="P635" s="71">
        <v>1506.7747792405009</v>
      </c>
      <c r="Q635" s="71">
        <v>132.442687000511</v>
      </c>
      <c r="R635" s="71">
        <v>197.11892846205347</v>
      </c>
      <c r="S635" s="71">
        <v>281.32578009386515</v>
      </c>
      <c r="T635" s="72"/>
      <c r="U635" s="71">
        <v>500337912</v>
      </c>
      <c r="V635" s="71">
        <v>97512</v>
      </c>
      <c r="W635" s="71">
        <v>11516</v>
      </c>
      <c r="X635" s="71">
        <v>893781</v>
      </c>
      <c r="Y635" s="71">
        <v>1023972</v>
      </c>
      <c r="Z635" s="71">
        <v>1343885</v>
      </c>
      <c r="AA635" s="71">
        <v>324274</v>
      </c>
      <c r="AB635" s="71">
        <v>2268355</v>
      </c>
      <c r="AC635" s="71">
        <v>33899028</v>
      </c>
      <c r="AD635" s="71">
        <v>281.32578009386515</v>
      </c>
      <c r="AE635" s="72"/>
      <c r="AF635" s="71">
        <v>3127755922.2238269</v>
      </c>
      <c r="AG635" s="71">
        <v>160363524.08015507</v>
      </c>
      <c r="AH635" s="71">
        <v>74715496.413447976</v>
      </c>
      <c r="AI635" s="71">
        <v>5226281910.8993244</v>
      </c>
      <c r="AJ635" s="71">
        <v>3954421091.4792681</v>
      </c>
      <c r="AK635" s="71">
        <v>0</v>
      </c>
      <c r="AL635" s="71">
        <v>0</v>
      </c>
      <c r="AM635" s="71">
        <v>297753096.2282688</v>
      </c>
      <c r="AN635" s="71">
        <v>0</v>
      </c>
      <c r="AO635" s="71">
        <v>0</v>
      </c>
      <c r="AP635" s="71">
        <v>12841291041.324293</v>
      </c>
      <c r="AQ635" s="72"/>
      <c r="AR635" s="71">
        <v>65385</v>
      </c>
      <c r="AS635" s="71">
        <v>10405</v>
      </c>
      <c r="AT635" s="71">
        <v>18</v>
      </c>
      <c r="AU635" s="71">
        <v>13</v>
      </c>
      <c r="AV635" s="71">
        <v>1</v>
      </c>
      <c r="AW635" s="71">
        <v>18</v>
      </c>
      <c r="AX635" s="71"/>
      <c r="AY635" s="72"/>
      <c r="AZ635" s="71">
        <v>290947.79999998963</v>
      </c>
      <c r="BA635" s="71">
        <v>1773835.599999991</v>
      </c>
      <c r="BB635" s="71">
        <v>28148</v>
      </c>
      <c r="BC635" s="71">
        <v>4669.3</v>
      </c>
      <c r="BD635" s="71">
        <v>49.5</v>
      </c>
      <c r="BE635" s="71">
        <v>125331.931</v>
      </c>
      <c r="BF635" s="71"/>
      <c r="BG635" s="72"/>
      <c r="BH635" s="71">
        <v>7.351</v>
      </c>
      <c r="BI635" s="71">
        <v>3.4830000000000001</v>
      </c>
      <c r="BJ635" s="71">
        <v>3412.2689999999998</v>
      </c>
      <c r="BK635" s="71">
        <v>1122.1500000000001</v>
      </c>
      <c r="BL635" s="71">
        <v>697.16899999999987</v>
      </c>
      <c r="BM635" s="71">
        <v>0</v>
      </c>
      <c r="BN635" s="72"/>
      <c r="BO635" s="71">
        <v>2</v>
      </c>
      <c r="BP635" s="71">
        <v>1</v>
      </c>
      <c r="BQ635" s="71">
        <v>127</v>
      </c>
      <c r="BR635" s="71">
        <v>9</v>
      </c>
      <c r="BS635" s="71">
        <v>78</v>
      </c>
      <c r="BT635" s="71">
        <v>0</v>
      </c>
      <c r="BU635"/>
      <c r="BV635" s="70">
        <v>4690.8130000000001</v>
      </c>
      <c r="BW635" s="70">
        <v>147.10599999999999</v>
      </c>
      <c r="BX635" s="70">
        <v>275.08999999999997</v>
      </c>
      <c r="BY635" s="70">
        <v>3.9529999999999998</v>
      </c>
      <c r="BZ635" s="70">
        <v>87.768000000000001</v>
      </c>
      <c r="CA635" s="70">
        <v>5.49</v>
      </c>
      <c r="CB635" s="70">
        <v>10.619</v>
      </c>
      <c r="CC635" s="70">
        <v>8.5969999999999995</v>
      </c>
      <c r="CD635" s="70">
        <v>12.986000000000001</v>
      </c>
    </row>
    <row r="636" spans="1:82">
      <c r="A636" s="70" t="s">
        <v>2427</v>
      </c>
      <c r="B636" s="70">
        <v>527</v>
      </c>
      <c r="C636" s="70">
        <v>19</v>
      </c>
      <c r="D636" s="70">
        <v>31</v>
      </c>
      <c r="E636" s="70">
        <v>2022</v>
      </c>
      <c r="F636" s="70" t="s">
        <v>161</v>
      </c>
      <c r="G636" s="70" t="s">
        <v>2408</v>
      </c>
      <c r="H636" s="70" t="s">
        <v>2409</v>
      </c>
      <c r="I636" s="148"/>
      <c r="J636" s="71">
        <v>4735.7164330489677</v>
      </c>
      <c r="K636" s="71">
        <v>210.78473234172785</v>
      </c>
      <c r="L636" s="71">
        <v>473.63836366558877</v>
      </c>
      <c r="M636" s="71">
        <v>3280.6313750680115</v>
      </c>
      <c r="N636" s="71">
        <v>3080.3282760411262</v>
      </c>
      <c r="O636" s="71">
        <v>1927.9883007601697</v>
      </c>
      <c r="P636" s="71">
        <v>1480.3830366890579</v>
      </c>
      <c r="Q636" s="71">
        <v>132.89702110415251</v>
      </c>
      <c r="R636" s="71">
        <v>209.14057239309071</v>
      </c>
      <c r="S636" s="71">
        <v>282.46601854241266</v>
      </c>
      <c r="T636" s="72"/>
      <c r="U636" s="71">
        <v>548294887</v>
      </c>
      <c r="V636" s="71">
        <v>97512</v>
      </c>
      <c r="W636" s="71">
        <v>11516</v>
      </c>
      <c r="X636" s="71">
        <v>893781</v>
      </c>
      <c r="Y636" s="71">
        <v>1035949</v>
      </c>
      <c r="Z636" s="71">
        <v>1347766</v>
      </c>
      <c r="AA636" s="71">
        <v>323451</v>
      </c>
      <c r="AB636" s="71">
        <v>2257472</v>
      </c>
      <c r="AC636" s="71">
        <v>36418138</v>
      </c>
      <c r="AD636" s="71">
        <v>282.46601854241266</v>
      </c>
      <c r="AE636" s="72"/>
      <c r="AF636" s="71">
        <v>3082388772.8535509</v>
      </c>
      <c r="AG636" s="71">
        <v>157544215.7021445</v>
      </c>
      <c r="AH636" s="71">
        <v>106363839.28282981</v>
      </c>
      <c r="AI636" s="71">
        <v>4988024511.8301983</v>
      </c>
      <c r="AJ636" s="71">
        <v>4492660536.5387087</v>
      </c>
      <c r="AK636" s="71">
        <v>0</v>
      </c>
      <c r="AL636" s="71">
        <v>0</v>
      </c>
      <c r="AM636" s="71">
        <v>291501251.55981994</v>
      </c>
      <c r="AN636" s="71">
        <v>0</v>
      </c>
      <c r="AO636" s="71">
        <v>0</v>
      </c>
      <c r="AP636" s="71">
        <v>13118483127.767252</v>
      </c>
      <c r="AQ636" s="72"/>
      <c r="AR636" s="71">
        <v>69523</v>
      </c>
      <c r="AS636" s="71">
        <v>10767</v>
      </c>
      <c r="AT636" s="71">
        <v>18</v>
      </c>
      <c r="AU636" s="71">
        <v>13</v>
      </c>
      <c r="AV636" s="71">
        <v>1</v>
      </c>
      <c r="AW636" s="71">
        <v>18</v>
      </c>
      <c r="AX636" s="71"/>
      <c r="AY636" s="72"/>
      <c r="AZ636" s="71">
        <v>314046.1999999847</v>
      </c>
      <c r="BA636" s="71">
        <v>1832921.9999999914</v>
      </c>
      <c r="BB636" s="71">
        <v>28148</v>
      </c>
      <c r="BC636" s="71">
        <v>4669.3</v>
      </c>
      <c r="BD636" s="71">
        <v>49.5</v>
      </c>
      <c r="BE636" s="71">
        <v>125331.93100000001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2428</v>
      </c>
      <c r="B637" s="70">
        <v>527</v>
      </c>
      <c r="C637" s="70">
        <v>20</v>
      </c>
      <c r="D637" s="70">
        <v>31</v>
      </c>
      <c r="E637" s="70">
        <v>2023</v>
      </c>
      <c r="F637" s="70" t="s">
        <v>1539</v>
      </c>
      <c r="G637" s="70" t="s">
        <v>2408</v>
      </c>
      <c r="H637" s="70" t="s">
        <v>2409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73757</v>
      </c>
      <c r="AS637" s="71">
        <v>10970</v>
      </c>
      <c r="AT637" s="71">
        <v>18</v>
      </c>
      <c r="AU637" s="71">
        <v>14</v>
      </c>
      <c r="AV637" s="71">
        <v>2</v>
      </c>
      <c r="AW637" s="71">
        <v>21</v>
      </c>
      <c r="AX637" s="71"/>
      <c r="AY637" s="72"/>
      <c r="AZ637" s="71">
        <v>336063.89999997773</v>
      </c>
      <c r="BA637" s="71">
        <v>2043005.2999999914</v>
      </c>
      <c r="BB637" s="71">
        <v>28147.4</v>
      </c>
      <c r="BC637" s="71">
        <v>4719.2</v>
      </c>
      <c r="BD637" s="71">
        <v>14949.5</v>
      </c>
      <c r="BE637" s="71">
        <v>273914.11499999999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2429</v>
      </c>
      <c r="B638" s="70">
        <v>527</v>
      </c>
      <c r="C638" s="70">
        <v>21</v>
      </c>
      <c r="D638" s="70">
        <v>31</v>
      </c>
      <c r="E638" s="70">
        <v>2024</v>
      </c>
      <c r="F638" s="70" t="s">
        <v>1554</v>
      </c>
      <c r="G638" s="70" t="s">
        <v>2408</v>
      </c>
      <c r="H638" s="70" t="s">
        <v>2409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2242</v>
      </c>
      <c r="B9" s="70">
        <v>1</v>
      </c>
      <c r="C9" s="70">
        <v>1</v>
      </c>
      <c r="D9" s="70">
        <v>1</v>
      </c>
      <c r="E9" s="70">
        <v>1990</v>
      </c>
      <c r="F9" s="70" t="s">
        <v>787</v>
      </c>
      <c r="G9" s="1073" t="s">
        <v>2243</v>
      </c>
      <c r="H9" s="70" t="s">
        <v>2244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2245</v>
      </c>
      <c r="B10" s="70">
        <v>2</v>
      </c>
      <c r="C10" s="70">
        <v>2</v>
      </c>
      <c r="D10" s="70">
        <v>1</v>
      </c>
      <c r="E10" s="70">
        <v>2005</v>
      </c>
      <c r="F10" s="70" t="s">
        <v>789</v>
      </c>
      <c r="G10" s="1073" t="s">
        <v>2243</v>
      </c>
      <c r="H10" s="70" t="s">
        <v>2244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2246</v>
      </c>
      <c r="B11" s="70">
        <v>3</v>
      </c>
      <c r="C11" s="70">
        <v>3</v>
      </c>
      <c r="D11" s="70">
        <v>1</v>
      </c>
      <c r="E11" s="70">
        <v>2006</v>
      </c>
      <c r="F11" s="70" t="s">
        <v>790</v>
      </c>
      <c r="G11" s="1073" t="s">
        <v>2243</v>
      </c>
      <c r="H11" s="70" t="s">
        <v>2244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2247</v>
      </c>
      <c r="B12" s="70">
        <v>4</v>
      </c>
      <c r="C12" s="70">
        <v>4</v>
      </c>
      <c r="D12" s="70">
        <v>1</v>
      </c>
      <c r="E12" s="70">
        <v>2007</v>
      </c>
      <c r="F12" s="70" t="s">
        <v>791</v>
      </c>
      <c r="G12" s="1073" t="s">
        <v>2243</v>
      </c>
      <c r="H12" s="70" t="s">
        <v>2244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2248</v>
      </c>
      <c r="B13" s="70">
        <v>5</v>
      </c>
      <c r="C13" s="70">
        <v>5</v>
      </c>
      <c r="D13" s="70">
        <v>1</v>
      </c>
      <c r="E13" s="70">
        <v>2008</v>
      </c>
      <c r="F13" s="70" t="s">
        <v>792</v>
      </c>
      <c r="G13" s="1073" t="s">
        <v>2243</v>
      </c>
      <c r="H13" s="70" t="s">
        <v>2244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2249</v>
      </c>
      <c r="B14" s="70">
        <v>6</v>
      </c>
      <c r="C14" s="70">
        <v>6</v>
      </c>
      <c r="D14" s="70">
        <v>1</v>
      </c>
      <c r="E14" s="70">
        <v>2009</v>
      </c>
      <c r="F14" s="70" t="s">
        <v>176</v>
      </c>
      <c r="G14" s="1073" t="s">
        <v>2243</v>
      </c>
      <c r="H14" s="70" t="s">
        <v>2244</v>
      </c>
      <c r="I14" s="1066"/>
      <c r="J14" s="73">
        <v>0</v>
      </c>
      <c r="K14" s="73">
        <v>0</v>
      </c>
      <c r="L14" s="73">
        <v>0</v>
      </c>
      <c r="M14" s="73">
        <v>0</v>
      </c>
      <c r="N14" s="73">
        <v>0</v>
      </c>
      <c r="O14" s="73">
        <v>0</v>
      </c>
      <c r="P14" s="73">
        <v>0</v>
      </c>
      <c r="Q14" s="73">
        <v>0</v>
      </c>
      <c r="R14" s="73">
        <v>0</v>
      </c>
      <c r="S14" s="73">
        <v>30.5</v>
      </c>
      <c r="T14" s="73">
        <v>0</v>
      </c>
      <c r="U14" s="73">
        <v>0</v>
      </c>
      <c r="V14" s="73">
        <v>0</v>
      </c>
      <c r="W14" s="73">
        <v>0</v>
      </c>
      <c r="X14" s="73">
        <v>0</v>
      </c>
      <c r="Y14" s="73">
        <v>0</v>
      </c>
      <c r="Z14" s="73">
        <v>0</v>
      </c>
      <c r="AA14" s="73">
        <v>0</v>
      </c>
      <c r="AB14" s="73">
        <v>0</v>
      </c>
      <c r="AC14" s="73">
        <v>0</v>
      </c>
      <c r="AD14" s="73">
        <v>8.98</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30.5</v>
      </c>
      <c r="DU14" s="73">
        <v>0</v>
      </c>
      <c r="DV14" s="73">
        <v>0</v>
      </c>
      <c r="DW14" s="73">
        <v>0</v>
      </c>
      <c r="DX14" s="73">
        <v>0</v>
      </c>
      <c r="DY14" s="73">
        <v>0</v>
      </c>
      <c r="DZ14" s="73">
        <v>0</v>
      </c>
      <c r="EA14" s="73">
        <v>0</v>
      </c>
      <c r="EB14" s="73">
        <v>0</v>
      </c>
      <c r="EC14" s="73">
        <v>0</v>
      </c>
      <c r="ED14" s="73">
        <v>0</v>
      </c>
      <c r="EE14" s="73">
        <v>8.98</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39.479999999999997</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39.479999999999997</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1</v>
      </c>
      <c r="JG14" s="71">
        <v>0</v>
      </c>
      <c r="JH14" s="71">
        <v>0</v>
      </c>
      <c r="JI14" s="71">
        <v>0</v>
      </c>
      <c r="JJ14" s="71">
        <v>0</v>
      </c>
      <c r="JK14" s="71">
        <v>0</v>
      </c>
      <c r="JL14" s="71">
        <v>0</v>
      </c>
      <c r="JM14" s="71">
        <v>0</v>
      </c>
      <c r="JN14" s="71">
        <v>0</v>
      </c>
      <c r="JO14" s="71">
        <v>0</v>
      </c>
      <c r="JP14" s="71">
        <v>0</v>
      </c>
      <c r="JQ14" s="71">
        <v>1</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1</v>
      </c>
      <c r="NH14" s="71">
        <v>0</v>
      </c>
      <c r="NI14" s="71">
        <v>0</v>
      </c>
      <c r="NJ14" s="71">
        <v>0</v>
      </c>
      <c r="NK14" s="71">
        <v>0</v>
      </c>
      <c r="NL14" s="71">
        <v>0</v>
      </c>
      <c r="NM14" s="71">
        <v>0</v>
      </c>
      <c r="NN14" s="71">
        <v>0</v>
      </c>
      <c r="NO14" s="71">
        <v>0</v>
      </c>
      <c r="NP14" s="71">
        <v>0</v>
      </c>
      <c r="NQ14" s="71">
        <v>0</v>
      </c>
      <c r="NR14" s="71">
        <v>1</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2250</v>
      </c>
      <c r="B15" s="70">
        <v>7</v>
      </c>
      <c r="C15" s="70">
        <v>7</v>
      </c>
      <c r="D15" s="70">
        <v>1</v>
      </c>
      <c r="E15" s="70">
        <v>2010</v>
      </c>
      <c r="F15" s="70" t="s">
        <v>177</v>
      </c>
      <c r="G15" s="1073" t="s">
        <v>2243</v>
      </c>
      <c r="H15" s="70" t="s">
        <v>2244</v>
      </c>
      <c r="I15" s="1066"/>
      <c r="J15" s="73">
        <v>0</v>
      </c>
      <c r="K15" s="73">
        <v>0</v>
      </c>
      <c r="L15" s="73">
        <v>0</v>
      </c>
      <c r="M15" s="73">
        <v>0</v>
      </c>
      <c r="N15" s="73">
        <v>0</v>
      </c>
      <c r="O15" s="73">
        <v>0</v>
      </c>
      <c r="P15" s="73">
        <v>0</v>
      </c>
      <c r="Q15" s="73">
        <v>0</v>
      </c>
      <c r="R15" s="73">
        <v>0</v>
      </c>
      <c r="S15" s="73">
        <v>28.991</v>
      </c>
      <c r="T15" s="73">
        <v>0</v>
      </c>
      <c r="U15" s="73">
        <v>0</v>
      </c>
      <c r="V15" s="73">
        <v>0</v>
      </c>
      <c r="W15" s="73">
        <v>0</v>
      </c>
      <c r="X15" s="73">
        <v>0</v>
      </c>
      <c r="Y15" s="73">
        <v>0</v>
      </c>
      <c r="Z15" s="73">
        <v>0</v>
      </c>
      <c r="AA15" s="73">
        <v>0</v>
      </c>
      <c r="AB15" s="73">
        <v>0</v>
      </c>
      <c r="AC15" s="73">
        <v>0</v>
      </c>
      <c r="AD15" s="73">
        <v>9.7620000000000005</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28.991</v>
      </c>
      <c r="DU15" s="73">
        <v>0</v>
      </c>
      <c r="DV15" s="73">
        <v>0</v>
      </c>
      <c r="DW15" s="73">
        <v>0</v>
      </c>
      <c r="DX15" s="73">
        <v>0</v>
      </c>
      <c r="DY15" s="73">
        <v>0</v>
      </c>
      <c r="DZ15" s="73">
        <v>0</v>
      </c>
      <c r="EA15" s="73">
        <v>0</v>
      </c>
      <c r="EB15" s="73">
        <v>0</v>
      </c>
      <c r="EC15" s="73">
        <v>0</v>
      </c>
      <c r="ED15" s="73">
        <v>0</v>
      </c>
      <c r="EE15" s="73">
        <v>9.7620000000000005</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38.753</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38.753</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1</v>
      </c>
      <c r="JG15" s="71">
        <v>0</v>
      </c>
      <c r="JH15" s="71">
        <v>0</v>
      </c>
      <c r="JI15" s="71">
        <v>0</v>
      </c>
      <c r="JJ15" s="71">
        <v>0</v>
      </c>
      <c r="JK15" s="71">
        <v>0</v>
      </c>
      <c r="JL15" s="71">
        <v>0</v>
      </c>
      <c r="JM15" s="71">
        <v>0</v>
      </c>
      <c r="JN15" s="71">
        <v>0</v>
      </c>
      <c r="JO15" s="71">
        <v>0</v>
      </c>
      <c r="JP15" s="71">
        <v>0</v>
      </c>
      <c r="JQ15" s="71">
        <v>1</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1</v>
      </c>
      <c r="NH15" s="71">
        <v>0</v>
      </c>
      <c r="NI15" s="71">
        <v>0</v>
      </c>
      <c r="NJ15" s="71">
        <v>0</v>
      </c>
      <c r="NK15" s="71">
        <v>0</v>
      </c>
      <c r="NL15" s="71">
        <v>0</v>
      </c>
      <c r="NM15" s="71">
        <v>0</v>
      </c>
      <c r="NN15" s="71">
        <v>0</v>
      </c>
      <c r="NO15" s="71">
        <v>0</v>
      </c>
      <c r="NP15" s="71">
        <v>0</v>
      </c>
      <c r="NQ15" s="71">
        <v>0</v>
      </c>
      <c r="NR15" s="71">
        <v>1</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2251</v>
      </c>
      <c r="B16" s="70">
        <v>8</v>
      </c>
      <c r="C16" s="70">
        <v>8</v>
      </c>
      <c r="D16" s="70">
        <v>1</v>
      </c>
      <c r="E16" s="70">
        <v>2011</v>
      </c>
      <c r="F16" s="70" t="s">
        <v>178</v>
      </c>
      <c r="G16" s="1073" t="s">
        <v>2243</v>
      </c>
      <c r="H16" s="70" t="s">
        <v>2244</v>
      </c>
      <c r="I16" s="1066"/>
      <c r="J16" s="73">
        <v>0</v>
      </c>
      <c r="K16" s="73">
        <v>0</v>
      </c>
      <c r="L16" s="73">
        <v>0</v>
      </c>
      <c r="M16" s="73">
        <v>0</v>
      </c>
      <c r="N16" s="73">
        <v>0</v>
      </c>
      <c r="O16" s="73">
        <v>0</v>
      </c>
      <c r="P16" s="73">
        <v>0</v>
      </c>
      <c r="Q16" s="73">
        <v>0</v>
      </c>
      <c r="R16" s="73">
        <v>0</v>
      </c>
      <c r="S16" s="73">
        <v>27.481999999999999</v>
      </c>
      <c r="T16" s="73">
        <v>0</v>
      </c>
      <c r="U16" s="73">
        <v>0</v>
      </c>
      <c r="V16" s="73">
        <v>0</v>
      </c>
      <c r="W16" s="73">
        <v>0</v>
      </c>
      <c r="X16" s="73">
        <v>0</v>
      </c>
      <c r="Y16" s="73">
        <v>0</v>
      </c>
      <c r="Z16" s="73">
        <v>0</v>
      </c>
      <c r="AA16" s="73">
        <v>0</v>
      </c>
      <c r="AB16" s="73">
        <v>0</v>
      </c>
      <c r="AC16" s="73">
        <v>0</v>
      </c>
      <c r="AD16" s="73">
        <v>8.3390000000000004</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27.481999999999999</v>
      </c>
      <c r="DU16" s="73">
        <v>0</v>
      </c>
      <c r="DV16" s="73">
        <v>0</v>
      </c>
      <c r="DW16" s="73">
        <v>0</v>
      </c>
      <c r="DX16" s="73">
        <v>0</v>
      </c>
      <c r="DY16" s="73">
        <v>0</v>
      </c>
      <c r="DZ16" s="73">
        <v>0</v>
      </c>
      <c r="EA16" s="73">
        <v>0</v>
      </c>
      <c r="EB16" s="73">
        <v>0</v>
      </c>
      <c r="EC16" s="73">
        <v>0</v>
      </c>
      <c r="ED16" s="73">
        <v>0</v>
      </c>
      <c r="EE16" s="73">
        <v>8.3390000000000004</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35.820999999999998</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35.820999999999998</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1</v>
      </c>
      <c r="JG16" s="71">
        <v>0</v>
      </c>
      <c r="JH16" s="71">
        <v>0</v>
      </c>
      <c r="JI16" s="71">
        <v>0</v>
      </c>
      <c r="JJ16" s="71">
        <v>0</v>
      </c>
      <c r="JK16" s="71">
        <v>0</v>
      </c>
      <c r="JL16" s="71">
        <v>0</v>
      </c>
      <c r="JM16" s="71">
        <v>0</v>
      </c>
      <c r="JN16" s="71">
        <v>0</v>
      </c>
      <c r="JO16" s="71">
        <v>0</v>
      </c>
      <c r="JP16" s="71">
        <v>0</v>
      </c>
      <c r="JQ16" s="71">
        <v>1</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1</v>
      </c>
      <c r="NH16" s="71">
        <v>0</v>
      </c>
      <c r="NI16" s="71">
        <v>0</v>
      </c>
      <c r="NJ16" s="71">
        <v>0</v>
      </c>
      <c r="NK16" s="71">
        <v>0</v>
      </c>
      <c r="NL16" s="71">
        <v>0</v>
      </c>
      <c r="NM16" s="71">
        <v>0</v>
      </c>
      <c r="NN16" s="71">
        <v>0</v>
      </c>
      <c r="NO16" s="71">
        <v>0</v>
      </c>
      <c r="NP16" s="71">
        <v>0</v>
      </c>
      <c r="NQ16" s="71">
        <v>0</v>
      </c>
      <c r="NR16" s="71">
        <v>1</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2252</v>
      </c>
      <c r="B17" s="70">
        <v>9</v>
      </c>
      <c r="C17" s="70">
        <v>9</v>
      </c>
      <c r="D17" s="70">
        <v>1</v>
      </c>
      <c r="E17" s="70">
        <v>2012</v>
      </c>
      <c r="F17" s="70" t="s">
        <v>179</v>
      </c>
      <c r="G17" s="1073" t="s">
        <v>2243</v>
      </c>
      <c r="H17" s="70" t="s">
        <v>2244</v>
      </c>
      <c r="I17" s="1066"/>
      <c r="J17" s="73">
        <v>0</v>
      </c>
      <c r="K17" s="73">
        <v>0</v>
      </c>
      <c r="L17" s="73">
        <v>0</v>
      </c>
      <c r="M17" s="73">
        <v>0</v>
      </c>
      <c r="N17" s="73">
        <v>0</v>
      </c>
      <c r="O17" s="73">
        <v>0</v>
      </c>
      <c r="P17" s="73">
        <v>0</v>
      </c>
      <c r="Q17" s="73">
        <v>0</v>
      </c>
      <c r="R17" s="73">
        <v>0</v>
      </c>
      <c r="S17" s="73">
        <v>31.896000000000001</v>
      </c>
      <c r="T17" s="73">
        <v>0</v>
      </c>
      <c r="U17" s="73">
        <v>0</v>
      </c>
      <c r="V17" s="73">
        <v>0</v>
      </c>
      <c r="W17" s="73">
        <v>0</v>
      </c>
      <c r="X17" s="73">
        <v>0</v>
      </c>
      <c r="Y17" s="73">
        <v>0</v>
      </c>
      <c r="Z17" s="73">
        <v>0</v>
      </c>
      <c r="AA17" s="73">
        <v>0</v>
      </c>
      <c r="AB17" s="73">
        <v>0</v>
      </c>
      <c r="AC17" s="73">
        <v>0</v>
      </c>
      <c r="AD17" s="73">
        <v>7.0030000000000001</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31.896000000000001</v>
      </c>
      <c r="DU17" s="73">
        <v>0</v>
      </c>
      <c r="DV17" s="73">
        <v>0</v>
      </c>
      <c r="DW17" s="73">
        <v>0</v>
      </c>
      <c r="DX17" s="73">
        <v>0</v>
      </c>
      <c r="DY17" s="73">
        <v>0</v>
      </c>
      <c r="DZ17" s="73">
        <v>0</v>
      </c>
      <c r="EA17" s="73">
        <v>0</v>
      </c>
      <c r="EB17" s="73">
        <v>0</v>
      </c>
      <c r="EC17" s="73">
        <v>0</v>
      </c>
      <c r="ED17" s="73">
        <v>0</v>
      </c>
      <c r="EE17" s="73">
        <v>7.0030000000000001</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38.899000000000001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38.899000000000001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1</v>
      </c>
      <c r="JG17" s="71">
        <v>0</v>
      </c>
      <c r="JH17" s="71">
        <v>0</v>
      </c>
      <c r="JI17" s="71">
        <v>0</v>
      </c>
      <c r="JJ17" s="71">
        <v>0</v>
      </c>
      <c r="JK17" s="71">
        <v>0</v>
      </c>
      <c r="JL17" s="71">
        <v>0</v>
      </c>
      <c r="JM17" s="71">
        <v>0</v>
      </c>
      <c r="JN17" s="71">
        <v>0</v>
      </c>
      <c r="JO17" s="71">
        <v>0</v>
      </c>
      <c r="JP17" s="71">
        <v>0</v>
      </c>
      <c r="JQ17" s="71">
        <v>1</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1</v>
      </c>
      <c r="NH17" s="71">
        <v>0</v>
      </c>
      <c r="NI17" s="71">
        <v>0</v>
      </c>
      <c r="NJ17" s="71">
        <v>0</v>
      </c>
      <c r="NK17" s="71">
        <v>0</v>
      </c>
      <c r="NL17" s="71">
        <v>0</v>
      </c>
      <c r="NM17" s="71">
        <v>0</v>
      </c>
      <c r="NN17" s="71">
        <v>0</v>
      </c>
      <c r="NO17" s="71">
        <v>0</v>
      </c>
      <c r="NP17" s="71">
        <v>0</v>
      </c>
      <c r="NQ17" s="71">
        <v>0</v>
      </c>
      <c r="NR17" s="71">
        <v>1</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2253</v>
      </c>
      <c r="B18" s="70">
        <v>10</v>
      </c>
      <c r="C18" s="70">
        <v>10</v>
      </c>
      <c r="D18" s="70">
        <v>1</v>
      </c>
      <c r="E18" s="70">
        <v>2013</v>
      </c>
      <c r="F18" s="70" t="s">
        <v>180</v>
      </c>
      <c r="G18" s="1073" t="s">
        <v>2243</v>
      </c>
      <c r="H18" s="70" t="s">
        <v>2244</v>
      </c>
      <c r="I18" s="1066"/>
      <c r="J18" s="73">
        <v>0</v>
      </c>
      <c r="K18" s="73">
        <v>0</v>
      </c>
      <c r="L18" s="73">
        <v>0</v>
      </c>
      <c r="M18" s="73">
        <v>0</v>
      </c>
      <c r="N18" s="73">
        <v>0</v>
      </c>
      <c r="O18" s="73">
        <v>0</v>
      </c>
      <c r="P18" s="73">
        <v>0</v>
      </c>
      <c r="Q18" s="73">
        <v>0</v>
      </c>
      <c r="R18" s="73">
        <v>0</v>
      </c>
      <c r="S18" s="73">
        <v>33.993000000000002</v>
      </c>
      <c r="T18" s="73">
        <v>0</v>
      </c>
      <c r="U18" s="73">
        <v>0</v>
      </c>
      <c r="V18" s="73">
        <v>0</v>
      </c>
      <c r="W18" s="73">
        <v>0</v>
      </c>
      <c r="X18" s="73">
        <v>0</v>
      </c>
      <c r="Y18" s="73">
        <v>0</v>
      </c>
      <c r="Z18" s="73">
        <v>0</v>
      </c>
      <c r="AA18" s="73">
        <v>0</v>
      </c>
      <c r="AB18" s="73">
        <v>0</v>
      </c>
      <c r="AC18" s="73">
        <v>0</v>
      </c>
      <c r="AD18" s="73">
        <v>7.5570000000000004</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33.993000000000002</v>
      </c>
      <c r="DU18" s="73">
        <v>0</v>
      </c>
      <c r="DV18" s="73">
        <v>0</v>
      </c>
      <c r="DW18" s="73">
        <v>0</v>
      </c>
      <c r="DX18" s="73">
        <v>0</v>
      </c>
      <c r="DY18" s="73">
        <v>0</v>
      </c>
      <c r="DZ18" s="73">
        <v>0</v>
      </c>
      <c r="EA18" s="73">
        <v>0</v>
      </c>
      <c r="EB18" s="73">
        <v>0</v>
      </c>
      <c r="EC18" s="73">
        <v>0</v>
      </c>
      <c r="ED18" s="73">
        <v>0</v>
      </c>
      <c r="EE18" s="73">
        <v>7.5570000000000004</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41.55</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41.55</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1</v>
      </c>
      <c r="JG18" s="71">
        <v>0</v>
      </c>
      <c r="JH18" s="71">
        <v>0</v>
      </c>
      <c r="JI18" s="71">
        <v>0</v>
      </c>
      <c r="JJ18" s="71">
        <v>0</v>
      </c>
      <c r="JK18" s="71">
        <v>0</v>
      </c>
      <c r="JL18" s="71">
        <v>0</v>
      </c>
      <c r="JM18" s="71">
        <v>0</v>
      </c>
      <c r="JN18" s="71">
        <v>0</v>
      </c>
      <c r="JO18" s="71">
        <v>0</v>
      </c>
      <c r="JP18" s="71">
        <v>0</v>
      </c>
      <c r="JQ18" s="71">
        <v>1</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1</v>
      </c>
      <c r="NH18" s="71">
        <v>0</v>
      </c>
      <c r="NI18" s="71">
        <v>0</v>
      </c>
      <c r="NJ18" s="71">
        <v>0</v>
      </c>
      <c r="NK18" s="71">
        <v>0</v>
      </c>
      <c r="NL18" s="71">
        <v>0</v>
      </c>
      <c r="NM18" s="71">
        <v>0</v>
      </c>
      <c r="NN18" s="71">
        <v>0</v>
      </c>
      <c r="NO18" s="71">
        <v>0</v>
      </c>
      <c r="NP18" s="71">
        <v>0</v>
      </c>
      <c r="NQ18" s="71">
        <v>0</v>
      </c>
      <c r="NR18" s="71">
        <v>1</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2254</v>
      </c>
      <c r="B19" s="70">
        <v>11</v>
      </c>
      <c r="C19" s="70">
        <v>11</v>
      </c>
      <c r="D19" s="70">
        <v>1</v>
      </c>
      <c r="E19" s="70">
        <v>2014</v>
      </c>
      <c r="F19" s="70" t="s">
        <v>181</v>
      </c>
      <c r="G19" s="1073" t="s">
        <v>2243</v>
      </c>
      <c r="H19" s="70" t="s">
        <v>2244</v>
      </c>
      <c r="I19" s="1066"/>
      <c r="J19" s="73">
        <v>0</v>
      </c>
      <c r="K19" s="73">
        <v>0</v>
      </c>
      <c r="L19" s="73">
        <v>0</v>
      </c>
      <c r="M19" s="73">
        <v>0</v>
      </c>
      <c r="N19" s="73">
        <v>0</v>
      </c>
      <c r="O19" s="73">
        <v>0</v>
      </c>
      <c r="P19" s="73">
        <v>0</v>
      </c>
      <c r="Q19" s="73">
        <v>0</v>
      </c>
      <c r="R19" s="73">
        <v>0</v>
      </c>
      <c r="S19" s="73">
        <v>31.902000000000001</v>
      </c>
      <c r="T19" s="73">
        <v>0</v>
      </c>
      <c r="U19" s="73">
        <v>0</v>
      </c>
      <c r="V19" s="73">
        <v>0</v>
      </c>
      <c r="W19" s="73">
        <v>0</v>
      </c>
      <c r="X19" s="73">
        <v>0</v>
      </c>
      <c r="Y19" s="73">
        <v>0</v>
      </c>
      <c r="Z19" s="73">
        <v>0</v>
      </c>
      <c r="AA19" s="73">
        <v>0</v>
      </c>
      <c r="AB19" s="73">
        <v>0</v>
      </c>
      <c r="AC19" s="73">
        <v>0</v>
      </c>
      <c r="AD19" s="73">
        <v>7.9050000000000002</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31.902000000000001</v>
      </c>
      <c r="DU19" s="73">
        <v>0</v>
      </c>
      <c r="DV19" s="73">
        <v>0</v>
      </c>
      <c r="DW19" s="73">
        <v>0</v>
      </c>
      <c r="DX19" s="73">
        <v>0</v>
      </c>
      <c r="DY19" s="73">
        <v>0</v>
      </c>
      <c r="DZ19" s="73">
        <v>0</v>
      </c>
      <c r="EA19" s="73">
        <v>0</v>
      </c>
      <c r="EB19" s="73">
        <v>0</v>
      </c>
      <c r="EC19" s="73">
        <v>0</v>
      </c>
      <c r="ED19" s="73">
        <v>0</v>
      </c>
      <c r="EE19" s="73">
        <v>7.9050000000000002</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39.807000000000002</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39.807000000000002</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1</v>
      </c>
      <c r="JG19" s="71">
        <v>0</v>
      </c>
      <c r="JH19" s="71">
        <v>0</v>
      </c>
      <c r="JI19" s="71">
        <v>0</v>
      </c>
      <c r="JJ19" s="71">
        <v>0</v>
      </c>
      <c r="JK19" s="71">
        <v>0</v>
      </c>
      <c r="JL19" s="71">
        <v>0</v>
      </c>
      <c r="JM19" s="71">
        <v>0</v>
      </c>
      <c r="JN19" s="71">
        <v>0</v>
      </c>
      <c r="JO19" s="71">
        <v>0</v>
      </c>
      <c r="JP19" s="71">
        <v>0</v>
      </c>
      <c r="JQ19" s="71">
        <v>1</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1</v>
      </c>
      <c r="NH19" s="71">
        <v>0</v>
      </c>
      <c r="NI19" s="71">
        <v>0</v>
      </c>
      <c r="NJ19" s="71">
        <v>0</v>
      </c>
      <c r="NK19" s="71">
        <v>0</v>
      </c>
      <c r="NL19" s="71">
        <v>0</v>
      </c>
      <c r="NM19" s="71">
        <v>0</v>
      </c>
      <c r="NN19" s="71">
        <v>0</v>
      </c>
      <c r="NO19" s="71">
        <v>0</v>
      </c>
      <c r="NP19" s="71">
        <v>0</v>
      </c>
      <c r="NQ19" s="71">
        <v>0</v>
      </c>
      <c r="NR19" s="71">
        <v>1</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2255</v>
      </c>
      <c r="B20" s="70">
        <v>12</v>
      </c>
      <c r="C20" s="70">
        <v>12</v>
      </c>
      <c r="D20" s="70">
        <v>1</v>
      </c>
      <c r="E20" s="70">
        <v>2015</v>
      </c>
      <c r="F20" s="70" t="s">
        <v>182</v>
      </c>
      <c r="G20" s="1073" t="s">
        <v>2243</v>
      </c>
      <c r="H20" s="70" t="s">
        <v>2244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7.4009999999999998</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7.4009999999999998</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7.4009999999999998</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7.4009999999999998</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1</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1</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2256</v>
      </c>
      <c r="B21" s="70">
        <v>13</v>
      </c>
      <c r="C21" s="70">
        <v>13</v>
      </c>
      <c r="D21" s="70">
        <v>1</v>
      </c>
      <c r="E21" s="70">
        <v>2016</v>
      </c>
      <c r="F21" s="70" t="s">
        <v>155</v>
      </c>
      <c r="G21" s="1073" t="s">
        <v>2243</v>
      </c>
      <c r="H21" s="70" t="s">
        <v>2244</v>
      </c>
      <c r="I21" s="1066"/>
      <c r="J21" s="73">
        <v>0</v>
      </c>
      <c r="K21" s="73">
        <v>0</v>
      </c>
      <c r="L21" s="73">
        <v>0</v>
      </c>
      <c r="M21" s="73">
        <v>0</v>
      </c>
      <c r="N21" s="73">
        <v>0</v>
      </c>
      <c r="O21" s="73">
        <v>0</v>
      </c>
      <c r="P21" s="73">
        <v>0</v>
      </c>
      <c r="Q21" s="73">
        <v>0</v>
      </c>
      <c r="R21" s="73">
        <v>0</v>
      </c>
      <c r="S21" s="73">
        <v>10.951000000000001</v>
      </c>
      <c r="T21" s="73">
        <v>0</v>
      </c>
      <c r="U21" s="73">
        <v>0</v>
      </c>
      <c r="V21" s="73">
        <v>0</v>
      </c>
      <c r="W21" s="73">
        <v>0</v>
      </c>
      <c r="X21" s="73">
        <v>0</v>
      </c>
      <c r="Y21" s="73">
        <v>0</v>
      </c>
      <c r="Z21" s="73">
        <v>0</v>
      </c>
      <c r="AA21" s="73">
        <v>0</v>
      </c>
      <c r="AB21" s="73">
        <v>0</v>
      </c>
      <c r="AC21" s="73">
        <v>0</v>
      </c>
      <c r="AD21" s="73">
        <v>7.4809999999999999</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10.951000000000001</v>
      </c>
      <c r="DU21" s="73">
        <v>0</v>
      </c>
      <c r="DV21" s="73">
        <v>0</v>
      </c>
      <c r="DW21" s="73">
        <v>0</v>
      </c>
      <c r="DX21" s="73">
        <v>0</v>
      </c>
      <c r="DY21" s="73">
        <v>0</v>
      </c>
      <c r="DZ21" s="73">
        <v>0</v>
      </c>
      <c r="EA21" s="73">
        <v>0</v>
      </c>
      <c r="EB21" s="73">
        <v>0</v>
      </c>
      <c r="EC21" s="73">
        <v>0</v>
      </c>
      <c r="ED21" s="73">
        <v>0</v>
      </c>
      <c r="EE21" s="73">
        <v>7.4809999999999999</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18.431999999999999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18.431999999999999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1</v>
      </c>
      <c r="JG21" s="71">
        <v>0</v>
      </c>
      <c r="JH21" s="71">
        <v>0</v>
      </c>
      <c r="JI21" s="71">
        <v>0</v>
      </c>
      <c r="JJ21" s="71">
        <v>0</v>
      </c>
      <c r="JK21" s="71">
        <v>0</v>
      </c>
      <c r="JL21" s="71">
        <v>0</v>
      </c>
      <c r="JM21" s="71">
        <v>0</v>
      </c>
      <c r="JN21" s="71">
        <v>0</v>
      </c>
      <c r="JO21" s="71">
        <v>0</v>
      </c>
      <c r="JP21" s="71">
        <v>0</v>
      </c>
      <c r="JQ21" s="71">
        <v>1</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1</v>
      </c>
      <c r="NH21" s="71">
        <v>0</v>
      </c>
      <c r="NI21" s="71">
        <v>0</v>
      </c>
      <c r="NJ21" s="71">
        <v>0</v>
      </c>
      <c r="NK21" s="71">
        <v>0</v>
      </c>
      <c r="NL21" s="71">
        <v>0</v>
      </c>
      <c r="NM21" s="71">
        <v>0</v>
      </c>
      <c r="NN21" s="71">
        <v>0</v>
      </c>
      <c r="NO21" s="71">
        <v>0</v>
      </c>
      <c r="NP21" s="71">
        <v>0</v>
      </c>
      <c r="NQ21" s="71">
        <v>0</v>
      </c>
      <c r="NR21" s="71">
        <v>1</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2257</v>
      </c>
      <c r="B22" s="70">
        <v>14</v>
      </c>
      <c r="C22" s="70">
        <v>14</v>
      </c>
      <c r="D22" s="70">
        <v>1</v>
      </c>
      <c r="E22" s="70">
        <v>2017</v>
      </c>
      <c r="F22" s="70" t="s">
        <v>156</v>
      </c>
      <c r="G22" s="1073" t="s">
        <v>2243</v>
      </c>
      <c r="H22" s="70" t="s">
        <v>2244</v>
      </c>
      <c r="I22" s="1066"/>
      <c r="J22" s="73">
        <v>0</v>
      </c>
      <c r="K22" s="73">
        <v>0</v>
      </c>
      <c r="L22" s="73">
        <v>0</v>
      </c>
      <c r="M22" s="73">
        <v>0</v>
      </c>
      <c r="N22" s="73">
        <v>0</v>
      </c>
      <c r="O22" s="73">
        <v>0</v>
      </c>
      <c r="P22" s="73">
        <v>0</v>
      </c>
      <c r="Q22" s="73">
        <v>0</v>
      </c>
      <c r="R22" s="73">
        <v>0</v>
      </c>
      <c r="S22" s="73">
        <v>26.472000000000001</v>
      </c>
      <c r="T22" s="73">
        <v>0</v>
      </c>
      <c r="U22" s="73">
        <v>0</v>
      </c>
      <c r="V22" s="73">
        <v>0</v>
      </c>
      <c r="W22" s="73">
        <v>0</v>
      </c>
      <c r="X22" s="73">
        <v>0</v>
      </c>
      <c r="Y22" s="73">
        <v>0</v>
      </c>
      <c r="Z22" s="73">
        <v>0</v>
      </c>
      <c r="AA22" s="73">
        <v>0</v>
      </c>
      <c r="AB22" s="73">
        <v>0</v>
      </c>
      <c r="AC22" s="73">
        <v>0</v>
      </c>
      <c r="AD22" s="73">
        <v>8.84</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26.472000000000001</v>
      </c>
      <c r="DU22" s="73">
        <v>0</v>
      </c>
      <c r="DV22" s="73">
        <v>0</v>
      </c>
      <c r="DW22" s="73">
        <v>0</v>
      </c>
      <c r="DX22" s="73">
        <v>0</v>
      </c>
      <c r="DY22" s="73">
        <v>0</v>
      </c>
      <c r="DZ22" s="73">
        <v>0</v>
      </c>
      <c r="EA22" s="73">
        <v>0</v>
      </c>
      <c r="EB22" s="73">
        <v>0</v>
      </c>
      <c r="EC22" s="73">
        <v>0</v>
      </c>
      <c r="ED22" s="73">
        <v>0</v>
      </c>
      <c r="EE22" s="73">
        <v>8.84</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35.311999999999998</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35.311999999999998</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1</v>
      </c>
      <c r="JG22" s="71">
        <v>0</v>
      </c>
      <c r="JH22" s="71">
        <v>0</v>
      </c>
      <c r="JI22" s="71">
        <v>0</v>
      </c>
      <c r="JJ22" s="71">
        <v>0</v>
      </c>
      <c r="JK22" s="71">
        <v>0</v>
      </c>
      <c r="JL22" s="71">
        <v>0</v>
      </c>
      <c r="JM22" s="71">
        <v>0</v>
      </c>
      <c r="JN22" s="71">
        <v>0</v>
      </c>
      <c r="JO22" s="71">
        <v>0</v>
      </c>
      <c r="JP22" s="71">
        <v>0</v>
      </c>
      <c r="JQ22" s="71">
        <v>1</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1</v>
      </c>
      <c r="NH22" s="71">
        <v>0</v>
      </c>
      <c r="NI22" s="71">
        <v>0</v>
      </c>
      <c r="NJ22" s="71">
        <v>0</v>
      </c>
      <c r="NK22" s="71">
        <v>0</v>
      </c>
      <c r="NL22" s="71">
        <v>0</v>
      </c>
      <c r="NM22" s="71">
        <v>0</v>
      </c>
      <c r="NN22" s="71">
        <v>0</v>
      </c>
      <c r="NO22" s="71">
        <v>0</v>
      </c>
      <c r="NP22" s="71">
        <v>0</v>
      </c>
      <c r="NQ22" s="71">
        <v>0</v>
      </c>
      <c r="NR22" s="71">
        <v>1</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2258</v>
      </c>
      <c r="B23" s="70">
        <v>15</v>
      </c>
      <c r="C23" s="70">
        <v>15</v>
      </c>
      <c r="D23" s="70">
        <v>1</v>
      </c>
      <c r="E23" s="70">
        <v>2018</v>
      </c>
      <c r="F23" s="70" t="s">
        <v>183</v>
      </c>
      <c r="G23" s="1073" t="s">
        <v>2243</v>
      </c>
      <c r="H23" s="70" t="s">
        <v>2244</v>
      </c>
      <c r="I23" s="1066"/>
      <c r="J23" s="73">
        <v>0</v>
      </c>
      <c r="K23" s="73">
        <v>0</v>
      </c>
      <c r="L23" s="73">
        <v>0</v>
      </c>
      <c r="M23" s="73">
        <v>0</v>
      </c>
      <c r="N23" s="73">
        <v>0</v>
      </c>
      <c r="O23" s="73">
        <v>0</v>
      </c>
      <c r="P23" s="73">
        <v>0</v>
      </c>
      <c r="Q23" s="73">
        <v>0</v>
      </c>
      <c r="R23" s="73">
        <v>0</v>
      </c>
      <c r="S23" s="73">
        <v>22.527999999999999</v>
      </c>
      <c r="T23" s="73">
        <v>0</v>
      </c>
      <c r="U23" s="73">
        <v>0</v>
      </c>
      <c r="V23" s="73">
        <v>0</v>
      </c>
      <c r="W23" s="73">
        <v>0</v>
      </c>
      <c r="X23" s="73">
        <v>0</v>
      </c>
      <c r="Y23" s="73">
        <v>0</v>
      </c>
      <c r="Z23" s="73">
        <v>0</v>
      </c>
      <c r="AA23" s="73">
        <v>0</v>
      </c>
      <c r="AB23" s="73">
        <v>0</v>
      </c>
      <c r="AC23" s="73">
        <v>0</v>
      </c>
      <c r="AD23" s="73">
        <v>8.9819999999999993</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22.527999999999999</v>
      </c>
      <c r="DU23" s="73">
        <v>0</v>
      </c>
      <c r="DV23" s="73">
        <v>0</v>
      </c>
      <c r="DW23" s="73">
        <v>0</v>
      </c>
      <c r="DX23" s="73">
        <v>0</v>
      </c>
      <c r="DY23" s="73">
        <v>0</v>
      </c>
      <c r="DZ23" s="73">
        <v>0</v>
      </c>
      <c r="EA23" s="73">
        <v>0</v>
      </c>
      <c r="EB23" s="73">
        <v>0</v>
      </c>
      <c r="EC23" s="73">
        <v>0</v>
      </c>
      <c r="ED23" s="73">
        <v>0</v>
      </c>
      <c r="EE23" s="73">
        <v>8.9819999999999993</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31.51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31.51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1</v>
      </c>
      <c r="JG23" s="71">
        <v>0</v>
      </c>
      <c r="JH23" s="71">
        <v>0</v>
      </c>
      <c r="JI23" s="71">
        <v>0</v>
      </c>
      <c r="JJ23" s="71">
        <v>0</v>
      </c>
      <c r="JK23" s="71">
        <v>0</v>
      </c>
      <c r="JL23" s="71">
        <v>0</v>
      </c>
      <c r="JM23" s="71">
        <v>0</v>
      </c>
      <c r="JN23" s="71">
        <v>0</v>
      </c>
      <c r="JO23" s="71">
        <v>0</v>
      </c>
      <c r="JP23" s="71">
        <v>0</v>
      </c>
      <c r="JQ23" s="71">
        <v>1</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1</v>
      </c>
      <c r="NH23" s="71">
        <v>0</v>
      </c>
      <c r="NI23" s="71">
        <v>0</v>
      </c>
      <c r="NJ23" s="71">
        <v>0</v>
      </c>
      <c r="NK23" s="71">
        <v>0</v>
      </c>
      <c r="NL23" s="71">
        <v>0</v>
      </c>
      <c r="NM23" s="71">
        <v>0</v>
      </c>
      <c r="NN23" s="71">
        <v>0</v>
      </c>
      <c r="NO23" s="71">
        <v>0</v>
      </c>
      <c r="NP23" s="71">
        <v>0</v>
      </c>
      <c r="NQ23" s="71">
        <v>0</v>
      </c>
      <c r="NR23" s="71">
        <v>1</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2259</v>
      </c>
      <c r="B24" s="70">
        <v>16</v>
      </c>
      <c r="C24" s="70">
        <v>16</v>
      </c>
      <c r="D24" s="70">
        <v>1</v>
      </c>
      <c r="E24" s="70">
        <v>2019</v>
      </c>
      <c r="F24" s="70" t="s">
        <v>158</v>
      </c>
      <c r="G24" s="1073" t="s">
        <v>2243</v>
      </c>
      <c r="H24" s="70" t="s">
        <v>2244</v>
      </c>
      <c r="I24" s="1066"/>
      <c r="J24" s="73">
        <v>0</v>
      </c>
      <c r="K24" s="73">
        <v>0</v>
      </c>
      <c r="L24" s="73">
        <v>0</v>
      </c>
      <c r="M24" s="73">
        <v>0</v>
      </c>
      <c r="N24" s="73">
        <v>0</v>
      </c>
      <c r="O24" s="73">
        <v>0</v>
      </c>
      <c r="P24" s="73">
        <v>0</v>
      </c>
      <c r="Q24" s="73">
        <v>0</v>
      </c>
      <c r="R24" s="73">
        <v>0</v>
      </c>
      <c r="S24" s="73">
        <v>21.242999999999999</v>
      </c>
      <c r="T24" s="73">
        <v>0</v>
      </c>
      <c r="U24" s="73">
        <v>0</v>
      </c>
      <c r="V24" s="73">
        <v>0</v>
      </c>
      <c r="W24" s="73">
        <v>0</v>
      </c>
      <c r="X24" s="73">
        <v>0</v>
      </c>
      <c r="Y24" s="73">
        <v>0</v>
      </c>
      <c r="Z24" s="73">
        <v>0</v>
      </c>
      <c r="AA24" s="73">
        <v>0</v>
      </c>
      <c r="AB24" s="73">
        <v>0</v>
      </c>
      <c r="AC24" s="73">
        <v>0</v>
      </c>
      <c r="AD24" s="73">
        <v>8.3819999999999997</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21.242999999999999</v>
      </c>
      <c r="DU24" s="73">
        <v>0</v>
      </c>
      <c r="DV24" s="73">
        <v>0</v>
      </c>
      <c r="DW24" s="73">
        <v>0</v>
      </c>
      <c r="DX24" s="73">
        <v>0</v>
      </c>
      <c r="DY24" s="73">
        <v>0</v>
      </c>
      <c r="DZ24" s="73">
        <v>0</v>
      </c>
      <c r="EA24" s="73">
        <v>0</v>
      </c>
      <c r="EB24" s="73">
        <v>0</v>
      </c>
      <c r="EC24" s="73">
        <v>0</v>
      </c>
      <c r="ED24" s="73">
        <v>0</v>
      </c>
      <c r="EE24" s="73">
        <v>8.3819999999999997</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29.625</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29.625</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1</v>
      </c>
      <c r="JG24" s="71">
        <v>0</v>
      </c>
      <c r="JH24" s="71">
        <v>0</v>
      </c>
      <c r="JI24" s="71">
        <v>0</v>
      </c>
      <c r="JJ24" s="71">
        <v>0</v>
      </c>
      <c r="JK24" s="71">
        <v>0</v>
      </c>
      <c r="JL24" s="71">
        <v>0</v>
      </c>
      <c r="JM24" s="71">
        <v>0</v>
      </c>
      <c r="JN24" s="71">
        <v>0</v>
      </c>
      <c r="JO24" s="71">
        <v>0</v>
      </c>
      <c r="JP24" s="71">
        <v>0</v>
      </c>
      <c r="JQ24" s="71">
        <v>1</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1</v>
      </c>
      <c r="NH24" s="71">
        <v>0</v>
      </c>
      <c r="NI24" s="71">
        <v>0</v>
      </c>
      <c r="NJ24" s="71">
        <v>0</v>
      </c>
      <c r="NK24" s="71">
        <v>0</v>
      </c>
      <c r="NL24" s="71">
        <v>0</v>
      </c>
      <c r="NM24" s="71">
        <v>0</v>
      </c>
      <c r="NN24" s="71">
        <v>0</v>
      </c>
      <c r="NO24" s="71">
        <v>0</v>
      </c>
      <c r="NP24" s="71">
        <v>0</v>
      </c>
      <c r="NQ24" s="71">
        <v>0</v>
      </c>
      <c r="NR24" s="71">
        <v>1</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2260</v>
      </c>
      <c r="B25" s="70">
        <v>17</v>
      </c>
      <c r="C25" s="70">
        <v>17</v>
      </c>
      <c r="D25" s="70">
        <v>1</v>
      </c>
      <c r="E25" s="70">
        <v>2020</v>
      </c>
      <c r="F25" s="70" t="s">
        <v>159</v>
      </c>
      <c r="G25" s="1073" t="s">
        <v>2243</v>
      </c>
      <c r="H25" s="70" t="s">
        <v>2244</v>
      </c>
      <c r="I25" s="1066"/>
      <c r="J25" s="73">
        <v>0</v>
      </c>
      <c r="K25" s="73">
        <v>0</v>
      </c>
      <c r="L25" s="73">
        <v>0</v>
      </c>
      <c r="M25" s="73">
        <v>0</v>
      </c>
      <c r="N25" s="73">
        <v>0</v>
      </c>
      <c r="O25" s="73">
        <v>0</v>
      </c>
      <c r="P25" s="73">
        <v>0</v>
      </c>
      <c r="Q25" s="73">
        <v>0</v>
      </c>
      <c r="R25" s="73">
        <v>0</v>
      </c>
      <c r="S25" s="73">
        <v>25.09</v>
      </c>
      <c r="T25" s="73">
        <v>0</v>
      </c>
      <c r="U25" s="73">
        <v>0</v>
      </c>
      <c r="V25" s="73">
        <v>0</v>
      </c>
      <c r="W25" s="73">
        <v>0</v>
      </c>
      <c r="X25" s="73">
        <v>0</v>
      </c>
      <c r="Y25" s="73">
        <v>0</v>
      </c>
      <c r="Z25" s="73">
        <v>0</v>
      </c>
      <c r="AA25" s="73">
        <v>0</v>
      </c>
      <c r="AB25" s="73">
        <v>0</v>
      </c>
      <c r="AC25" s="73">
        <v>0</v>
      </c>
      <c r="AD25" s="73">
        <v>6.8949999999999996</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25.09</v>
      </c>
      <c r="DU25" s="73">
        <v>0</v>
      </c>
      <c r="DV25" s="73">
        <v>0</v>
      </c>
      <c r="DW25" s="73">
        <v>0</v>
      </c>
      <c r="DX25" s="73">
        <v>0</v>
      </c>
      <c r="DY25" s="73">
        <v>0</v>
      </c>
      <c r="DZ25" s="73">
        <v>0</v>
      </c>
      <c r="EA25" s="73">
        <v>0</v>
      </c>
      <c r="EB25" s="73">
        <v>0</v>
      </c>
      <c r="EC25" s="73">
        <v>0</v>
      </c>
      <c r="ED25" s="73">
        <v>0</v>
      </c>
      <c r="EE25" s="73">
        <v>6.8949999999999996</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31.984999999999999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31.984999999999999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1</v>
      </c>
      <c r="JG25" s="71">
        <v>0</v>
      </c>
      <c r="JH25" s="71">
        <v>0</v>
      </c>
      <c r="JI25" s="71">
        <v>0</v>
      </c>
      <c r="JJ25" s="71">
        <v>0</v>
      </c>
      <c r="JK25" s="71">
        <v>0</v>
      </c>
      <c r="JL25" s="71">
        <v>0</v>
      </c>
      <c r="JM25" s="71">
        <v>0</v>
      </c>
      <c r="JN25" s="71">
        <v>0</v>
      </c>
      <c r="JO25" s="71">
        <v>0</v>
      </c>
      <c r="JP25" s="71">
        <v>0</v>
      </c>
      <c r="JQ25" s="71">
        <v>1</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1</v>
      </c>
      <c r="NH25" s="71">
        <v>0</v>
      </c>
      <c r="NI25" s="71">
        <v>0</v>
      </c>
      <c r="NJ25" s="71">
        <v>0</v>
      </c>
      <c r="NK25" s="71">
        <v>0</v>
      </c>
      <c r="NL25" s="71">
        <v>0</v>
      </c>
      <c r="NM25" s="71">
        <v>0</v>
      </c>
      <c r="NN25" s="71">
        <v>0</v>
      </c>
      <c r="NO25" s="71">
        <v>0</v>
      </c>
      <c r="NP25" s="71">
        <v>0</v>
      </c>
      <c r="NQ25" s="71">
        <v>0</v>
      </c>
      <c r="NR25" s="71">
        <v>1</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2261</v>
      </c>
      <c r="B26" s="70">
        <v>18</v>
      </c>
      <c r="C26" s="70">
        <v>18</v>
      </c>
      <c r="D26" s="70">
        <v>1</v>
      </c>
      <c r="E26" s="70">
        <v>2021</v>
      </c>
      <c r="F26" s="70" t="s">
        <v>160</v>
      </c>
      <c r="G26" s="1073" t="s">
        <v>2243</v>
      </c>
      <c r="H26" s="70" t="s">
        <v>2244</v>
      </c>
      <c r="I26" s="1066"/>
      <c r="J26" s="73">
        <v>0</v>
      </c>
      <c r="K26" s="73">
        <v>0</v>
      </c>
      <c r="L26" s="73">
        <v>0</v>
      </c>
      <c r="M26" s="73">
        <v>0</v>
      </c>
      <c r="N26" s="73">
        <v>0</v>
      </c>
      <c r="O26" s="73">
        <v>0</v>
      </c>
      <c r="P26" s="73">
        <v>0</v>
      </c>
      <c r="Q26" s="73">
        <v>0</v>
      </c>
      <c r="R26" s="73">
        <v>0</v>
      </c>
      <c r="S26" s="73">
        <v>24.274999999999999</v>
      </c>
      <c r="T26" s="73">
        <v>0</v>
      </c>
      <c r="U26" s="73">
        <v>0</v>
      </c>
      <c r="V26" s="73">
        <v>0</v>
      </c>
      <c r="W26" s="73">
        <v>0</v>
      </c>
      <c r="X26" s="73">
        <v>0</v>
      </c>
      <c r="Y26" s="73">
        <v>0</v>
      </c>
      <c r="Z26" s="73">
        <v>0</v>
      </c>
      <c r="AA26" s="73">
        <v>0</v>
      </c>
      <c r="AB26" s="73">
        <v>0</v>
      </c>
      <c r="AC26" s="73">
        <v>0</v>
      </c>
      <c r="AD26" s="73">
        <v>7.1020000000000003</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24.274999999999999</v>
      </c>
      <c r="DU26" s="73">
        <v>0</v>
      </c>
      <c r="DV26" s="73">
        <v>0</v>
      </c>
      <c r="DW26" s="73">
        <v>0</v>
      </c>
      <c r="DX26" s="73">
        <v>0</v>
      </c>
      <c r="DY26" s="73">
        <v>0</v>
      </c>
      <c r="DZ26" s="73">
        <v>0</v>
      </c>
      <c r="EA26" s="73">
        <v>0</v>
      </c>
      <c r="EB26" s="73">
        <v>0</v>
      </c>
      <c r="EC26" s="73">
        <v>0</v>
      </c>
      <c r="ED26" s="73">
        <v>0</v>
      </c>
      <c r="EE26" s="73">
        <v>7.1020000000000003</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31.376999999999999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31.376999999999999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1</v>
      </c>
      <c r="JG26" s="71">
        <v>0</v>
      </c>
      <c r="JH26" s="71">
        <v>0</v>
      </c>
      <c r="JI26" s="71">
        <v>0</v>
      </c>
      <c r="JJ26" s="71">
        <v>0</v>
      </c>
      <c r="JK26" s="71">
        <v>0</v>
      </c>
      <c r="JL26" s="71">
        <v>0</v>
      </c>
      <c r="JM26" s="71">
        <v>0</v>
      </c>
      <c r="JN26" s="71">
        <v>0</v>
      </c>
      <c r="JO26" s="71">
        <v>0</v>
      </c>
      <c r="JP26" s="71">
        <v>0</v>
      </c>
      <c r="JQ26" s="71">
        <v>1</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1</v>
      </c>
      <c r="NH26" s="71">
        <v>0</v>
      </c>
      <c r="NI26" s="71">
        <v>0</v>
      </c>
      <c r="NJ26" s="71">
        <v>0</v>
      </c>
      <c r="NK26" s="71">
        <v>0</v>
      </c>
      <c r="NL26" s="71">
        <v>0</v>
      </c>
      <c r="NM26" s="71">
        <v>0</v>
      </c>
      <c r="NN26" s="71">
        <v>0</v>
      </c>
      <c r="NO26" s="71">
        <v>0</v>
      </c>
      <c r="NP26" s="71">
        <v>0</v>
      </c>
      <c r="NQ26" s="71">
        <v>0</v>
      </c>
      <c r="NR26" s="71">
        <v>1</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2262</v>
      </c>
      <c r="B27" s="70">
        <v>19</v>
      </c>
      <c r="C27" s="70">
        <v>19</v>
      </c>
      <c r="D27" s="70">
        <v>1</v>
      </c>
      <c r="E27" s="70">
        <v>2022</v>
      </c>
      <c r="F27" s="70" t="s">
        <v>161</v>
      </c>
      <c r="G27" s="1073" t="s">
        <v>2243</v>
      </c>
      <c r="H27" s="70" t="s">
        <v>2244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2263</v>
      </c>
      <c r="B28" s="70">
        <v>20</v>
      </c>
      <c r="C28" s="70">
        <v>20</v>
      </c>
      <c r="D28" s="70">
        <v>1</v>
      </c>
      <c r="E28" s="70">
        <v>2023</v>
      </c>
      <c r="F28" s="70" t="s">
        <v>1539</v>
      </c>
      <c r="G28" s="1073" t="s">
        <v>2243</v>
      </c>
      <c r="H28" s="70" t="s">
        <v>2244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2264</v>
      </c>
      <c r="B29" s="70">
        <v>21</v>
      </c>
      <c r="C29" s="70">
        <v>21</v>
      </c>
      <c r="D29" s="70">
        <v>1</v>
      </c>
      <c r="E29" s="70">
        <v>2024</v>
      </c>
      <c r="F29" s="70" t="s">
        <v>1554</v>
      </c>
      <c r="G29" s="1073" t="s">
        <v>2243</v>
      </c>
      <c r="H29" s="70" t="s">
        <v>2244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2442</v>
      </c>
      <c r="B30" s="70">
        <v>22</v>
      </c>
      <c r="C30" s="70">
        <v>22</v>
      </c>
      <c r="D30" s="70">
        <v>1</v>
      </c>
      <c r="E30" s="70">
        <v>2025</v>
      </c>
      <c r="F30" s="70" t="s">
        <v>1560</v>
      </c>
      <c r="G30" s="1073" t="s">
        <v>2243</v>
      </c>
      <c r="H30" s="70" t="s">
        <v>2244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2443</v>
      </c>
      <c r="B31" s="70">
        <v>23</v>
      </c>
      <c r="C31" s="70">
        <v>23</v>
      </c>
      <c r="D31" s="70">
        <v>1</v>
      </c>
      <c r="E31" s="70">
        <v>2026</v>
      </c>
      <c r="F31" s="70" t="s">
        <v>1561</v>
      </c>
      <c r="G31" s="1073" t="s">
        <v>2243</v>
      </c>
      <c r="H31" s="70" t="s">
        <v>2244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2444</v>
      </c>
      <c r="B32" s="70">
        <v>24</v>
      </c>
      <c r="C32" s="70">
        <v>24</v>
      </c>
      <c r="D32" s="70">
        <v>1</v>
      </c>
      <c r="E32" s="70">
        <v>2027</v>
      </c>
      <c r="F32" s="70" t="s">
        <v>1562</v>
      </c>
      <c r="G32" s="1073" t="s">
        <v>2243</v>
      </c>
      <c r="H32" s="70" t="s">
        <v>2244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2445</v>
      </c>
      <c r="B33" s="70">
        <v>25</v>
      </c>
      <c r="C33" s="70">
        <v>25</v>
      </c>
      <c r="D33" s="70">
        <v>1</v>
      </c>
      <c r="E33" s="70">
        <v>2028</v>
      </c>
      <c r="F33" s="70" t="s">
        <v>1563</v>
      </c>
      <c r="G33" s="1073" t="s">
        <v>2243</v>
      </c>
      <c r="H33" s="70" t="s">
        <v>2244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2446</v>
      </c>
      <c r="B34" s="70">
        <v>26</v>
      </c>
      <c r="C34" s="70">
        <v>26</v>
      </c>
      <c r="D34" s="70">
        <v>1</v>
      </c>
      <c r="E34" s="70">
        <v>2029</v>
      </c>
      <c r="F34" s="70" t="s">
        <v>1564</v>
      </c>
      <c r="G34" s="1073" t="s">
        <v>2243</v>
      </c>
      <c r="H34" s="70" t="s">
        <v>2244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2447</v>
      </c>
      <c r="B35" s="70">
        <v>27</v>
      </c>
      <c r="C35" s="70">
        <v>27</v>
      </c>
      <c r="D35" s="70">
        <v>1</v>
      </c>
      <c r="E35" s="70">
        <v>2030</v>
      </c>
      <c r="F35" s="70" t="s">
        <v>1565</v>
      </c>
      <c r="G35" s="1073" t="s">
        <v>2243</v>
      </c>
      <c r="H35" s="70" t="s">
        <v>2244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2314</v>
      </c>
      <c r="B10" s="70">
        <v>2</v>
      </c>
      <c r="C10" s="70">
        <v>18</v>
      </c>
      <c r="D10" s="70">
        <v>2</v>
      </c>
      <c r="E10" s="70">
        <v>2024</v>
      </c>
      <c r="F10" s="70" t="s">
        <v>1554</v>
      </c>
      <c r="G10" s="1073" t="s">
        <v>2311</v>
      </c>
      <c r="H10" s="70" t="s">
        <v>2312</v>
      </c>
      <c r="I10" s="1066"/>
      <c r="J10" s="73">
        <v>674017</v>
      </c>
      <c r="K10" s="71">
        <v>906806931</v>
      </c>
      <c r="L10" s="71">
        <v>578683</v>
      </c>
      <c r="M10" s="71">
        <v>774149504</v>
      </c>
      <c r="N10" s="71">
        <v>601000</v>
      </c>
      <c r="O10" s="71">
        <v>1854366987</v>
      </c>
      <c r="P10" s="71">
        <v>195</v>
      </c>
      <c r="Q10" s="71">
        <v>1212289.9999999998</v>
      </c>
      <c r="R10" s="71">
        <v>0</v>
      </c>
      <c r="S10" s="71">
        <v>0</v>
      </c>
      <c r="T10" s="71">
        <v>0</v>
      </c>
      <c r="U10" s="71">
        <v>0</v>
      </c>
      <c r="V10" s="71">
        <v>0</v>
      </c>
      <c r="W10" s="71">
        <v>0</v>
      </c>
      <c r="X10" s="71">
        <v>0</v>
      </c>
      <c r="Y10" s="71">
        <v>0</v>
      </c>
      <c r="Z10" s="71">
        <v>3536535712</v>
      </c>
      <c r="AA10" s="71">
        <v>1300177161</v>
      </c>
      <c r="AB10" s="71">
        <v>7471216025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2358</v>
      </c>
      <c r="B11" s="70">
        <v>3</v>
      </c>
      <c r="C11" s="70">
        <v>18</v>
      </c>
      <c r="D11" s="70">
        <v>3</v>
      </c>
      <c r="E11" s="70">
        <v>2024</v>
      </c>
      <c r="F11" s="70" t="s">
        <v>1554</v>
      </c>
      <c r="G11" s="1073" t="s">
        <v>2355</v>
      </c>
      <c r="H11" s="70" t="s">
        <v>2356</v>
      </c>
      <c r="I11" s="1066"/>
      <c r="J11" s="73">
        <v>175662</v>
      </c>
      <c r="K11" s="71">
        <v>226140910</v>
      </c>
      <c r="L11" s="71">
        <v>102444</v>
      </c>
      <c r="M11" s="71">
        <v>131280821</v>
      </c>
      <c r="N11" s="71">
        <v>6000</v>
      </c>
      <c r="O11" s="71">
        <v>12540376</v>
      </c>
      <c r="P11" s="71">
        <v>0</v>
      </c>
      <c r="Q11" s="71">
        <v>0</v>
      </c>
      <c r="R11" s="71">
        <v>0</v>
      </c>
      <c r="S11" s="71">
        <v>0</v>
      </c>
      <c r="T11" s="71">
        <v>0</v>
      </c>
      <c r="U11" s="71">
        <v>0</v>
      </c>
      <c r="V11" s="71">
        <v>0</v>
      </c>
      <c r="W11" s="71">
        <v>0</v>
      </c>
      <c r="X11" s="71">
        <v>0</v>
      </c>
      <c r="Y11" s="71">
        <v>0</v>
      </c>
      <c r="Z11" s="71">
        <v>369962107</v>
      </c>
      <c r="AA11" s="71">
        <v>477206141</v>
      </c>
      <c r="AB11" s="71">
        <v>2218538199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2334</v>
      </c>
      <c r="B12" s="70">
        <v>4</v>
      </c>
      <c r="C12" s="70">
        <v>18</v>
      </c>
      <c r="D12" s="70">
        <v>4</v>
      </c>
      <c r="E12" s="70">
        <v>2024</v>
      </c>
      <c r="F12" s="70" t="s">
        <v>1554</v>
      </c>
      <c r="G12" s="1073" t="s">
        <v>2331</v>
      </c>
      <c r="H12" s="70" t="s">
        <v>2332</v>
      </c>
      <c r="I12" s="1066"/>
      <c r="J12" s="73">
        <v>96679</v>
      </c>
      <c r="K12" s="71">
        <v>122976948</v>
      </c>
      <c r="L12" s="71">
        <v>100316</v>
      </c>
      <c r="M12" s="71">
        <v>126967525.99999999</v>
      </c>
      <c r="N12" s="71">
        <v>0</v>
      </c>
      <c r="O12" s="71">
        <v>0</v>
      </c>
      <c r="P12" s="71">
        <v>0</v>
      </c>
      <c r="Q12" s="71">
        <v>0</v>
      </c>
      <c r="R12" s="71">
        <v>0</v>
      </c>
      <c r="S12" s="71">
        <v>0</v>
      </c>
      <c r="T12" s="71">
        <v>0</v>
      </c>
      <c r="U12" s="71">
        <v>0</v>
      </c>
      <c r="V12" s="71">
        <v>0</v>
      </c>
      <c r="W12" s="71">
        <v>0</v>
      </c>
      <c r="X12" s="71">
        <v>0</v>
      </c>
      <c r="Y12" s="71">
        <v>0</v>
      </c>
      <c r="Z12" s="71">
        <v>249944474.00000003</v>
      </c>
      <c r="AA12" s="71">
        <v>242642766.99999997</v>
      </c>
      <c r="AB12" s="71">
        <v>1255651471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2318</v>
      </c>
      <c r="B13" s="70">
        <v>5</v>
      </c>
      <c r="C13" s="70">
        <v>18</v>
      </c>
      <c r="D13" s="70">
        <v>5</v>
      </c>
      <c r="E13" s="70">
        <v>2024</v>
      </c>
      <c r="F13" s="70" t="s">
        <v>1554</v>
      </c>
      <c r="G13" s="1073" t="s">
        <v>2315</v>
      </c>
      <c r="H13" s="70" t="s">
        <v>2316</v>
      </c>
      <c r="I13" s="1066"/>
      <c r="J13" s="73">
        <v>788261</v>
      </c>
      <c r="K13" s="71">
        <v>993484228</v>
      </c>
      <c r="L13" s="71">
        <v>2548728</v>
      </c>
      <c r="M13" s="71">
        <v>3200311185</v>
      </c>
      <c r="N13" s="71">
        <v>779400</v>
      </c>
      <c r="O13" s="71">
        <v>2310989573</v>
      </c>
      <c r="P13" s="71">
        <v>10490</v>
      </c>
      <c r="Q13" s="71">
        <v>64988911</v>
      </c>
      <c r="R13" s="71">
        <v>791</v>
      </c>
      <c r="S13" s="71">
        <v>4115965</v>
      </c>
      <c r="T13" s="71">
        <v>98159</v>
      </c>
      <c r="U13" s="71">
        <v>3123</v>
      </c>
      <c r="V13" s="71">
        <v>1219</v>
      </c>
      <c r="W13" s="71">
        <v>682773086</v>
      </c>
      <c r="X13" s="71">
        <v>19151708</v>
      </c>
      <c r="Y13" s="71">
        <v>7475889</v>
      </c>
      <c r="Z13" s="71">
        <v>7283290545.1839705</v>
      </c>
      <c r="AA13" s="71">
        <v>1905919633</v>
      </c>
      <c r="AB13" s="71">
        <v>8372034044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2330</v>
      </c>
      <c r="B14" s="70">
        <v>6</v>
      </c>
      <c r="C14" s="70">
        <v>18</v>
      </c>
      <c r="D14" s="70">
        <v>6</v>
      </c>
      <c r="E14" s="70">
        <v>2024</v>
      </c>
      <c r="F14" s="70" t="s">
        <v>1554</v>
      </c>
      <c r="G14" s="1073" t="s">
        <v>2327</v>
      </c>
      <c r="H14" s="70" t="s">
        <v>2328</v>
      </c>
      <c r="I14" s="1066"/>
      <c r="J14" s="73">
        <v>68266</v>
      </c>
      <c r="K14" s="71">
        <v>89290035</v>
      </c>
      <c r="L14" s="71">
        <v>213911</v>
      </c>
      <c r="M14" s="71">
        <v>278810124.00000006</v>
      </c>
      <c r="N14" s="71">
        <v>22600</v>
      </c>
      <c r="O14" s="71">
        <v>48462052</v>
      </c>
      <c r="P14" s="71">
        <v>0</v>
      </c>
      <c r="Q14" s="71">
        <v>0</v>
      </c>
      <c r="R14" s="71">
        <v>0</v>
      </c>
      <c r="S14" s="71">
        <v>0</v>
      </c>
      <c r="T14" s="71">
        <v>0</v>
      </c>
      <c r="U14" s="71">
        <v>0</v>
      </c>
      <c r="V14" s="71">
        <v>0</v>
      </c>
      <c r="W14" s="71">
        <v>0</v>
      </c>
      <c r="X14" s="71">
        <v>0</v>
      </c>
      <c r="Y14" s="71">
        <v>0</v>
      </c>
      <c r="Z14" s="71">
        <v>416562211.00000006</v>
      </c>
      <c r="AA14" s="71">
        <v>43217789</v>
      </c>
      <c r="AB14" s="71">
        <v>510877611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2390</v>
      </c>
      <c r="B15" s="70">
        <v>7</v>
      </c>
      <c r="C15" s="70">
        <v>18</v>
      </c>
      <c r="D15" s="70">
        <v>7</v>
      </c>
      <c r="E15" s="70">
        <v>2024</v>
      </c>
      <c r="F15" s="70" t="s">
        <v>1554</v>
      </c>
      <c r="G15" s="1073" t="s">
        <v>2387</v>
      </c>
      <c r="H15" s="70" t="s">
        <v>2388</v>
      </c>
      <c r="I15" s="1066"/>
      <c r="J15" s="73">
        <v>66090</v>
      </c>
      <c r="K15" s="71">
        <v>83317329</v>
      </c>
      <c r="L15" s="71">
        <v>250582</v>
      </c>
      <c r="M15" s="71">
        <v>314989704</v>
      </c>
      <c r="N15" s="71">
        <v>82700</v>
      </c>
      <c r="O15" s="71">
        <v>203725758.99999997</v>
      </c>
      <c r="P15" s="71">
        <v>0</v>
      </c>
      <c r="Q15" s="71">
        <v>0</v>
      </c>
      <c r="R15" s="71">
        <v>0</v>
      </c>
      <c r="S15" s="71">
        <v>0</v>
      </c>
      <c r="T15" s="71">
        <v>0</v>
      </c>
      <c r="U15" s="71">
        <v>0</v>
      </c>
      <c r="V15" s="71">
        <v>0</v>
      </c>
      <c r="W15" s="71">
        <v>0</v>
      </c>
      <c r="X15" s="71">
        <v>0</v>
      </c>
      <c r="Y15" s="71">
        <v>0</v>
      </c>
      <c r="Z15" s="71">
        <v>602032792</v>
      </c>
      <c r="AA15" s="71">
        <v>44346969</v>
      </c>
      <c r="AB15" s="71">
        <v>430196757.00000006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2386</v>
      </c>
      <c r="B16" s="70">
        <v>8</v>
      </c>
      <c r="C16" s="70">
        <v>18</v>
      </c>
      <c r="D16" s="70">
        <v>8</v>
      </c>
      <c r="E16" s="70">
        <v>2024</v>
      </c>
      <c r="F16" s="70" t="s">
        <v>1554</v>
      </c>
      <c r="G16" s="1073" t="s">
        <v>2383</v>
      </c>
      <c r="H16" s="70" t="s">
        <v>2384</v>
      </c>
      <c r="I16" s="1066"/>
      <c r="J16" s="73">
        <v>29759</v>
      </c>
      <c r="K16" s="71">
        <v>40222093</v>
      </c>
      <c r="L16" s="71">
        <v>1004.9999999999999</v>
      </c>
      <c r="M16" s="71">
        <v>1350611</v>
      </c>
      <c r="N16" s="71">
        <v>111500</v>
      </c>
      <c r="O16" s="71">
        <v>343817769</v>
      </c>
      <c r="P16" s="71">
        <v>90</v>
      </c>
      <c r="Q16" s="71">
        <v>562732</v>
      </c>
      <c r="R16" s="71">
        <v>0</v>
      </c>
      <c r="S16" s="71">
        <v>0</v>
      </c>
      <c r="T16" s="71">
        <v>0</v>
      </c>
      <c r="U16" s="71">
        <v>0</v>
      </c>
      <c r="V16" s="71">
        <v>0</v>
      </c>
      <c r="W16" s="71">
        <v>0</v>
      </c>
      <c r="X16" s="71">
        <v>0</v>
      </c>
      <c r="Y16" s="71">
        <v>0</v>
      </c>
      <c r="Z16" s="71">
        <v>385953204.99999994</v>
      </c>
      <c r="AA16" s="71">
        <v>30960737</v>
      </c>
      <c r="AB16" s="71">
        <v>512162239.99999994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2370</v>
      </c>
      <c r="B17" s="70">
        <v>9</v>
      </c>
      <c r="C17" s="70">
        <v>18</v>
      </c>
      <c r="D17" s="70">
        <v>9</v>
      </c>
      <c r="E17" s="70">
        <v>2024</v>
      </c>
      <c r="F17" s="70" t="s">
        <v>1554</v>
      </c>
      <c r="G17" s="1073" t="s">
        <v>2367</v>
      </c>
      <c r="H17" s="70" t="s">
        <v>2368</v>
      </c>
      <c r="I17" s="1066"/>
      <c r="J17" s="73">
        <v>182400</v>
      </c>
      <c r="K17" s="71">
        <v>236925204</v>
      </c>
      <c r="L17" s="71">
        <v>311588</v>
      </c>
      <c r="M17" s="71">
        <v>402761626</v>
      </c>
      <c r="N17" s="71">
        <v>19700</v>
      </c>
      <c r="O17" s="71">
        <v>47094063.999999993</v>
      </c>
      <c r="P17" s="71">
        <v>270</v>
      </c>
      <c r="Q17" s="71">
        <v>1597885</v>
      </c>
      <c r="R17" s="71">
        <v>0</v>
      </c>
      <c r="S17" s="71">
        <v>0</v>
      </c>
      <c r="T17" s="71">
        <v>0</v>
      </c>
      <c r="U17" s="71">
        <v>0</v>
      </c>
      <c r="V17" s="71">
        <v>0</v>
      </c>
      <c r="W17" s="71">
        <v>0</v>
      </c>
      <c r="X17" s="71">
        <v>0</v>
      </c>
      <c r="Y17" s="71">
        <v>0</v>
      </c>
      <c r="Z17" s="71">
        <v>688378779</v>
      </c>
      <c r="AA17" s="71">
        <v>451449709</v>
      </c>
      <c r="AB17" s="71">
        <v>1985383049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2398</v>
      </c>
      <c r="B18" s="70">
        <v>10</v>
      </c>
      <c r="C18" s="70">
        <v>18</v>
      </c>
      <c r="D18" s="70">
        <v>10</v>
      </c>
      <c r="E18" s="70">
        <v>2024</v>
      </c>
      <c r="F18" s="70" t="s">
        <v>1554</v>
      </c>
      <c r="G18" s="1073" t="s">
        <v>2395</v>
      </c>
      <c r="H18" s="70" t="s">
        <v>2396</v>
      </c>
      <c r="I18" s="1066"/>
      <c r="J18" s="73">
        <v>179799</v>
      </c>
      <c r="K18" s="71">
        <v>225917899</v>
      </c>
      <c r="L18" s="71">
        <v>1519085</v>
      </c>
      <c r="M18" s="71">
        <v>1902765406</v>
      </c>
      <c r="N18" s="71">
        <v>1878800</v>
      </c>
      <c r="O18" s="71">
        <v>6234751867.999999</v>
      </c>
      <c r="P18" s="71">
        <v>13285</v>
      </c>
      <c r="Q18" s="71">
        <v>79419437</v>
      </c>
      <c r="R18" s="71">
        <v>201</v>
      </c>
      <c r="S18" s="71">
        <v>1066386</v>
      </c>
      <c r="T18" s="71">
        <v>0</v>
      </c>
      <c r="U18" s="71">
        <v>0</v>
      </c>
      <c r="V18" s="71">
        <v>24</v>
      </c>
      <c r="W18" s="71">
        <v>0</v>
      </c>
      <c r="X18" s="71">
        <v>0</v>
      </c>
      <c r="Y18" s="71">
        <v>144960</v>
      </c>
      <c r="Z18" s="71">
        <v>8444065955.570569</v>
      </c>
      <c r="AA18" s="71">
        <v>475138438</v>
      </c>
      <c r="AB18" s="71">
        <v>2034065919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2322</v>
      </c>
      <c r="B19" s="70">
        <v>11</v>
      </c>
      <c r="C19" s="70">
        <v>18</v>
      </c>
      <c r="D19" s="70">
        <v>11</v>
      </c>
      <c r="E19" s="70">
        <v>2024</v>
      </c>
      <c r="F19" s="70" t="s">
        <v>1554</v>
      </c>
      <c r="G19" s="1073" t="s">
        <v>2319</v>
      </c>
      <c r="H19" s="70" t="s">
        <v>2320</v>
      </c>
      <c r="I19" s="1066"/>
      <c r="J19" s="73">
        <v>80156</v>
      </c>
      <c r="K19" s="71">
        <v>97748768</v>
      </c>
      <c r="L19" s="71">
        <v>379475</v>
      </c>
      <c r="M19" s="71">
        <v>461526147</v>
      </c>
      <c r="N19" s="71">
        <v>281900</v>
      </c>
      <c r="O19" s="71">
        <v>757883665.00000012</v>
      </c>
      <c r="P19" s="71">
        <v>9250</v>
      </c>
      <c r="Q19" s="71">
        <v>54095546</v>
      </c>
      <c r="R19" s="71">
        <v>0</v>
      </c>
      <c r="S19" s="71">
        <v>0</v>
      </c>
      <c r="T19" s="71">
        <v>0</v>
      </c>
      <c r="U19" s="71">
        <v>0</v>
      </c>
      <c r="V19" s="71">
        <v>0</v>
      </c>
      <c r="W19" s="71">
        <v>0</v>
      </c>
      <c r="X19" s="71">
        <v>0</v>
      </c>
      <c r="Y19" s="71">
        <v>0</v>
      </c>
      <c r="Z19" s="71">
        <v>1371254126</v>
      </c>
      <c r="AA19" s="71">
        <v>33331388</v>
      </c>
      <c r="AB19" s="71">
        <v>505165454.00000006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2430</v>
      </c>
      <c r="B20" s="70">
        <v>12</v>
      </c>
      <c r="C20" s="70">
        <v>18</v>
      </c>
      <c r="D20" s="70">
        <v>12</v>
      </c>
      <c r="E20" s="70">
        <v>2024</v>
      </c>
      <c r="F20" s="70" t="s">
        <v>1554</v>
      </c>
      <c r="G20" s="1073" t="s">
        <v>2431</v>
      </c>
      <c r="H20" s="70" t="s">
        <v>2432</v>
      </c>
      <c r="I20" s="1066"/>
      <c r="J20" s="73">
        <v>602207</v>
      </c>
      <c r="K20" s="71">
        <v>752086179</v>
      </c>
      <c r="L20" s="71">
        <v>2920682</v>
      </c>
      <c r="M20" s="71">
        <v>3636024182</v>
      </c>
      <c r="N20" s="71">
        <v>701500</v>
      </c>
      <c r="O20" s="71">
        <v>1842356097</v>
      </c>
      <c r="P20" s="71">
        <v>13081</v>
      </c>
      <c r="Q20" s="71">
        <v>79914566.000000015</v>
      </c>
      <c r="R20" s="71">
        <v>1962</v>
      </c>
      <c r="S20" s="71">
        <v>7928185</v>
      </c>
      <c r="T20" s="71">
        <v>0</v>
      </c>
      <c r="U20" s="71">
        <v>4</v>
      </c>
      <c r="V20" s="71">
        <v>207</v>
      </c>
      <c r="W20" s="71">
        <v>0</v>
      </c>
      <c r="X20" s="71">
        <v>27226</v>
      </c>
      <c r="Y20" s="71">
        <v>1267362</v>
      </c>
      <c r="Z20" s="71">
        <v>6319603797.0237503</v>
      </c>
      <c r="AA20" s="71">
        <v>1217648314</v>
      </c>
      <c r="AB20" s="71">
        <v>5677968775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2354</v>
      </c>
      <c r="B21" s="70">
        <v>13</v>
      </c>
      <c r="C21" s="70">
        <v>18</v>
      </c>
      <c r="D21" s="70">
        <v>13</v>
      </c>
      <c r="E21" s="70">
        <v>2024</v>
      </c>
      <c r="F21" s="70" t="s">
        <v>1554</v>
      </c>
      <c r="G21" s="1073" t="s">
        <v>2351</v>
      </c>
      <c r="H21" s="70" t="s">
        <v>2352</v>
      </c>
      <c r="I21" s="1066"/>
      <c r="J21" s="73">
        <v>338410</v>
      </c>
      <c r="K21" s="71">
        <v>436492001</v>
      </c>
      <c r="L21" s="71">
        <v>249083</v>
      </c>
      <c r="M21" s="71">
        <v>319447160</v>
      </c>
      <c r="N21" s="71">
        <v>417400</v>
      </c>
      <c r="O21" s="71">
        <v>1316409068</v>
      </c>
      <c r="P21" s="71">
        <v>4594</v>
      </c>
      <c r="Q21" s="71">
        <v>28367876</v>
      </c>
      <c r="R21" s="71">
        <v>0</v>
      </c>
      <c r="S21" s="71">
        <v>0</v>
      </c>
      <c r="T21" s="71">
        <v>0</v>
      </c>
      <c r="U21" s="71">
        <v>0</v>
      </c>
      <c r="V21" s="71">
        <v>0</v>
      </c>
      <c r="W21" s="71">
        <v>0</v>
      </c>
      <c r="X21" s="71">
        <v>0</v>
      </c>
      <c r="Y21" s="71">
        <v>0</v>
      </c>
      <c r="Z21" s="71">
        <v>2100716105</v>
      </c>
      <c r="AA21" s="71">
        <v>761826610</v>
      </c>
      <c r="AB21" s="71">
        <v>4000089221.0000005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2264</v>
      </c>
      <c r="B22" s="70">
        <v>14</v>
      </c>
      <c r="C22" s="70">
        <v>18</v>
      </c>
      <c r="D22" s="70">
        <v>14</v>
      </c>
      <c r="E22" s="70">
        <v>2024</v>
      </c>
      <c r="F22" s="70" t="s">
        <v>1554</v>
      </c>
      <c r="G22" s="1073" t="s">
        <v>2243</v>
      </c>
      <c r="H22" s="70" t="s">
        <v>2244</v>
      </c>
      <c r="I22" s="1066"/>
      <c r="J22" s="73">
        <v>121743</v>
      </c>
      <c r="K22" s="71">
        <v>151444356</v>
      </c>
      <c r="L22" s="71">
        <v>469207</v>
      </c>
      <c r="M22" s="71">
        <v>581711151</v>
      </c>
      <c r="N22" s="71">
        <v>95500</v>
      </c>
      <c r="O22" s="71">
        <v>262155721.00000003</v>
      </c>
      <c r="P22" s="71">
        <v>7475</v>
      </c>
      <c r="Q22" s="71">
        <v>44312146</v>
      </c>
      <c r="R22" s="71">
        <v>0</v>
      </c>
      <c r="S22" s="71">
        <v>0</v>
      </c>
      <c r="T22" s="71">
        <v>0</v>
      </c>
      <c r="U22" s="71">
        <v>0</v>
      </c>
      <c r="V22" s="71">
        <v>793</v>
      </c>
      <c r="W22" s="71">
        <v>0</v>
      </c>
      <c r="X22" s="71">
        <v>0</v>
      </c>
      <c r="Y22" s="71">
        <v>4859733</v>
      </c>
      <c r="Z22" s="71">
        <v>1044483107.0000001</v>
      </c>
      <c r="AA22" s="71">
        <v>87249694</v>
      </c>
      <c r="AB22" s="71">
        <v>717878543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2406</v>
      </c>
      <c r="B23" s="70">
        <v>15</v>
      </c>
      <c r="C23" s="70">
        <v>18</v>
      </c>
      <c r="D23" s="70">
        <v>15</v>
      </c>
      <c r="E23" s="70">
        <v>2024</v>
      </c>
      <c r="F23" s="70" t="s">
        <v>1554</v>
      </c>
      <c r="G23" s="1073" t="s">
        <v>2403</v>
      </c>
      <c r="H23" s="70" t="s">
        <v>2404</v>
      </c>
      <c r="I23" s="1066"/>
      <c r="J23" s="73">
        <v>161286</v>
      </c>
      <c r="K23" s="71">
        <v>207858554</v>
      </c>
      <c r="L23" s="71">
        <v>6972</v>
      </c>
      <c r="M23" s="71">
        <v>8921327</v>
      </c>
      <c r="N23" s="71">
        <v>1300</v>
      </c>
      <c r="O23" s="71">
        <v>2743429</v>
      </c>
      <c r="P23" s="71">
        <v>0</v>
      </c>
      <c r="Q23" s="71">
        <v>0</v>
      </c>
      <c r="R23" s="71">
        <v>0</v>
      </c>
      <c r="S23" s="71">
        <v>0</v>
      </c>
      <c r="T23" s="71">
        <v>0</v>
      </c>
      <c r="U23" s="71">
        <v>0</v>
      </c>
      <c r="V23" s="71">
        <v>0</v>
      </c>
      <c r="W23" s="71">
        <v>0</v>
      </c>
      <c r="X23" s="71">
        <v>0</v>
      </c>
      <c r="Y23" s="71">
        <v>0</v>
      </c>
      <c r="Z23" s="71">
        <v>219523309.99999997</v>
      </c>
      <c r="AA23" s="71">
        <v>414166233</v>
      </c>
      <c r="AB23" s="71">
        <v>2859986527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2362</v>
      </c>
      <c r="B24" s="70">
        <v>16</v>
      </c>
      <c r="C24" s="70">
        <v>18</v>
      </c>
      <c r="D24" s="70">
        <v>16</v>
      </c>
      <c r="E24" s="70">
        <v>2024</v>
      </c>
      <c r="F24" s="70" t="s">
        <v>1554</v>
      </c>
      <c r="G24" s="1073" t="s">
        <v>2359</v>
      </c>
      <c r="H24" s="70" t="s">
        <v>2360</v>
      </c>
      <c r="I24" s="1066"/>
      <c r="J24" s="73">
        <v>64706.999999999993</v>
      </c>
      <c r="K24" s="71">
        <v>81327206</v>
      </c>
      <c r="L24" s="71">
        <v>717855</v>
      </c>
      <c r="M24" s="71">
        <v>899916372</v>
      </c>
      <c r="N24" s="71">
        <v>404100</v>
      </c>
      <c r="O24" s="71">
        <v>1473700492.0000002</v>
      </c>
      <c r="P24" s="71">
        <v>7403</v>
      </c>
      <c r="Q24" s="71">
        <v>44257785.000000007</v>
      </c>
      <c r="R24" s="71">
        <v>0</v>
      </c>
      <c r="S24" s="71">
        <v>0</v>
      </c>
      <c r="T24" s="71">
        <v>0</v>
      </c>
      <c r="U24" s="71">
        <v>0</v>
      </c>
      <c r="V24" s="71">
        <v>4</v>
      </c>
      <c r="W24" s="71">
        <v>0</v>
      </c>
      <c r="X24" s="71">
        <v>0</v>
      </c>
      <c r="Y24" s="71">
        <v>26981</v>
      </c>
      <c r="Z24" s="71">
        <v>2499228836</v>
      </c>
      <c r="AA24" s="71">
        <v>178187886</v>
      </c>
      <c r="AB24" s="71">
        <v>710485142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2382</v>
      </c>
      <c r="B25" s="70">
        <v>17</v>
      </c>
      <c r="C25" s="70">
        <v>18</v>
      </c>
      <c r="D25" s="70">
        <v>17</v>
      </c>
      <c r="E25" s="70">
        <v>2024</v>
      </c>
      <c r="F25" s="70" t="s">
        <v>1554</v>
      </c>
      <c r="G25" s="1073" t="s">
        <v>2379</v>
      </c>
      <c r="H25" s="70" t="s">
        <v>2380</v>
      </c>
      <c r="I25" s="1066"/>
      <c r="J25" s="73">
        <v>18730</v>
      </c>
      <c r="K25" s="71">
        <v>22932509</v>
      </c>
      <c r="L25" s="71">
        <v>94440</v>
      </c>
      <c r="M25" s="71">
        <v>115390964.00000001</v>
      </c>
      <c r="N25" s="71">
        <v>534600</v>
      </c>
      <c r="O25" s="71">
        <v>1514736053</v>
      </c>
      <c r="P25" s="71">
        <v>7990</v>
      </c>
      <c r="Q25" s="71">
        <v>47361213.000000007</v>
      </c>
      <c r="R25" s="71">
        <v>0</v>
      </c>
      <c r="S25" s="71">
        <v>0</v>
      </c>
      <c r="T25" s="71">
        <v>0</v>
      </c>
      <c r="U25" s="71">
        <v>0</v>
      </c>
      <c r="V25" s="71">
        <v>25</v>
      </c>
      <c r="W25" s="71">
        <v>0</v>
      </c>
      <c r="X25" s="71">
        <v>0</v>
      </c>
      <c r="Y25" s="71">
        <v>150847</v>
      </c>
      <c r="Z25" s="71">
        <v>1700571586.0000002</v>
      </c>
      <c r="AA25" s="71">
        <v>5773121</v>
      </c>
      <c r="AB25" s="71">
        <v>86704983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2326</v>
      </c>
      <c r="B26" s="70">
        <v>18</v>
      </c>
      <c r="C26" s="70">
        <v>18</v>
      </c>
      <c r="D26" s="70">
        <v>18</v>
      </c>
      <c r="E26" s="70">
        <v>2024</v>
      </c>
      <c r="F26" s="70" t="s">
        <v>1554</v>
      </c>
      <c r="G26" s="1073" t="s">
        <v>2323</v>
      </c>
      <c r="H26" s="70" t="s">
        <v>2324</v>
      </c>
      <c r="I26" s="1066"/>
      <c r="J26" s="73">
        <v>58398</v>
      </c>
      <c r="K26" s="71">
        <v>74530372</v>
      </c>
      <c r="L26" s="71">
        <v>30346</v>
      </c>
      <c r="M26" s="71">
        <v>38424033</v>
      </c>
      <c r="N26" s="71">
        <v>0</v>
      </c>
      <c r="O26" s="71">
        <v>0</v>
      </c>
      <c r="P26" s="71">
        <v>0</v>
      </c>
      <c r="Q26" s="71">
        <v>0</v>
      </c>
      <c r="R26" s="71">
        <v>0</v>
      </c>
      <c r="S26" s="71">
        <v>0</v>
      </c>
      <c r="T26" s="71">
        <v>0</v>
      </c>
      <c r="U26" s="71">
        <v>0</v>
      </c>
      <c r="V26" s="71">
        <v>0</v>
      </c>
      <c r="W26" s="71">
        <v>0</v>
      </c>
      <c r="X26" s="71">
        <v>0</v>
      </c>
      <c r="Y26" s="71">
        <v>0</v>
      </c>
      <c r="Z26" s="71">
        <v>112954405.00000001</v>
      </c>
      <c r="AA26" s="71">
        <v>147882208</v>
      </c>
      <c r="AB26" s="71">
        <v>826472544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2346</v>
      </c>
      <c r="B27" s="70">
        <v>19</v>
      </c>
      <c r="C27" s="70">
        <v>18</v>
      </c>
      <c r="D27" s="70">
        <v>19</v>
      </c>
      <c r="E27" s="70">
        <v>2024</v>
      </c>
      <c r="F27" s="70" t="s">
        <v>1554</v>
      </c>
      <c r="G27" s="1073" t="s">
        <v>2343</v>
      </c>
      <c r="H27" s="70" t="s">
        <v>2344</v>
      </c>
      <c r="I27" s="1066"/>
      <c r="J27" s="73">
        <v>153179</v>
      </c>
      <c r="K27" s="71">
        <v>195734111.99999997</v>
      </c>
      <c r="L27" s="71">
        <v>69662</v>
      </c>
      <c r="M27" s="71">
        <v>88580720</v>
      </c>
      <c r="N27" s="71">
        <v>2200</v>
      </c>
      <c r="O27" s="71">
        <v>3616967.0000000005</v>
      </c>
      <c r="P27" s="71">
        <v>0</v>
      </c>
      <c r="Q27" s="71">
        <v>0</v>
      </c>
      <c r="R27" s="71">
        <v>0</v>
      </c>
      <c r="S27" s="71">
        <v>0</v>
      </c>
      <c r="T27" s="71">
        <v>0</v>
      </c>
      <c r="U27" s="71">
        <v>0</v>
      </c>
      <c r="V27" s="71">
        <v>0</v>
      </c>
      <c r="W27" s="71">
        <v>0</v>
      </c>
      <c r="X27" s="71">
        <v>0</v>
      </c>
      <c r="Y27" s="71">
        <v>0</v>
      </c>
      <c r="Z27" s="71">
        <v>287931798.99999994</v>
      </c>
      <c r="AA27" s="71">
        <v>274773961</v>
      </c>
      <c r="AB27" s="71">
        <v>1837746332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1659</v>
      </c>
      <c r="B28" s="70">
        <v>20</v>
      </c>
      <c r="C28" s="70">
        <v>18</v>
      </c>
      <c r="D28" s="70">
        <v>20</v>
      </c>
      <c r="E28" s="70">
        <v>2024</v>
      </c>
      <c r="F28" s="70" t="s">
        <v>1554</v>
      </c>
      <c r="G28" s="1073" t="s">
        <v>1656</v>
      </c>
      <c r="H28" s="70" t="s">
        <v>1657</v>
      </c>
      <c r="I28" s="1066"/>
      <c r="J28" s="73">
        <v>218467</v>
      </c>
      <c r="K28" s="71">
        <v>278237732</v>
      </c>
      <c r="L28" s="71">
        <v>631833</v>
      </c>
      <c r="M28" s="71">
        <v>801121707</v>
      </c>
      <c r="N28" s="71">
        <v>357800</v>
      </c>
      <c r="O28" s="71">
        <v>1071915730.9999999</v>
      </c>
      <c r="P28" s="71">
        <v>6202</v>
      </c>
      <c r="Q28" s="71">
        <v>33251052</v>
      </c>
      <c r="R28" s="71">
        <v>1796</v>
      </c>
      <c r="S28" s="71">
        <v>7633279.0000000009</v>
      </c>
      <c r="T28" s="71">
        <v>0</v>
      </c>
      <c r="U28" s="71">
        <v>0</v>
      </c>
      <c r="V28" s="71">
        <v>22</v>
      </c>
      <c r="W28" s="71">
        <v>0</v>
      </c>
      <c r="X28" s="71">
        <v>0</v>
      </c>
      <c r="Y28" s="71">
        <v>135884.99999999997</v>
      </c>
      <c r="Z28" s="71">
        <v>2192295386.3534899</v>
      </c>
      <c r="AA28" s="71">
        <v>416152216.99999994</v>
      </c>
      <c r="AB28" s="71">
        <v>2016300683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2661555</v>
      </c>
      <c r="K29" s="71">
        <v>3388523902</v>
      </c>
      <c r="L29" s="71">
        <v>823456</v>
      </c>
      <c r="M29" s="71">
        <v>1042113145</v>
      </c>
      <c r="N29" s="71">
        <v>704700</v>
      </c>
      <c r="O29" s="71">
        <v>1930182973.9999998</v>
      </c>
      <c r="P29" s="71">
        <v>17854</v>
      </c>
      <c r="Q29" s="71">
        <v>105521516</v>
      </c>
      <c r="R29" s="71">
        <v>175</v>
      </c>
      <c r="S29" s="71">
        <v>1456933</v>
      </c>
      <c r="T29" s="71">
        <v>0</v>
      </c>
      <c r="U29" s="71">
        <v>0</v>
      </c>
      <c r="V29" s="71">
        <v>106</v>
      </c>
      <c r="W29" s="71">
        <v>0</v>
      </c>
      <c r="X29" s="71">
        <v>0</v>
      </c>
      <c r="Y29" s="71">
        <v>649501</v>
      </c>
      <c r="Z29" s="71">
        <v>6468447971.1936893</v>
      </c>
      <c r="AA29" s="71">
        <v>6939370606</v>
      </c>
      <c r="AB29" s="71">
        <v>38159480794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2366</v>
      </c>
      <c r="B30" s="70">
        <v>22</v>
      </c>
      <c r="C30" s="70">
        <v>18</v>
      </c>
      <c r="D30" s="70">
        <v>22</v>
      </c>
      <c r="E30" s="70">
        <v>2024</v>
      </c>
      <c r="F30" s="70" t="s">
        <v>1554</v>
      </c>
      <c r="G30" s="1073" t="s">
        <v>2363</v>
      </c>
      <c r="H30" s="70" t="s">
        <v>2364</v>
      </c>
      <c r="I30" s="1066"/>
      <c r="J30" s="73">
        <v>169553</v>
      </c>
      <c r="K30" s="71">
        <v>213826810</v>
      </c>
      <c r="L30" s="71">
        <v>320353</v>
      </c>
      <c r="M30" s="71">
        <v>402684337</v>
      </c>
      <c r="N30" s="71">
        <v>715300</v>
      </c>
      <c r="O30" s="71">
        <v>2326085565</v>
      </c>
      <c r="P30" s="71">
        <v>4059</v>
      </c>
      <c r="Q30" s="71">
        <v>24151556</v>
      </c>
      <c r="R30" s="71">
        <v>0</v>
      </c>
      <c r="S30" s="71">
        <v>0</v>
      </c>
      <c r="T30" s="71">
        <v>0</v>
      </c>
      <c r="U30" s="71">
        <v>0</v>
      </c>
      <c r="V30" s="71">
        <v>2</v>
      </c>
      <c r="W30" s="71">
        <v>0</v>
      </c>
      <c r="X30" s="71">
        <v>0</v>
      </c>
      <c r="Y30" s="71">
        <v>12263.999999999998</v>
      </c>
      <c r="Z30" s="71">
        <v>2966760531.9999995</v>
      </c>
      <c r="AA30" s="71">
        <v>233924426</v>
      </c>
      <c r="AB30" s="71">
        <v>1594380785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2433</v>
      </c>
      <c r="B31" s="70">
        <v>23</v>
      </c>
      <c r="C31" s="70">
        <v>18</v>
      </c>
      <c r="D31" s="70">
        <v>23</v>
      </c>
      <c r="E31" s="70">
        <v>2024</v>
      </c>
      <c r="F31" s="70" t="s">
        <v>1554</v>
      </c>
      <c r="G31" s="1073" t="s">
        <v>2434</v>
      </c>
      <c r="H31" s="70" t="s">
        <v>2435</v>
      </c>
      <c r="I31" s="1066"/>
      <c r="J31" s="73">
        <v>161297</v>
      </c>
      <c r="K31" s="71">
        <v>208182064.00000003</v>
      </c>
      <c r="L31" s="71">
        <v>58022</v>
      </c>
      <c r="M31" s="71">
        <v>74446810</v>
      </c>
      <c r="N31" s="71">
        <v>0</v>
      </c>
      <c r="O31" s="71">
        <v>0</v>
      </c>
      <c r="P31" s="71">
        <v>0</v>
      </c>
      <c r="Q31" s="71">
        <v>0</v>
      </c>
      <c r="R31" s="71">
        <v>0</v>
      </c>
      <c r="S31" s="71">
        <v>0</v>
      </c>
      <c r="T31" s="71">
        <v>0</v>
      </c>
      <c r="U31" s="71">
        <v>0</v>
      </c>
      <c r="V31" s="71">
        <v>0</v>
      </c>
      <c r="W31" s="71">
        <v>0</v>
      </c>
      <c r="X31" s="71">
        <v>0</v>
      </c>
      <c r="Y31" s="71">
        <v>0</v>
      </c>
      <c r="Z31" s="71">
        <v>282628874</v>
      </c>
      <c r="AA31" s="71">
        <v>424622332.00000006</v>
      </c>
      <c r="AB31" s="71">
        <v>3402448942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2402</v>
      </c>
      <c r="B32" s="70">
        <v>24</v>
      </c>
      <c r="C32" s="70">
        <v>18</v>
      </c>
      <c r="D32" s="70">
        <v>24</v>
      </c>
      <c r="E32" s="70">
        <v>2024</v>
      </c>
      <c r="F32" s="70" t="s">
        <v>1554</v>
      </c>
      <c r="G32" s="1073" t="s">
        <v>2399</v>
      </c>
      <c r="H32" s="70" t="s">
        <v>2400</v>
      </c>
      <c r="I32" s="1066"/>
      <c r="J32" s="73">
        <v>158435</v>
      </c>
      <c r="K32" s="71">
        <v>202567780</v>
      </c>
      <c r="L32" s="71">
        <v>115099</v>
      </c>
      <c r="M32" s="71">
        <v>146277513</v>
      </c>
      <c r="N32" s="71">
        <v>100</v>
      </c>
      <c r="O32" s="71">
        <v>161796</v>
      </c>
      <c r="P32" s="71">
        <v>0</v>
      </c>
      <c r="Q32" s="71">
        <v>0</v>
      </c>
      <c r="R32" s="71">
        <v>0</v>
      </c>
      <c r="S32" s="71">
        <v>0</v>
      </c>
      <c r="T32" s="71">
        <v>0</v>
      </c>
      <c r="U32" s="71">
        <v>0</v>
      </c>
      <c r="V32" s="71">
        <v>0</v>
      </c>
      <c r="W32" s="71">
        <v>0</v>
      </c>
      <c r="X32" s="71">
        <v>0</v>
      </c>
      <c r="Y32" s="71">
        <v>0</v>
      </c>
      <c r="Z32" s="71">
        <v>349007089</v>
      </c>
      <c r="AA32" s="71">
        <v>318032747</v>
      </c>
      <c r="AB32" s="71">
        <v>2113796248.9999995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1651</v>
      </c>
      <c r="B33" s="70">
        <v>25</v>
      </c>
      <c r="C33" s="70">
        <v>18</v>
      </c>
      <c r="D33" s="70">
        <v>25</v>
      </c>
      <c r="E33" s="70">
        <v>2024</v>
      </c>
      <c r="F33" s="70" t="s">
        <v>1554</v>
      </c>
      <c r="G33" s="1073" t="s">
        <v>1648</v>
      </c>
      <c r="H33" s="70" t="s">
        <v>1649</v>
      </c>
      <c r="I33" s="1066"/>
      <c r="J33" s="73">
        <v>645324</v>
      </c>
      <c r="K33" s="71">
        <v>829988075</v>
      </c>
      <c r="L33" s="71">
        <v>2007650</v>
      </c>
      <c r="M33" s="71">
        <v>2572512511</v>
      </c>
      <c r="N33" s="71">
        <v>393000</v>
      </c>
      <c r="O33" s="71">
        <v>988496471.99999988</v>
      </c>
      <c r="P33" s="71">
        <v>0</v>
      </c>
      <c r="Q33" s="71">
        <v>0</v>
      </c>
      <c r="R33" s="71">
        <v>0</v>
      </c>
      <c r="S33" s="71">
        <v>0</v>
      </c>
      <c r="T33" s="71">
        <v>0</v>
      </c>
      <c r="U33" s="71">
        <v>0</v>
      </c>
      <c r="V33" s="71">
        <v>0</v>
      </c>
      <c r="W33" s="71">
        <v>0</v>
      </c>
      <c r="X33" s="71">
        <v>0</v>
      </c>
      <c r="Y33" s="71">
        <v>0</v>
      </c>
      <c r="Z33" s="71">
        <v>4390997058</v>
      </c>
      <c r="AA33" s="71">
        <v>1065224090.0000001</v>
      </c>
      <c r="AB33" s="71">
        <v>5367189149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2436</v>
      </c>
      <c r="B34" s="70">
        <v>26</v>
      </c>
      <c r="C34" s="70">
        <v>18</v>
      </c>
      <c r="D34" s="70">
        <v>26</v>
      </c>
      <c r="E34" s="70">
        <v>2024</v>
      </c>
      <c r="F34" s="70" t="s">
        <v>1554</v>
      </c>
      <c r="G34" s="1073" t="s">
        <v>2437</v>
      </c>
      <c r="H34" s="70" t="s">
        <v>2438</v>
      </c>
      <c r="I34" s="1066"/>
      <c r="J34" s="73">
        <v>267872</v>
      </c>
      <c r="K34" s="71">
        <v>346963700</v>
      </c>
      <c r="L34" s="71">
        <v>387813</v>
      </c>
      <c r="M34" s="71">
        <v>499810017</v>
      </c>
      <c r="N34" s="71">
        <v>9800</v>
      </c>
      <c r="O34" s="71">
        <v>17526940</v>
      </c>
      <c r="P34" s="71">
        <v>0</v>
      </c>
      <c r="Q34" s="71">
        <v>0</v>
      </c>
      <c r="R34" s="71">
        <v>0</v>
      </c>
      <c r="S34" s="71">
        <v>0</v>
      </c>
      <c r="T34" s="71">
        <v>0</v>
      </c>
      <c r="U34" s="71">
        <v>0</v>
      </c>
      <c r="V34" s="71">
        <v>2</v>
      </c>
      <c r="W34" s="71">
        <v>0</v>
      </c>
      <c r="X34" s="71">
        <v>0</v>
      </c>
      <c r="Y34" s="71">
        <v>10792</v>
      </c>
      <c r="Z34" s="71">
        <v>864311449</v>
      </c>
      <c r="AA34" s="71">
        <v>714491595</v>
      </c>
      <c r="AB34" s="71">
        <v>3426440360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2342</v>
      </c>
      <c r="B35" s="70">
        <v>27</v>
      </c>
      <c r="C35" s="70">
        <v>18</v>
      </c>
      <c r="D35" s="70">
        <v>27</v>
      </c>
      <c r="E35" s="70">
        <v>2024</v>
      </c>
      <c r="F35" s="70" t="s">
        <v>1554</v>
      </c>
      <c r="G35" s="1073" t="s">
        <v>2339</v>
      </c>
      <c r="H35" s="70" t="s">
        <v>2340</v>
      </c>
      <c r="I35" s="1066"/>
      <c r="J35" s="73">
        <v>152997</v>
      </c>
      <c r="K35" s="71">
        <v>205147136</v>
      </c>
      <c r="L35" s="71">
        <v>325364</v>
      </c>
      <c r="M35" s="71">
        <v>433840767</v>
      </c>
      <c r="N35" s="71">
        <v>11400</v>
      </c>
      <c r="O35" s="71">
        <v>26467645</v>
      </c>
      <c r="P35" s="71">
        <v>0</v>
      </c>
      <c r="Q35" s="71">
        <v>0</v>
      </c>
      <c r="R35" s="71">
        <v>0</v>
      </c>
      <c r="S35" s="71">
        <v>0</v>
      </c>
      <c r="T35" s="71">
        <v>0</v>
      </c>
      <c r="U35" s="71">
        <v>0</v>
      </c>
      <c r="V35" s="71">
        <v>54</v>
      </c>
      <c r="W35" s="71">
        <v>0</v>
      </c>
      <c r="X35" s="71">
        <v>0</v>
      </c>
      <c r="Y35" s="71">
        <v>329902</v>
      </c>
      <c r="Z35" s="71">
        <v>665785449.99999988</v>
      </c>
      <c r="AA35" s="71">
        <v>453231393</v>
      </c>
      <c r="AB35" s="71">
        <v>2215711926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2374</v>
      </c>
      <c r="B36" s="70">
        <v>28</v>
      </c>
      <c r="C36" s="70">
        <v>18</v>
      </c>
      <c r="D36" s="70">
        <v>28</v>
      </c>
      <c r="E36" s="70">
        <v>2024</v>
      </c>
      <c r="F36" s="70" t="s">
        <v>1554</v>
      </c>
      <c r="G36" s="1073" t="s">
        <v>2371</v>
      </c>
      <c r="H36" s="70" t="s">
        <v>2372</v>
      </c>
      <c r="I36" s="1066"/>
      <c r="J36" s="73">
        <v>69577</v>
      </c>
      <c r="K36" s="71">
        <v>89667992</v>
      </c>
      <c r="L36" s="71">
        <v>97254</v>
      </c>
      <c r="M36" s="71">
        <v>124808333</v>
      </c>
      <c r="N36" s="71">
        <v>2500</v>
      </c>
      <c r="O36" s="71">
        <v>5441657</v>
      </c>
      <c r="P36" s="71">
        <v>0</v>
      </c>
      <c r="Q36" s="71">
        <v>0</v>
      </c>
      <c r="R36" s="71">
        <v>0</v>
      </c>
      <c r="S36" s="71">
        <v>0</v>
      </c>
      <c r="T36" s="71">
        <v>0</v>
      </c>
      <c r="U36" s="71">
        <v>0</v>
      </c>
      <c r="V36" s="71">
        <v>1</v>
      </c>
      <c r="W36" s="71">
        <v>0</v>
      </c>
      <c r="X36" s="71">
        <v>0</v>
      </c>
      <c r="Y36" s="71">
        <v>7358</v>
      </c>
      <c r="Z36" s="71">
        <v>219925340</v>
      </c>
      <c r="AA36" s="71">
        <v>221579675</v>
      </c>
      <c r="AB36" s="71">
        <v>856808159.99999988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1751</v>
      </c>
      <c r="B37" s="70">
        <v>29</v>
      </c>
      <c r="C37" s="70">
        <v>18</v>
      </c>
      <c r="D37" s="70">
        <v>29</v>
      </c>
      <c r="E37" s="70">
        <v>2024</v>
      </c>
      <c r="F37" s="70" t="s">
        <v>1554</v>
      </c>
      <c r="G37" s="1073" t="s">
        <v>1730</v>
      </c>
      <c r="H37" s="70" t="s">
        <v>1731</v>
      </c>
      <c r="I37" s="1066"/>
      <c r="J37" s="73">
        <v>129342.99999999999</v>
      </c>
      <c r="K37" s="71">
        <v>167752892</v>
      </c>
      <c r="L37" s="71">
        <v>361508</v>
      </c>
      <c r="M37" s="71">
        <v>466488860</v>
      </c>
      <c r="N37" s="71">
        <v>339300</v>
      </c>
      <c r="O37" s="71">
        <v>1101986244</v>
      </c>
      <c r="P37" s="71">
        <v>5727</v>
      </c>
      <c r="Q37" s="71">
        <v>33948535.000000007</v>
      </c>
      <c r="R37" s="71">
        <v>0</v>
      </c>
      <c r="S37" s="71">
        <v>0</v>
      </c>
      <c r="T37" s="71">
        <v>0</v>
      </c>
      <c r="U37" s="71">
        <v>0</v>
      </c>
      <c r="V37" s="71">
        <v>0</v>
      </c>
      <c r="W37" s="71">
        <v>0</v>
      </c>
      <c r="X37" s="71">
        <v>0</v>
      </c>
      <c r="Y37" s="71">
        <v>0</v>
      </c>
      <c r="Z37" s="71">
        <v>1770176531</v>
      </c>
      <c r="AA37" s="71">
        <v>52634966.000000007</v>
      </c>
      <c r="AB37" s="71">
        <v>766724709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2338</v>
      </c>
      <c r="B38" s="70">
        <v>30</v>
      </c>
      <c r="C38" s="70">
        <v>18</v>
      </c>
      <c r="D38" s="70">
        <v>30</v>
      </c>
      <c r="E38" s="70">
        <v>2024</v>
      </c>
      <c r="F38" s="70" t="s">
        <v>1554</v>
      </c>
      <c r="G38" s="1073" t="s">
        <v>2335</v>
      </c>
      <c r="H38" s="70" t="s">
        <v>2336</v>
      </c>
      <c r="I38" s="1066"/>
      <c r="J38" s="73">
        <v>154488</v>
      </c>
      <c r="K38" s="71">
        <v>200502887</v>
      </c>
      <c r="L38" s="71">
        <v>203891</v>
      </c>
      <c r="M38" s="71">
        <v>263693025.00000003</v>
      </c>
      <c r="N38" s="71">
        <v>0</v>
      </c>
      <c r="O38" s="71">
        <v>0</v>
      </c>
      <c r="P38" s="71">
        <v>0</v>
      </c>
      <c r="Q38" s="71">
        <v>0</v>
      </c>
      <c r="R38" s="71">
        <v>0</v>
      </c>
      <c r="S38" s="71">
        <v>0</v>
      </c>
      <c r="T38" s="71">
        <v>0</v>
      </c>
      <c r="U38" s="71">
        <v>0</v>
      </c>
      <c r="V38" s="71">
        <v>0</v>
      </c>
      <c r="W38" s="71">
        <v>0</v>
      </c>
      <c r="X38" s="71">
        <v>0</v>
      </c>
      <c r="Y38" s="71">
        <v>0</v>
      </c>
      <c r="Z38" s="71">
        <v>464195912</v>
      </c>
      <c r="AA38" s="71">
        <v>467620496</v>
      </c>
      <c r="AB38" s="71">
        <v>2303444841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1797</v>
      </c>
      <c r="B39" s="70">
        <v>31</v>
      </c>
      <c r="C39" s="70">
        <v>18</v>
      </c>
      <c r="D39" s="70">
        <v>31</v>
      </c>
      <c r="E39" s="70">
        <v>2024</v>
      </c>
      <c r="F39" s="70" t="s">
        <v>1554</v>
      </c>
      <c r="G39" s="1073" t="s">
        <v>1776</v>
      </c>
      <c r="H39" s="70" t="s">
        <v>1777</v>
      </c>
      <c r="I39" s="1066"/>
      <c r="J39" s="73">
        <v>76919</v>
      </c>
      <c r="K39" s="71">
        <v>98975595</v>
      </c>
      <c r="L39" s="71">
        <v>134707</v>
      </c>
      <c r="M39" s="71">
        <v>172503954</v>
      </c>
      <c r="N39" s="71">
        <v>343100</v>
      </c>
      <c r="O39" s="71">
        <v>959129876.00000012</v>
      </c>
      <c r="P39" s="71">
        <v>708</v>
      </c>
      <c r="Q39" s="71">
        <v>4374383</v>
      </c>
      <c r="R39" s="71">
        <v>0</v>
      </c>
      <c r="S39" s="71">
        <v>0</v>
      </c>
      <c r="T39" s="71">
        <v>0</v>
      </c>
      <c r="U39" s="71">
        <v>0</v>
      </c>
      <c r="V39" s="71">
        <v>0</v>
      </c>
      <c r="W39" s="71">
        <v>0</v>
      </c>
      <c r="X39" s="71">
        <v>0</v>
      </c>
      <c r="Y39" s="71">
        <v>0</v>
      </c>
      <c r="Z39" s="71">
        <v>1234983808.0000002</v>
      </c>
      <c r="AA39" s="71">
        <v>42758782</v>
      </c>
      <c r="AB39" s="71">
        <v>890157404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2394</v>
      </c>
      <c r="B40" s="70">
        <v>32</v>
      </c>
      <c r="C40" s="70">
        <v>18</v>
      </c>
      <c r="D40" s="70">
        <v>32</v>
      </c>
      <c r="E40" s="70">
        <v>2024</v>
      </c>
      <c r="F40" s="70" t="s">
        <v>1554</v>
      </c>
      <c r="G40" s="1073" t="s">
        <v>2391</v>
      </c>
      <c r="H40" s="70" t="s">
        <v>2392</v>
      </c>
      <c r="I40" s="1066"/>
      <c r="J40" s="73">
        <v>81203</v>
      </c>
      <c r="K40" s="71">
        <v>102945180</v>
      </c>
      <c r="L40" s="71">
        <v>167867</v>
      </c>
      <c r="M40" s="71">
        <v>212095356.99999997</v>
      </c>
      <c r="N40" s="71">
        <v>18700</v>
      </c>
      <c r="O40" s="71">
        <v>34557490</v>
      </c>
      <c r="P40" s="71">
        <v>0</v>
      </c>
      <c r="Q40" s="71">
        <v>0</v>
      </c>
      <c r="R40" s="71">
        <v>0</v>
      </c>
      <c r="S40" s="71">
        <v>0</v>
      </c>
      <c r="T40" s="71">
        <v>0</v>
      </c>
      <c r="U40" s="71">
        <v>0</v>
      </c>
      <c r="V40" s="71">
        <v>0</v>
      </c>
      <c r="W40" s="71">
        <v>0</v>
      </c>
      <c r="X40" s="71">
        <v>0</v>
      </c>
      <c r="Y40" s="71">
        <v>0</v>
      </c>
      <c r="Z40" s="71">
        <v>349598027</v>
      </c>
      <c r="AA40" s="71">
        <v>92162719</v>
      </c>
      <c r="AB40" s="71">
        <v>645366564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1977</v>
      </c>
      <c r="B41" s="70">
        <v>33</v>
      </c>
      <c r="C41" s="70">
        <v>18</v>
      </c>
      <c r="D41" s="70">
        <v>33</v>
      </c>
      <c r="E41" s="70">
        <v>2024</v>
      </c>
      <c r="F41" s="70" t="s">
        <v>1554</v>
      </c>
      <c r="G41" s="1073" t="s">
        <v>1956</v>
      </c>
      <c r="H41" s="70" t="s">
        <v>1957</v>
      </c>
      <c r="I41" s="1066"/>
      <c r="J41" s="73">
        <v>66433</v>
      </c>
      <c r="K41" s="71">
        <v>86194985</v>
      </c>
      <c r="L41" s="71">
        <v>418020</v>
      </c>
      <c r="M41" s="71">
        <v>539592102</v>
      </c>
      <c r="N41" s="71">
        <v>19600</v>
      </c>
      <c r="O41" s="71">
        <v>52307914</v>
      </c>
      <c r="P41" s="71">
        <v>0</v>
      </c>
      <c r="Q41" s="71">
        <v>0</v>
      </c>
      <c r="R41" s="71">
        <v>0</v>
      </c>
      <c r="S41" s="71">
        <v>0</v>
      </c>
      <c r="T41" s="71">
        <v>0</v>
      </c>
      <c r="U41" s="71">
        <v>0</v>
      </c>
      <c r="V41" s="71">
        <v>0</v>
      </c>
      <c r="W41" s="71">
        <v>0</v>
      </c>
      <c r="X41" s="71">
        <v>0</v>
      </c>
      <c r="Y41" s="71">
        <v>0</v>
      </c>
      <c r="Z41" s="71">
        <v>678095000.99999988</v>
      </c>
      <c r="AA41" s="71">
        <v>232543197</v>
      </c>
      <c r="AB41" s="71">
        <v>1174110615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2350</v>
      </c>
      <c r="B42" s="70">
        <v>34</v>
      </c>
      <c r="C42" s="70">
        <v>18</v>
      </c>
      <c r="D42" s="70">
        <v>34</v>
      </c>
      <c r="E42" s="70">
        <v>2024</v>
      </c>
      <c r="F42" s="70" t="s">
        <v>1554</v>
      </c>
      <c r="G42" s="1073" t="s">
        <v>2347</v>
      </c>
      <c r="H42" s="70" t="s">
        <v>2348</v>
      </c>
      <c r="I42" s="1066"/>
      <c r="J42" s="73">
        <v>116152</v>
      </c>
      <c r="K42" s="71">
        <v>151190375</v>
      </c>
      <c r="L42" s="71">
        <v>60753</v>
      </c>
      <c r="M42" s="71">
        <v>78455992</v>
      </c>
      <c r="N42" s="71">
        <v>32800</v>
      </c>
      <c r="O42" s="71">
        <v>66155457.999999993</v>
      </c>
      <c r="P42" s="71">
        <v>0</v>
      </c>
      <c r="Q42" s="71">
        <v>0</v>
      </c>
      <c r="R42" s="71">
        <v>0</v>
      </c>
      <c r="S42" s="71">
        <v>0</v>
      </c>
      <c r="T42" s="71">
        <v>0</v>
      </c>
      <c r="U42" s="71">
        <v>0</v>
      </c>
      <c r="V42" s="71">
        <v>0</v>
      </c>
      <c r="W42" s="71">
        <v>0</v>
      </c>
      <c r="X42" s="71">
        <v>0</v>
      </c>
      <c r="Y42" s="71">
        <v>0</v>
      </c>
      <c r="Z42" s="71">
        <v>295801825</v>
      </c>
      <c r="AA42" s="71">
        <v>253170069</v>
      </c>
      <c r="AB42" s="71">
        <v>1430867203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2378</v>
      </c>
      <c r="B43" s="70">
        <v>35</v>
      </c>
      <c r="C43" s="70">
        <v>18</v>
      </c>
      <c r="D43" s="70">
        <v>35</v>
      </c>
      <c r="E43" s="70">
        <v>2024</v>
      </c>
      <c r="F43" s="70" t="s">
        <v>1554</v>
      </c>
      <c r="G43" s="1073" t="s">
        <v>2375</v>
      </c>
      <c r="H43" s="70" t="s">
        <v>2376</v>
      </c>
      <c r="I43" s="1066"/>
      <c r="J43" s="73">
        <v>120438</v>
      </c>
      <c r="K43" s="71">
        <v>158169598.99999997</v>
      </c>
      <c r="L43" s="71">
        <v>202017</v>
      </c>
      <c r="M43" s="71">
        <v>264300955.00000003</v>
      </c>
      <c r="N43" s="71">
        <v>3400</v>
      </c>
      <c r="O43" s="71">
        <v>9799662</v>
      </c>
      <c r="P43" s="71">
        <v>0</v>
      </c>
      <c r="Q43" s="71">
        <v>0</v>
      </c>
      <c r="R43" s="71">
        <v>0</v>
      </c>
      <c r="S43" s="71">
        <v>0</v>
      </c>
      <c r="T43" s="71">
        <v>0</v>
      </c>
      <c r="U43" s="71">
        <v>0</v>
      </c>
      <c r="V43" s="71">
        <v>0</v>
      </c>
      <c r="W43" s="71">
        <v>0</v>
      </c>
      <c r="X43" s="71">
        <v>0</v>
      </c>
      <c r="Y43" s="71">
        <v>0</v>
      </c>
      <c r="Z43" s="71">
        <v>432270216</v>
      </c>
      <c r="AA43" s="71">
        <v>197417565</v>
      </c>
      <c r="AB43" s="71">
        <v>1047703036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1655</v>
      </c>
      <c r="B44" s="70">
        <v>36</v>
      </c>
      <c r="C44" s="70">
        <v>18</v>
      </c>
      <c r="D44" s="70">
        <v>36</v>
      </c>
      <c r="E44" s="70">
        <v>2024</v>
      </c>
      <c r="F44" s="70" t="s">
        <v>1554</v>
      </c>
      <c r="G44" s="1073" t="s">
        <v>1652</v>
      </c>
      <c r="H44" s="70" t="s">
        <v>1653</v>
      </c>
      <c r="I44" s="1066"/>
      <c r="J44" s="73">
        <v>137209</v>
      </c>
      <c r="K44" s="71">
        <v>177780909</v>
      </c>
      <c r="L44" s="71">
        <v>273054</v>
      </c>
      <c r="M44" s="71">
        <v>351702135</v>
      </c>
      <c r="N44" s="71">
        <v>400</v>
      </c>
      <c r="O44" s="71">
        <v>754812</v>
      </c>
      <c r="P44" s="71">
        <v>0</v>
      </c>
      <c r="Q44" s="71">
        <v>0</v>
      </c>
      <c r="R44" s="71">
        <v>0</v>
      </c>
      <c r="S44" s="71">
        <v>0</v>
      </c>
      <c r="T44" s="71">
        <v>0</v>
      </c>
      <c r="U44" s="71">
        <v>0</v>
      </c>
      <c r="V44" s="71">
        <v>0</v>
      </c>
      <c r="W44" s="71">
        <v>0</v>
      </c>
      <c r="X44" s="71">
        <v>0</v>
      </c>
      <c r="Y44" s="71">
        <v>0</v>
      </c>
      <c r="Z44" s="71">
        <v>530237856</v>
      </c>
      <c r="AA44" s="71">
        <v>218062794</v>
      </c>
      <c r="AB44" s="71">
        <v>1714519655.9999998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2313</v>
      </c>
      <c r="B190" s="70">
        <v>182</v>
      </c>
      <c r="C190" s="70">
        <v>16</v>
      </c>
      <c r="D190" s="70">
        <v>2</v>
      </c>
      <c r="E190" s="70">
        <v>2022</v>
      </c>
      <c r="F190" s="70" t="s">
        <v>161</v>
      </c>
      <c r="G190" s="1073" t="s">
        <v>2311</v>
      </c>
      <c r="H190" s="70" t="s">
        <v>2312</v>
      </c>
      <c r="I190" s="1066"/>
      <c r="J190" s="73"/>
      <c r="K190" s="71"/>
      <c r="L190" s="71"/>
      <c r="M190" s="71"/>
      <c r="N190" s="71"/>
      <c r="O190" s="71"/>
      <c r="P190" s="71"/>
      <c r="Q190" s="71"/>
      <c r="R190" s="71"/>
      <c r="S190" s="71"/>
      <c r="T190" s="71"/>
      <c r="U190" s="71"/>
      <c r="V190" s="71"/>
      <c r="W190" s="71"/>
      <c r="X190" s="71"/>
      <c r="Y190" s="71"/>
      <c r="Z190" s="71"/>
      <c r="AA190" s="71"/>
      <c r="AB190" s="71"/>
      <c r="AC190" s="72"/>
      <c r="AD190" s="71">
        <v>224144513.81295756</v>
      </c>
      <c r="AE190" s="71">
        <v>10876483.510817507</v>
      </c>
      <c r="AF190" s="71">
        <v>12893706.116605626</v>
      </c>
      <c r="AG190" s="71">
        <v>255149183.81165501</v>
      </c>
      <c r="AH190" s="71">
        <v>269785403.8350696</v>
      </c>
      <c r="AI190" s="71">
        <v>0</v>
      </c>
      <c r="AJ190" s="71">
        <v>0</v>
      </c>
      <c r="AK190" s="71">
        <v>17667454.675370365</v>
      </c>
      <c r="AL190" s="71">
        <v>0</v>
      </c>
      <c r="AM190" s="71">
        <v>0</v>
      </c>
      <c r="AN190" s="71">
        <v>790516745.76247561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2357</v>
      </c>
      <c r="B191" s="70">
        <v>183</v>
      </c>
      <c r="C191" s="70">
        <v>16</v>
      </c>
      <c r="D191" s="70">
        <v>3</v>
      </c>
      <c r="E191" s="70">
        <v>2022</v>
      </c>
      <c r="F191" s="70" t="s">
        <v>161</v>
      </c>
      <c r="G191" s="1073" t="s">
        <v>2355</v>
      </c>
      <c r="H191" s="70" t="s">
        <v>2356</v>
      </c>
      <c r="I191" s="1066"/>
      <c r="J191" s="73"/>
      <c r="K191" s="71"/>
      <c r="L191" s="71"/>
      <c r="M191" s="71"/>
      <c r="N191" s="71"/>
      <c r="O191" s="71"/>
      <c r="P191" s="71"/>
      <c r="Q191" s="71"/>
      <c r="R191" s="71"/>
      <c r="S191" s="71"/>
      <c r="T191" s="71"/>
      <c r="U191" s="71"/>
      <c r="V191" s="71"/>
      <c r="W191" s="71"/>
      <c r="X191" s="71"/>
      <c r="Y191" s="71"/>
      <c r="Z191" s="71"/>
      <c r="AA191" s="71"/>
      <c r="AB191" s="71"/>
      <c r="AC191" s="72"/>
      <c r="AD191" s="71">
        <v>103097775.53763545</v>
      </c>
      <c r="AE191" s="71">
        <v>2538169.2803764567</v>
      </c>
      <c r="AF191" s="71">
        <v>3629818.4124828163</v>
      </c>
      <c r="AG191" s="71">
        <v>85620831.121380851</v>
      </c>
      <c r="AH191" s="71">
        <v>80967279.486903012</v>
      </c>
      <c r="AI191" s="71">
        <v>0</v>
      </c>
      <c r="AJ191" s="71">
        <v>0</v>
      </c>
      <c r="AK191" s="71">
        <v>5637181.1646370376</v>
      </c>
      <c r="AL191" s="71">
        <v>0</v>
      </c>
      <c r="AM191" s="71">
        <v>0</v>
      </c>
      <c r="AN191" s="71">
        <v>281491055.00341564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2333</v>
      </c>
      <c r="B192" s="70">
        <v>184</v>
      </c>
      <c r="C192" s="70">
        <v>16</v>
      </c>
      <c r="D192" s="70">
        <v>4</v>
      </c>
      <c r="E192" s="70">
        <v>2022</v>
      </c>
      <c r="F192" s="70" t="s">
        <v>161</v>
      </c>
      <c r="G192" s="1073" t="s">
        <v>2331</v>
      </c>
      <c r="H192" s="70" t="s">
        <v>2332</v>
      </c>
      <c r="I192" s="1066"/>
      <c r="J192" s="73"/>
      <c r="K192" s="71"/>
      <c r="L192" s="71"/>
      <c r="M192" s="71"/>
      <c r="N192" s="71"/>
      <c r="O192" s="71"/>
      <c r="P192" s="71"/>
      <c r="Q192" s="71"/>
      <c r="R192" s="71"/>
      <c r="S192" s="71"/>
      <c r="T192" s="71"/>
      <c r="U192" s="71"/>
      <c r="V192" s="71"/>
      <c r="W192" s="71"/>
      <c r="X192" s="71"/>
      <c r="Y192" s="71"/>
      <c r="Z192" s="71"/>
      <c r="AA192" s="71"/>
      <c r="AB192" s="71"/>
      <c r="AC192" s="72"/>
      <c r="AD192" s="71">
        <v>16621235.144236663</v>
      </c>
      <c r="AE192" s="71">
        <v>1097019.058800518</v>
      </c>
      <c r="AF192" s="71">
        <v>886673.19999580237</v>
      </c>
      <c r="AG192" s="71">
        <v>52565676.465407781</v>
      </c>
      <c r="AH192" s="71">
        <v>44655601.332439221</v>
      </c>
      <c r="AI192" s="71">
        <v>0</v>
      </c>
      <c r="AJ192" s="71">
        <v>0</v>
      </c>
      <c r="AK192" s="71">
        <v>3044563.3475309708</v>
      </c>
      <c r="AL192" s="71">
        <v>0</v>
      </c>
      <c r="AM192" s="71">
        <v>0</v>
      </c>
      <c r="AN192" s="71">
        <v>118870768.54841097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2317</v>
      </c>
      <c r="B193" s="70">
        <v>185</v>
      </c>
      <c r="C193" s="70">
        <v>16</v>
      </c>
      <c r="D193" s="70">
        <v>5</v>
      </c>
      <c r="E193" s="70">
        <v>2022</v>
      </c>
      <c r="F193" s="70" t="s">
        <v>161</v>
      </c>
      <c r="G193" s="1073" t="s">
        <v>2315</v>
      </c>
      <c r="H193" s="70" t="s">
        <v>2316</v>
      </c>
      <c r="I193" s="1066"/>
      <c r="J193" s="73"/>
      <c r="K193" s="71"/>
      <c r="L193" s="71"/>
      <c r="M193" s="71"/>
      <c r="N193" s="71"/>
      <c r="O193" s="71"/>
      <c r="P193" s="71"/>
      <c r="Q193" s="71"/>
      <c r="R193" s="71"/>
      <c r="S193" s="71"/>
      <c r="T193" s="71"/>
      <c r="U193" s="71"/>
      <c r="V193" s="71"/>
      <c r="W193" s="71"/>
      <c r="X193" s="71"/>
      <c r="Y193" s="71"/>
      <c r="Z193" s="71"/>
      <c r="AA193" s="71"/>
      <c r="AB193" s="71"/>
      <c r="AC193" s="72"/>
      <c r="AD193" s="71">
        <v>327264568.43251848</v>
      </c>
      <c r="AE193" s="71">
        <v>7654898.8226757804</v>
      </c>
      <c r="AF193" s="71">
        <v>8331033.6082938928</v>
      </c>
      <c r="AG193" s="71">
        <v>232892902.06794056</v>
      </c>
      <c r="AH193" s="71">
        <v>228794363.35782227</v>
      </c>
      <c r="AI193" s="71">
        <v>0</v>
      </c>
      <c r="AJ193" s="71">
        <v>0</v>
      </c>
      <c r="AK193" s="71">
        <v>16198244.319606204</v>
      </c>
      <c r="AL193" s="71">
        <v>0</v>
      </c>
      <c r="AM193" s="71">
        <v>0</v>
      </c>
      <c r="AN193" s="71">
        <v>821136010.60885715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2329</v>
      </c>
      <c r="B194" s="70">
        <v>186</v>
      </c>
      <c r="C194" s="70">
        <v>16</v>
      </c>
      <c r="D194" s="70">
        <v>6</v>
      </c>
      <c r="E194" s="70">
        <v>2022</v>
      </c>
      <c r="F194" s="70" t="s">
        <v>161</v>
      </c>
      <c r="G194" s="1073" t="s">
        <v>2327</v>
      </c>
      <c r="H194" s="70" t="s">
        <v>2328</v>
      </c>
      <c r="I194" s="1066"/>
      <c r="J194" s="73"/>
      <c r="K194" s="71"/>
      <c r="L194" s="71"/>
      <c r="M194" s="71"/>
      <c r="N194" s="71"/>
      <c r="O194" s="71"/>
      <c r="P194" s="71"/>
      <c r="Q194" s="71"/>
      <c r="R194" s="71"/>
      <c r="S194" s="71"/>
      <c r="T194" s="71"/>
      <c r="U194" s="71"/>
      <c r="V194" s="71"/>
      <c r="W194" s="71"/>
      <c r="X194" s="71"/>
      <c r="Y194" s="71"/>
      <c r="Z194" s="71"/>
      <c r="AA194" s="71"/>
      <c r="AB194" s="71"/>
      <c r="AC194" s="72"/>
      <c r="AD194" s="71">
        <v>16983243.522110034</v>
      </c>
      <c r="AE194" s="71">
        <v>691493.60407455335</v>
      </c>
      <c r="AF194" s="71">
        <v>1560914.2791592772</v>
      </c>
      <c r="AG194" s="71">
        <v>11596929.153319607</v>
      </c>
      <c r="AH194" s="71">
        <v>12541905.31741422</v>
      </c>
      <c r="AI194" s="71">
        <v>0</v>
      </c>
      <c r="AJ194" s="71">
        <v>0</v>
      </c>
      <c r="AK194" s="71">
        <v>997895.73117818905</v>
      </c>
      <c r="AL194" s="71">
        <v>0</v>
      </c>
      <c r="AM194" s="71">
        <v>0</v>
      </c>
      <c r="AN194" s="71">
        <v>44372381.607255884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2389</v>
      </c>
      <c r="B195" s="70">
        <v>187</v>
      </c>
      <c r="C195" s="70">
        <v>16</v>
      </c>
      <c r="D195" s="70">
        <v>7</v>
      </c>
      <c r="E195" s="70">
        <v>2022</v>
      </c>
      <c r="F195" s="70" t="s">
        <v>161</v>
      </c>
      <c r="G195" s="1073" t="s">
        <v>2387</v>
      </c>
      <c r="H195" s="70" t="s">
        <v>2388</v>
      </c>
      <c r="I195" s="1066"/>
      <c r="J195" s="73"/>
      <c r="K195" s="71"/>
      <c r="L195" s="71"/>
      <c r="M195" s="71"/>
      <c r="N195" s="71"/>
      <c r="O195" s="71"/>
      <c r="P195" s="71"/>
      <c r="Q195" s="71"/>
      <c r="R195" s="71"/>
      <c r="S195" s="71"/>
      <c r="T195" s="71"/>
      <c r="U195" s="71"/>
      <c r="V195" s="71"/>
      <c r="W195" s="71"/>
      <c r="X195" s="71"/>
      <c r="Y195" s="71"/>
      <c r="Z195" s="71"/>
      <c r="AA195" s="71"/>
      <c r="AB195" s="71"/>
      <c r="AC195" s="72"/>
      <c r="AD195" s="71">
        <v>236469619.00209066</v>
      </c>
      <c r="AE195" s="71">
        <v>825591.66280863725</v>
      </c>
      <c r="AF195" s="71">
        <v>785075.22916295007</v>
      </c>
      <c r="AG195" s="71">
        <v>18399940.047398817</v>
      </c>
      <c r="AH195" s="71">
        <v>9098519.1410563756</v>
      </c>
      <c r="AI195" s="71">
        <v>0</v>
      </c>
      <c r="AJ195" s="71">
        <v>0</v>
      </c>
      <c r="AK195" s="71">
        <v>729569.21340020292</v>
      </c>
      <c r="AL195" s="71">
        <v>0</v>
      </c>
      <c r="AM195" s="71">
        <v>0</v>
      </c>
      <c r="AN195" s="71">
        <v>266308314.29591766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2385</v>
      </c>
      <c r="B196" s="70">
        <v>188</v>
      </c>
      <c r="C196" s="70">
        <v>16</v>
      </c>
      <c r="D196" s="70">
        <v>8</v>
      </c>
      <c r="E196" s="70">
        <v>2022</v>
      </c>
      <c r="F196" s="70" t="s">
        <v>161</v>
      </c>
      <c r="G196" s="1073" t="s">
        <v>2383</v>
      </c>
      <c r="H196" s="70" t="s">
        <v>2384</v>
      </c>
      <c r="I196" s="1066"/>
      <c r="J196" s="73"/>
      <c r="K196" s="71"/>
      <c r="L196" s="71"/>
      <c r="M196" s="71"/>
      <c r="N196" s="71"/>
      <c r="O196" s="71"/>
      <c r="P196" s="71"/>
      <c r="Q196" s="71"/>
      <c r="R196" s="71"/>
      <c r="S196" s="71"/>
      <c r="T196" s="71"/>
      <c r="U196" s="71"/>
      <c r="V196" s="71"/>
      <c r="W196" s="71"/>
      <c r="X196" s="71"/>
      <c r="Y196" s="71"/>
      <c r="Z196" s="71"/>
      <c r="AA196" s="71"/>
      <c r="AB196" s="71"/>
      <c r="AC196" s="72"/>
      <c r="AD196" s="71">
        <v>8331308.503490245</v>
      </c>
      <c r="AE196" s="71">
        <v>1042087.3238973994</v>
      </c>
      <c r="AF196" s="71">
        <v>757366.69166308129</v>
      </c>
      <c r="AG196" s="71">
        <v>15391881.908015147</v>
      </c>
      <c r="AH196" s="71">
        <v>13092673.635295136</v>
      </c>
      <c r="AI196" s="71">
        <v>0</v>
      </c>
      <c r="AJ196" s="71">
        <v>0</v>
      </c>
      <c r="AK196" s="71">
        <v>772439.47514336533</v>
      </c>
      <c r="AL196" s="71">
        <v>0</v>
      </c>
      <c r="AM196" s="71">
        <v>0</v>
      </c>
      <c r="AN196" s="71">
        <v>39387757.537504375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2369</v>
      </c>
      <c r="B197" s="70">
        <v>189</v>
      </c>
      <c r="C197" s="70">
        <v>16</v>
      </c>
      <c r="D197" s="70">
        <v>9</v>
      </c>
      <c r="E197" s="70">
        <v>2022</v>
      </c>
      <c r="F197" s="70" t="s">
        <v>161</v>
      </c>
      <c r="G197" s="1073" t="s">
        <v>2367</v>
      </c>
      <c r="H197" s="70" t="s">
        <v>2368</v>
      </c>
      <c r="I197" s="1066"/>
      <c r="J197" s="73"/>
      <c r="K197" s="71"/>
      <c r="L197" s="71"/>
      <c r="M197" s="71"/>
      <c r="N197" s="71"/>
      <c r="O197" s="71"/>
      <c r="P197" s="71"/>
      <c r="Q197" s="71"/>
      <c r="R197" s="71"/>
      <c r="S197" s="71"/>
      <c r="T197" s="71"/>
      <c r="U197" s="71"/>
      <c r="V197" s="71"/>
      <c r="W197" s="71"/>
      <c r="X197" s="71"/>
      <c r="Y197" s="71"/>
      <c r="Z197" s="71"/>
      <c r="AA197" s="71"/>
      <c r="AB197" s="71"/>
      <c r="AC197" s="72"/>
      <c r="AD197" s="71">
        <v>175212870.04763141</v>
      </c>
      <c r="AE197" s="71">
        <v>1447612.7786233642</v>
      </c>
      <c r="AF197" s="71">
        <v>1911889.0874909488</v>
      </c>
      <c r="AG197" s="71">
        <v>38591321.027528912</v>
      </c>
      <c r="AH197" s="71">
        <v>49586495.642916389</v>
      </c>
      <c r="AI197" s="71">
        <v>0</v>
      </c>
      <c r="AJ197" s="71">
        <v>0</v>
      </c>
      <c r="AK197" s="71">
        <v>3520268.3001267845</v>
      </c>
      <c r="AL197" s="71">
        <v>0</v>
      </c>
      <c r="AM197" s="71">
        <v>0</v>
      </c>
      <c r="AN197" s="71">
        <v>270270456.88431782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2397</v>
      </c>
      <c r="B198" s="70">
        <v>190</v>
      </c>
      <c r="C198" s="70">
        <v>16</v>
      </c>
      <c r="D198" s="70">
        <v>10</v>
      </c>
      <c r="E198" s="70">
        <v>2022</v>
      </c>
      <c r="F198" s="70" t="s">
        <v>161</v>
      </c>
      <c r="G198" s="1073" t="s">
        <v>2395</v>
      </c>
      <c r="H198" s="70" t="s">
        <v>2396</v>
      </c>
      <c r="I198" s="1066"/>
      <c r="J198" s="73"/>
      <c r="K198" s="71"/>
      <c r="L198" s="71"/>
      <c r="M198" s="71"/>
      <c r="N198" s="71"/>
      <c r="O198" s="71"/>
      <c r="P198" s="71"/>
      <c r="Q198" s="71"/>
      <c r="R198" s="71"/>
      <c r="S198" s="71"/>
      <c r="T198" s="71"/>
      <c r="U198" s="71"/>
      <c r="V198" s="71"/>
      <c r="W198" s="71"/>
      <c r="X198" s="71"/>
      <c r="Y198" s="71"/>
      <c r="Z198" s="71"/>
      <c r="AA198" s="71"/>
      <c r="AB198" s="71"/>
      <c r="AC198" s="72"/>
      <c r="AD198" s="71">
        <v>33818814.34070766</v>
      </c>
      <c r="AE198" s="71">
        <v>1825672.3658977693</v>
      </c>
      <c r="AF198" s="71">
        <v>3288079.7833177671</v>
      </c>
      <c r="AG198" s="71">
        <v>30794925.441779397</v>
      </c>
      <c r="AH198" s="71">
        <v>35760909.836582869</v>
      </c>
      <c r="AI198" s="71">
        <v>0</v>
      </c>
      <c r="AJ198" s="71">
        <v>0</v>
      </c>
      <c r="AK198" s="71">
        <v>2811617.7084205342</v>
      </c>
      <c r="AL198" s="71">
        <v>0</v>
      </c>
      <c r="AM198" s="71">
        <v>0</v>
      </c>
      <c r="AN198" s="71">
        <v>108300019.47670598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2321</v>
      </c>
      <c r="B199" s="70">
        <v>191</v>
      </c>
      <c r="C199" s="70">
        <v>16</v>
      </c>
      <c r="D199" s="70">
        <v>11</v>
      </c>
      <c r="E199" s="70">
        <v>2022</v>
      </c>
      <c r="F199" s="70" t="s">
        <v>161</v>
      </c>
      <c r="G199" s="1073" t="s">
        <v>2319</v>
      </c>
      <c r="H199" s="70" t="s">
        <v>2320</v>
      </c>
      <c r="I199" s="1066"/>
      <c r="J199" s="73"/>
      <c r="K199" s="71"/>
      <c r="L199" s="71"/>
      <c r="M199" s="71"/>
      <c r="N199" s="71"/>
      <c r="O199" s="71"/>
      <c r="P199" s="71"/>
      <c r="Q199" s="71"/>
      <c r="R199" s="71"/>
      <c r="S199" s="71"/>
      <c r="T199" s="71"/>
      <c r="U199" s="71"/>
      <c r="V199" s="71"/>
      <c r="W199" s="71"/>
      <c r="X199" s="71"/>
      <c r="Y199" s="71"/>
      <c r="Z199" s="71"/>
      <c r="AA199" s="71"/>
      <c r="AB199" s="71"/>
      <c r="AC199" s="72"/>
      <c r="AD199" s="71">
        <v>8245351.6115797609</v>
      </c>
      <c r="AE199" s="71">
        <v>725422.02857353841</v>
      </c>
      <c r="AF199" s="71">
        <v>1653276.0708255065</v>
      </c>
      <c r="AG199" s="71">
        <v>11725287.849434309</v>
      </c>
      <c r="AH199" s="71">
        <v>14731968.313712347</v>
      </c>
      <c r="AI199" s="71">
        <v>0</v>
      </c>
      <c r="AJ199" s="71">
        <v>0</v>
      </c>
      <c r="AK199" s="71">
        <v>1069948.7614573594</v>
      </c>
      <c r="AL199" s="71">
        <v>0</v>
      </c>
      <c r="AM199" s="71">
        <v>0</v>
      </c>
      <c r="AN199" s="71">
        <v>38151254.635582827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2439</v>
      </c>
      <c r="B200" s="70">
        <v>192</v>
      </c>
      <c r="C200" s="70">
        <v>16</v>
      </c>
      <c r="D200" s="70">
        <v>12</v>
      </c>
      <c r="E200" s="70">
        <v>2022</v>
      </c>
      <c r="F200" s="70" t="s">
        <v>161</v>
      </c>
      <c r="G200" s="1073" t="s">
        <v>2431</v>
      </c>
      <c r="H200" s="70" t="s">
        <v>2432</v>
      </c>
      <c r="I200" s="1066"/>
      <c r="J200" s="73"/>
      <c r="K200" s="71"/>
      <c r="L200" s="71"/>
      <c r="M200" s="71"/>
      <c r="N200" s="71"/>
      <c r="O200" s="71"/>
      <c r="P200" s="71"/>
      <c r="Q200" s="71"/>
      <c r="R200" s="71"/>
      <c r="S200" s="71"/>
      <c r="T200" s="71"/>
      <c r="U200" s="71"/>
      <c r="V200" s="71"/>
      <c r="W200" s="71"/>
      <c r="X200" s="71"/>
      <c r="Y200" s="71"/>
      <c r="Z200" s="71"/>
      <c r="AA200" s="71"/>
      <c r="AB200" s="71"/>
      <c r="AC200" s="72"/>
      <c r="AD200" s="71">
        <v>74378504.191914871</v>
      </c>
      <c r="AE200" s="71">
        <v>4367072.9247979391</v>
      </c>
      <c r="AF200" s="71">
        <v>8552701.9082928449</v>
      </c>
      <c r="AG200" s="71">
        <v>106721884.60006297</v>
      </c>
      <c r="AH200" s="71">
        <v>108045998.98964658</v>
      </c>
      <c r="AI200" s="71">
        <v>0</v>
      </c>
      <c r="AJ200" s="71">
        <v>0</v>
      </c>
      <c r="AK200" s="71">
        <v>8173628.6086760079</v>
      </c>
      <c r="AL200" s="71">
        <v>0</v>
      </c>
      <c r="AM200" s="71">
        <v>0</v>
      </c>
      <c r="AN200" s="71">
        <v>310239791.22339123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2353</v>
      </c>
      <c r="B201" s="70">
        <v>193</v>
      </c>
      <c r="C201" s="70">
        <v>16</v>
      </c>
      <c r="D201" s="70">
        <v>13</v>
      </c>
      <c r="E201" s="70">
        <v>2022</v>
      </c>
      <c r="F201" s="70" t="s">
        <v>161</v>
      </c>
      <c r="G201" s="1073" t="s">
        <v>2351</v>
      </c>
      <c r="H201" s="70" t="s">
        <v>2352</v>
      </c>
      <c r="I201" s="1066"/>
      <c r="J201" s="73"/>
      <c r="K201" s="71"/>
      <c r="L201" s="71"/>
      <c r="M201" s="71"/>
      <c r="N201" s="71"/>
      <c r="O201" s="71"/>
      <c r="P201" s="71"/>
      <c r="Q201" s="71"/>
      <c r="R201" s="71"/>
      <c r="S201" s="71"/>
      <c r="T201" s="71"/>
      <c r="U201" s="71"/>
      <c r="V201" s="71"/>
      <c r="W201" s="71"/>
      <c r="X201" s="71"/>
      <c r="Y201" s="71"/>
      <c r="Z201" s="71"/>
      <c r="AA201" s="71"/>
      <c r="AB201" s="71"/>
      <c r="AC201" s="72"/>
      <c r="AD201" s="71">
        <v>53245645.333208226</v>
      </c>
      <c r="AE201" s="71">
        <v>3948622.3559771227</v>
      </c>
      <c r="AF201" s="71">
        <v>5126079.4374757325</v>
      </c>
      <c r="AG201" s="71">
        <v>110790297.18561156</v>
      </c>
      <c r="AH201" s="71">
        <v>113675111.40389404</v>
      </c>
      <c r="AI201" s="71">
        <v>0</v>
      </c>
      <c r="AJ201" s="71">
        <v>0</v>
      </c>
      <c r="AK201" s="71">
        <v>7608954.9502336914</v>
      </c>
      <c r="AL201" s="71">
        <v>0</v>
      </c>
      <c r="AM201" s="71">
        <v>0</v>
      </c>
      <c r="AN201" s="71">
        <v>294394710.66640037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2262</v>
      </c>
      <c r="B202" s="70">
        <v>194</v>
      </c>
      <c r="C202" s="70">
        <v>16</v>
      </c>
      <c r="D202" s="70">
        <v>14</v>
      </c>
      <c r="E202" s="70">
        <v>2022</v>
      </c>
      <c r="F202" s="70" t="s">
        <v>161</v>
      </c>
      <c r="G202" s="1073" t="s">
        <v>2243</v>
      </c>
      <c r="H202" s="70" t="s">
        <v>2244</v>
      </c>
      <c r="I202" s="1066"/>
      <c r="J202" s="73"/>
      <c r="K202" s="71"/>
      <c r="L202" s="71"/>
      <c r="M202" s="71"/>
      <c r="N202" s="71"/>
      <c r="O202" s="71"/>
      <c r="P202" s="71"/>
      <c r="Q202" s="71"/>
      <c r="R202" s="71"/>
      <c r="S202" s="71"/>
      <c r="T202" s="71"/>
      <c r="U202" s="71"/>
      <c r="V202" s="71"/>
      <c r="W202" s="71"/>
      <c r="X202" s="71"/>
      <c r="Y202" s="71"/>
      <c r="Z202" s="71"/>
      <c r="AA202" s="71"/>
      <c r="AB202" s="71"/>
      <c r="AC202" s="72"/>
      <c r="AD202" s="71">
        <v>37328953.126956493</v>
      </c>
      <c r="AE202" s="71">
        <v>1156797.7114892062</v>
      </c>
      <c r="AF202" s="71">
        <v>1348482.1583269495</v>
      </c>
      <c r="AG202" s="71">
        <v>17568398.92909053</v>
      </c>
      <c r="AH202" s="71">
        <v>19732250.758725692</v>
      </c>
      <c r="AI202" s="71">
        <v>0</v>
      </c>
      <c r="AJ202" s="71">
        <v>0</v>
      </c>
      <c r="AK202" s="71">
        <v>1454489.8442017497</v>
      </c>
      <c r="AL202" s="71">
        <v>0</v>
      </c>
      <c r="AM202" s="71">
        <v>0</v>
      </c>
      <c r="AN202" s="71">
        <v>78589372.528790608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2405</v>
      </c>
      <c r="B203" s="70">
        <v>195</v>
      </c>
      <c r="C203" s="70">
        <v>16</v>
      </c>
      <c r="D203" s="70">
        <v>15</v>
      </c>
      <c r="E203" s="70">
        <v>2022</v>
      </c>
      <c r="F203" s="70" t="s">
        <v>161</v>
      </c>
      <c r="G203" s="1073" t="s">
        <v>2403</v>
      </c>
      <c r="H203" s="70" t="s">
        <v>2404</v>
      </c>
      <c r="I203" s="1066"/>
      <c r="J203" s="73"/>
      <c r="K203" s="71"/>
      <c r="L203" s="71"/>
      <c r="M203" s="71"/>
      <c r="N203" s="71"/>
      <c r="O203" s="71"/>
      <c r="P203" s="71"/>
      <c r="Q203" s="71"/>
      <c r="R203" s="71"/>
      <c r="S203" s="71"/>
      <c r="T203" s="71"/>
      <c r="U203" s="71"/>
      <c r="V203" s="71"/>
      <c r="W203" s="71"/>
      <c r="X203" s="71"/>
      <c r="Y203" s="71"/>
      <c r="Z203" s="71"/>
      <c r="AA203" s="71"/>
      <c r="AB203" s="71"/>
      <c r="AC203" s="72"/>
      <c r="AD203" s="71">
        <v>52549445.104680128</v>
      </c>
      <c r="AE203" s="71">
        <v>2431537.089093932</v>
      </c>
      <c r="AF203" s="71">
        <v>1690220.7874919984</v>
      </c>
      <c r="AG203" s="71">
        <v>87010453.527144358</v>
      </c>
      <c r="AH203" s="71">
        <v>104095212.07949293</v>
      </c>
      <c r="AI203" s="71">
        <v>0</v>
      </c>
      <c r="AJ203" s="71">
        <v>0</v>
      </c>
      <c r="AK203" s="71">
        <v>6775825.6467189817</v>
      </c>
      <c r="AL203" s="71">
        <v>0</v>
      </c>
      <c r="AM203" s="71">
        <v>0</v>
      </c>
      <c r="AN203" s="71">
        <v>254552694.23462233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2361</v>
      </c>
      <c r="B204" s="70">
        <v>196</v>
      </c>
      <c r="C204" s="70">
        <v>16</v>
      </c>
      <c r="D204" s="70">
        <v>16</v>
      </c>
      <c r="E204" s="70">
        <v>2022</v>
      </c>
      <c r="F204" s="70" t="s">
        <v>161</v>
      </c>
      <c r="G204" s="1073" t="s">
        <v>2359</v>
      </c>
      <c r="H204" s="70" t="s">
        <v>2360</v>
      </c>
      <c r="I204" s="1066"/>
      <c r="J204" s="73"/>
      <c r="K204" s="71"/>
      <c r="L204" s="71"/>
      <c r="M204" s="71"/>
      <c r="N204" s="71"/>
      <c r="O204" s="71"/>
      <c r="P204" s="71"/>
      <c r="Q204" s="71"/>
      <c r="R204" s="71"/>
      <c r="S204" s="71"/>
      <c r="T204" s="71"/>
      <c r="U204" s="71"/>
      <c r="V204" s="71"/>
      <c r="W204" s="71"/>
      <c r="X204" s="71"/>
      <c r="Y204" s="71"/>
      <c r="Z204" s="71"/>
      <c r="AA204" s="71"/>
      <c r="AB204" s="71"/>
      <c r="AC204" s="72"/>
      <c r="AD204" s="71">
        <v>13210556.745932918</v>
      </c>
      <c r="AE204" s="71">
        <v>445916.43627237552</v>
      </c>
      <c r="AF204" s="71">
        <v>3759124.9208155377</v>
      </c>
      <c r="AG204" s="71">
        <v>7885688.5917423507</v>
      </c>
      <c r="AH204" s="71">
        <v>9033467.7649287079</v>
      </c>
      <c r="AI204" s="71">
        <v>0</v>
      </c>
      <c r="AJ204" s="71">
        <v>0</v>
      </c>
      <c r="AK204" s="71">
        <v>826543.81149994675</v>
      </c>
      <c r="AL204" s="71">
        <v>0</v>
      </c>
      <c r="AM204" s="71">
        <v>0</v>
      </c>
      <c r="AN204" s="71">
        <v>35161298.271191835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2381</v>
      </c>
      <c r="B205" s="70">
        <v>197</v>
      </c>
      <c r="C205" s="70">
        <v>16</v>
      </c>
      <c r="D205" s="70">
        <v>17</v>
      </c>
      <c r="E205" s="70">
        <v>2022</v>
      </c>
      <c r="F205" s="70" t="s">
        <v>161</v>
      </c>
      <c r="G205" s="1073" t="s">
        <v>2379</v>
      </c>
      <c r="H205" s="70" t="s">
        <v>2380</v>
      </c>
      <c r="I205" s="1066"/>
      <c r="J205" s="73"/>
      <c r="K205" s="71"/>
      <c r="L205" s="71"/>
      <c r="M205" s="71"/>
      <c r="N205" s="71"/>
      <c r="O205" s="71"/>
      <c r="P205" s="71"/>
      <c r="Q205" s="71"/>
      <c r="R205" s="71"/>
      <c r="S205" s="71"/>
      <c r="T205" s="71"/>
      <c r="U205" s="71"/>
      <c r="V205" s="71"/>
      <c r="W205" s="71"/>
      <c r="X205" s="71"/>
      <c r="Y205" s="71"/>
      <c r="Z205" s="71"/>
      <c r="AA205" s="71"/>
      <c r="AB205" s="71"/>
      <c r="AC205" s="72"/>
      <c r="AD205" s="71">
        <v>695626.80779722962</v>
      </c>
      <c r="AE205" s="71">
        <v>95322.716449529558</v>
      </c>
      <c r="AF205" s="71">
        <v>406391.88333140942</v>
      </c>
      <c r="AG205" s="71">
        <v>2567173.9222940421</v>
      </c>
      <c r="AH205" s="71">
        <v>2684453.4548683963</v>
      </c>
      <c r="AI205" s="71">
        <v>0</v>
      </c>
      <c r="AJ205" s="71">
        <v>0</v>
      </c>
      <c r="AK205" s="71">
        <v>162442.13636415137</v>
      </c>
      <c r="AL205" s="71">
        <v>0</v>
      </c>
      <c r="AM205" s="71">
        <v>0</v>
      </c>
      <c r="AN205" s="71">
        <v>6611410.921104758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2325</v>
      </c>
      <c r="B206" s="70">
        <v>198</v>
      </c>
      <c r="C206" s="70">
        <v>16</v>
      </c>
      <c r="D206" s="70">
        <v>18</v>
      </c>
      <c r="E206" s="70">
        <v>2022</v>
      </c>
      <c r="F206" s="70" t="s">
        <v>161</v>
      </c>
      <c r="G206" s="1073" t="s">
        <v>2323</v>
      </c>
      <c r="H206" s="70" t="s">
        <v>2324</v>
      </c>
      <c r="I206" s="1066"/>
      <c r="J206" s="73"/>
      <c r="K206" s="71"/>
      <c r="L206" s="71"/>
      <c r="M206" s="71"/>
      <c r="N206" s="71"/>
      <c r="O206" s="71"/>
      <c r="P206" s="71"/>
      <c r="Q206" s="71"/>
      <c r="R206" s="71"/>
      <c r="S206" s="71"/>
      <c r="T206" s="71"/>
      <c r="U206" s="71"/>
      <c r="V206" s="71"/>
      <c r="W206" s="71"/>
      <c r="X206" s="71"/>
      <c r="Y206" s="71"/>
      <c r="Z206" s="71"/>
      <c r="AA206" s="71"/>
      <c r="AB206" s="71"/>
      <c r="AC206" s="72"/>
      <c r="AD206" s="71">
        <v>2611976.4032482603</v>
      </c>
      <c r="AE206" s="71">
        <v>846594.973212771</v>
      </c>
      <c r="AF206" s="71">
        <v>443336.59999790118</v>
      </c>
      <c r="AG206" s="71">
        <v>12657283.599484537</v>
      </c>
      <c r="AH206" s="71">
        <v>29641743.72217365</v>
      </c>
      <c r="AI206" s="71">
        <v>0</v>
      </c>
      <c r="AJ206" s="71">
        <v>0</v>
      </c>
      <c r="AK206" s="71">
        <v>2326099.0814497797</v>
      </c>
      <c r="AL206" s="71">
        <v>0</v>
      </c>
      <c r="AM206" s="71">
        <v>0</v>
      </c>
      <c r="AN206" s="71">
        <v>48527034.379566893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2345</v>
      </c>
      <c r="B207" s="70">
        <v>199</v>
      </c>
      <c r="C207" s="70">
        <v>16</v>
      </c>
      <c r="D207" s="70">
        <v>19</v>
      </c>
      <c r="E207" s="70">
        <v>2022</v>
      </c>
      <c r="F207" s="70" t="s">
        <v>161</v>
      </c>
      <c r="G207" s="1073" t="s">
        <v>2343</v>
      </c>
      <c r="H207" s="70" t="s">
        <v>2344</v>
      </c>
      <c r="I207" s="1066"/>
      <c r="J207" s="73"/>
      <c r="K207" s="71"/>
      <c r="L207" s="71"/>
      <c r="M207" s="71"/>
      <c r="N207" s="71"/>
      <c r="O207" s="71"/>
      <c r="P207" s="71"/>
      <c r="Q207" s="71"/>
      <c r="R207" s="71"/>
      <c r="S207" s="71"/>
      <c r="T207" s="71"/>
      <c r="U207" s="71"/>
      <c r="V207" s="71"/>
      <c r="W207" s="71"/>
      <c r="X207" s="71"/>
      <c r="Y207" s="71"/>
      <c r="Z207" s="71"/>
      <c r="AA207" s="71"/>
      <c r="AB207" s="71"/>
      <c r="AC207" s="72"/>
      <c r="AD207" s="71">
        <v>102415376.75905111</v>
      </c>
      <c r="AE207" s="71">
        <v>1237579.6745820278</v>
      </c>
      <c r="AF207" s="71">
        <v>895909.37916242529</v>
      </c>
      <c r="AG207" s="71">
        <v>49747365.963758886</v>
      </c>
      <c r="AH207" s="71">
        <v>70446303.587854967</v>
      </c>
      <c r="AI207" s="71">
        <v>0</v>
      </c>
      <c r="AJ207" s="71">
        <v>0</v>
      </c>
      <c r="AK207" s="71">
        <v>4774094.3288198765</v>
      </c>
      <c r="AL207" s="71">
        <v>0</v>
      </c>
      <c r="AM207" s="71">
        <v>0</v>
      </c>
      <c r="AN207" s="71">
        <v>229516629.69322932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1658</v>
      </c>
      <c r="B208" s="70">
        <v>200</v>
      </c>
      <c r="C208" s="70">
        <v>16</v>
      </c>
      <c r="D208" s="70">
        <v>20</v>
      </c>
      <c r="E208" s="70">
        <v>2022</v>
      </c>
      <c r="F208" s="70" t="s">
        <v>161</v>
      </c>
      <c r="G208" s="1073" t="s">
        <v>1656</v>
      </c>
      <c r="H208" s="70" t="s">
        <v>1657</v>
      </c>
      <c r="I208" s="1066"/>
      <c r="J208" s="73"/>
      <c r="K208" s="71"/>
      <c r="L208" s="71"/>
      <c r="M208" s="71"/>
      <c r="N208" s="71"/>
      <c r="O208" s="71"/>
      <c r="P208" s="71"/>
      <c r="Q208" s="71"/>
      <c r="R208" s="71"/>
      <c r="S208" s="71"/>
      <c r="T208" s="71"/>
      <c r="U208" s="71"/>
      <c r="V208" s="71"/>
      <c r="W208" s="71"/>
      <c r="X208" s="71"/>
      <c r="Y208" s="71"/>
      <c r="Z208" s="71"/>
      <c r="AA208" s="71"/>
      <c r="AB208" s="71"/>
      <c r="AC208" s="72"/>
      <c r="AD208" s="71">
        <v>85642646.106429636</v>
      </c>
      <c r="AE208" s="71">
        <v>1861216.4296586108</v>
      </c>
      <c r="AF208" s="71">
        <v>3278843.6041511446</v>
      </c>
      <c r="AG208" s="71">
        <v>52063403.306698076</v>
      </c>
      <c r="AH208" s="71">
        <v>61469213.68223691</v>
      </c>
      <c r="AI208" s="71">
        <v>0</v>
      </c>
      <c r="AJ208" s="71">
        <v>0</v>
      </c>
      <c r="AK208" s="71">
        <v>4127941.3476066706</v>
      </c>
      <c r="AL208" s="71">
        <v>0</v>
      </c>
      <c r="AM208" s="71">
        <v>0</v>
      </c>
      <c r="AN208" s="71">
        <v>208443264.47678104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628339454.85579252</v>
      </c>
      <c r="AE209" s="71">
        <v>83195728.150035173</v>
      </c>
      <c r="AF209" s="71">
        <v>10169033.262451857</v>
      </c>
      <c r="AG209" s="71">
        <v>3002600104.3923588</v>
      </c>
      <c r="AH209" s="71">
        <v>2331371932.2810535</v>
      </c>
      <c r="AI209" s="71">
        <v>0</v>
      </c>
      <c r="AJ209" s="71">
        <v>0</v>
      </c>
      <c r="AK209" s="71">
        <v>137841578.99747416</v>
      </c>
      <c r="AL209" s="71">
        <v>0</v>
      </c>
      <c r="AM209" s="71">
        <v>0</v>
      </c>
      <c r="AN209" s="71">
        <v>6193517831.9391661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2365</v>
      </c>
      <c r="B210" s="70">
        <v>202</v>
      </c>
      <c r="C210" s="70">
        <v>16</v>
      </c>
      <c r="D210" s="70">
        <v>22</v>
      </c>
      <c r="E210" s="70">
        <v>2022</v>
      </c>
      <c r="F210" s="70" t="s">
        <v>161</v>
      </c>
      <c r="G210" s="1073" t="s">
        <v>2363</v>
      </c>
      <c r="H210" s="70" t="s">
        <v>2364</v>
      </c>
      <c r="I210" s="1066"/>
      <c r="J210" s="73"/>
      <c r="K210" s="71"/>
      <c r="L210" s="71"/>
      <c r="M210" s="71"/>
      <c r="N210" s="71"/>
      <c r="O210" s="71"/>
      <c r="P210" s="71"/>
      <c r="Q210" s="71"/>
      <c r="R210" s="71"/>
      <c r="S210" s="71"/>
      <c r="T210" s="71"/>
      <c r="U210" s="71"/>
      <c r="V210" s="71"/>
      <c r="W210" s="71"/>
      <c r="X210" s="71"/>
      <c r="Y210" s="71"/>
      <c r="Z210" s="71"/>
      <c r="AA210" s="71"/>
      <c r="AB210" s="71"/>
      <c r="AC210" s="72"/>
      <c r="AD210" s="71">
        <v>494639592.2461971</v>
      </c>
      <c r="AE210" s="71">
        <v>1746506.0420668041</v>
      </c>
      <c r="AF210" s="71">
        <v>2567657.8083211775</v>
      </c>
      <c r="AG210" s="71">
        <v>64703944.467558958</v>
      </c>
      <c r="AH210" s="71">
        <v>53329118.1494615</v>
      </c>
      <c r="AI210" s="71">
        <v>0</v>
      </c>
      <c r="AJ210" s="71">
        <v>0</v>
      </c>
      <c r="AK210" s="71">
        <v>3638678.0290981093</v>
      </c>
      <c r="AL210" s="71">
        <v>0</v>
      </c>
      <c r="AM210" s="71">
        <v>0</v>
      </c>
      <c r="AN210" s="71">
        <v>620625496.74270368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2440</v>
      </c>
      <c r="B211" s="70">
        <v>203</v>
      </c>
      <c r="C211" s="70">
        <v>16</v>
      </c>
      <c r="D211" s="70">
        <v>23</v>
      </c>
      <c r="E211" s="70">
        <v>2022</v>
      </c>
      <c r="F211" s="70" t="s">
        <v>161</v>
      </c>
      <c r="G211" s="1073" t="s">
        <v>2434</v>
      </c>
      <c r="H211" s="70" t="s">
        <v>2435</v>
      </c>
      <c r="I211" s="1066"/>
      <c r="J211" s="73"/>
      <c r="K211" s="71"/>
      <c r="L211" s="71"/>
      <c r="M211" s="71"/>
      <c r="N211" s="71"/>
      <c r="O211" s="71"/>
      <c r="P211" s="71"/>
      <c r="Q211" s="71"/>
      <c r="R211" s="71"/>
      <c r="S211" s="71"/>
      <c r="T211" s="71"/>
      <c r="U211" s="71"/>
      <c r="V211" s="71"/>
      <c r="W211" s="71"/>
      <c r="X211" s="71"/>
      <c r="Y211" s="71"/>
      <c r="Z211" s="71"/>
      <c r="AA211" s="71"/>
      <c r="AB211" s="71"/>
      <c r="AC211" s="72"/>
      <c r="AD211" s="71">
        <v>38537589.105087236</v>
      </c>
      <c r="AE211" s="71">
        <v>2820906.1512013325</v>
      </c>
      <c r="AF211" s="71">
        <v>184723.58333245883</v>
      </c>
      <c r="AG211" s="71">
        <v>100929000.83627771</v>
      </c>
      <c r="AH211" s="71">
        <v>121702451.21804816</v>
      </c>
      <c r="AI211" s="71">
        <v>0</v>
      </c>
      <c r="AJ211" s="71">
        <v>0</v>
      </c>
      <c r="AK211" s="71">
        <v>8032234.2213002164</v>
      </c>
      <c r="AL211" s="71">
        <v>0</v>
      </c>
      <c r="AM211" s="71">
        <v>0</v>
      </c>
      <c r="AN211" s="71">
        <v>272206905.11524713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2401</v>
      </c>
      <c r="B212" s="70">
        <v>204</v>
      </c>
      <c r="C212" s="70">
        <v>16</v>
      </c>
      <c r="D212" s="70">
        <v>24</v>
      </c>
      <c r="E212" s="70">
        <v>2022</v>
      </c>
      <c r="F212" s="70" t="s">
        <v>161</v>
      </c>
      <c r="G212" s="1073" t="s">
        <v>2399</v>
      </c>
      <c r="H212" s="70" t="s">
        <v>2400</v>
      </c>
      <c r="I212" s="1066"/>
      <c r="J212" s="73"/>
      <c r="K212" s="71"/>
      <c r="L212" s="71"/>
      <c r="M212" s="71"/>
      <c r="N212" s="71"/>
      <c r="O212" s="71"/>
      <c r="P212" s="71"/>
      <c r="Q212" s="71"/>
      <c r="R212" s="71"/>
      <c r="S212" s="71"/>
      <c r="T212" s="71"/>
      <c r="U212" s="71"/>
      <c r="V212" s="71"/>
      <c r="W212" s="71"/>
      <c r="X212" s="71"/>
      <c r="Y212" s="71"/>
      <c r="Z212" s="71"/>
      <c r="AA212" s="71"/>
      <c r="AB212" s="71"/>
      <c r="AC212" s="72"/>
      <c r="AD212" s="71">
        <v>12477691.321260931</v>
      </c>
      <c r="AE212" s="71">
        <v>2037321.1092009619</v>
      </c>
      <c r="AF212" s="71">
        <v>101597.97083285236</v>
      </c>
      <c r="AG212" s="71">
        <v>69419731.34655562</v>
      </c>
      <c r="AH212" s="71">
        <v>87563489.02624844</v>
      </c>
      <c r="AI212" s="71">
        <v>0</v>
      </c>
      <c r="AJ212" s="71">
        <v>0</v>
      </c>
      <c r="AK212" s="71">
        <v>6766141.0996384481</v>
      </c>
      <c r="AL212" s="71">
        <v>0</v>
      </c>
      <c r="AM212" s="71">
        <v>0</v>
      </c>
      <c r="AN212" s="71">
        <v>178365971.87373728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1650</v>
      </c>
      <c r="B213" s="70">
        <v>205</v>
      </c>
      <c r="C213" s="70">
        <v>16</v>
      </c>
      <c r="D213" s="70">
        <v>25</v>
      </c>
      <c r="E213" s="70">
        <v>2022</v>
      </c>
      <c r="F213" s="70" t="s">
        <v>161</v>
      </c>
      <c r="G213" s="1073" t="s">
        <v>1648</v>
      </c>
      <c r="H213" s="70" t="s">
        <v>1649</v>
      </c>
      <c r="I213" s="1066"/>
      <c r="J213" s="73"/>
      <c r="K213" s="71"/>
      <c r="L213" s="71"/>
      <c r="M213" s="71"/>
      <c r="N213" s="71"/>
      <c r="O213" s="71"/>
      <c r="P213" s="71"/>
      <c r="Q213" s="71"/>
      <c r="R213" s="71"/>
      <c r="S213" s="71"/>
      <c r="T213" s="71"/>
      <c r="U213" s="71"/>
      <c r="V213" s="71"/>
      <c r="W213" s="71"/>
      <c r="X213" s="71"/>
      <c r="Y213" s="71"/>
      <c r="Z213" s="71"/>
      <c r="AA213" s="71"/>
      <c r="AB213" s="71"/>
      <c r="AC213" s="72"/>
      <c r="AD213" s="71">
        <v>71879041.93089661</v>
      </c>
      <c r="AE213" s="71">
        <v>5840535.9316110061</v>
      </c>
      <c r="AF213" s="71">
        <v>10566188.966616645</v>
      </c>
      <c r="AG213" s="71">
        <v>119284294.38068011</v>
      </c>
      <c r="AH213" s="71">
        <v>118120288.77261795</v>
      </c>
      <c r="AI213" s="71">
        <v>0</v>
      </c>
      <c r="AJ213" s="71">
        <v>0</v>
      </c>
      <c r="AK213" s="71">
        <v>9658075.9851802085</v>
      </c>
      <c r="AL213" s="71">
        <v>0</v>
      </c>
      <c r="AM213" s="71">
        <v>0</v>
      </c>
      <c r="AN213" s="71">
        <v>335348425.96760249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2441</v>
      </c>
      <c r="B214" s="70">
        <v>206</v>
      </c>
      <c r="C214" s="70">
        <v>16</v>
      </c>
      <c r="D214" s="70">
        <v>26</v>
      </c>
      <c r="E214" s="70">
        <v>2022</v>
      </c>
      <c r="F214" s="70" t="s">
        <v>161</v>
      </c>
      <c r="G214" s="1073" t="s">
        <v>2437</v>
      </c>
      <c r="H214" s="70" t="s">
        <v>2438</v>
      </c>
      <c r="I214" s="1066"/>
      <c r="J214" s="73"/>
      <c r="K214" s="71"/>
      <c r="L214" s="71"/>
      <c r="M214" s="71"/>
      <c r="N214" s="71"/>
      <c r="O214" s="71"/>
      <c r="P214" s="71"/>
      <c r="Q214" s="71"/>
      <c r="R214" s="71"/>
      <c r="S214" s="71"/>
      <c r="T214" s="71"/>
      <c r="U214" s="71"/>
      <c r="V214" s="71"/>
      <c r="W214" s="71"/>
      <c r="X214" s="71"/>
      <c r="Y214" s="71"/>
      <c r="Z214" s="71"/>
      <c r="AA214" s="71"/>
      <c r="AB214" s="71"/>
      <c r="AC214" s="72"/>
      <c r="AD214" s="71">
        <v>52754904.001256488</v>
      </c>
      <c r="AE214" s="71">
        <v>4875999.2922827154</v>
      </c>
      <c r="AF214" s="71">
        <v>1376190.6958268185</v>
      </c>
      <c r="AG214" s="71">
        <v>151396291.66085383</v>
      </c>
      <c r="AH214" s="71">
        <v>142605626.74707186</v>
      </c>
      <c r="AI214" s="71">
        <v>0</v>
      </c>
      <c r="AJ214" s="71">
        <v>0</v>
      </c>
      <c r="AK214" s="71">
        <v>10282406.453638613</v>
      </c>
      <c r="AL214" s="71">
        <v>0</v>
      </c>
      <c r="AM214" s="71">
        <v>0</v>
      </c>
      <c r="AN214" s="71">
        <v>363291418.85093033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2341</v>
      </c>
      <c r="B215" s="70">
        <v>207</v>
      </c>
      <c r="C215" s="70">
        <v>16</v>
      </c>
      <c r="D215" s="70">
        <v>27</v>
      </c>
      <c r="E215" s="70">
        <v>2022</v>
      </c>
      <c r="F215" s="70" t="s">
        <v>161</v>
      </c>
      <c r="G215" s="1073" t="s">
        <v>2339</v>
      </c>
      <c r="H215" s="70" t="s">
        <v>2340</v>
      </c>
      <c r="I215" s="1066"/>
      <c r="J215" s="73"/>
      <c r="K215" s="71"/>
      <c r="L215" s="71"/>
      <c r="M215" s="71"/>
      <c r="N215" s="71"/>
      <c r="O215" s="71"/>
      <c r="P215" s="71"/>
      <c r="Q215" s="71"/>
      <c r="R215" s="71"/>
      <c r="S215" s="71"/>
      <c r="T215" s="71"/>
      <c r="U215" s="71"/>
      <c r="V215" s="71"/>
      <c r="W215" s="71"/>
      <c r="X215" s="71"/>
      <c r="Y215" s="71"/>
      <c r="Z215" s="71"/>
      <c r="AA215" s="71"/>
      <c r="AB215" s="71"/>
      <c r="AC215" s="72"/>
      <c r="AD215" s="71">
        <v>10519307.737529017</v>
      </c>
      <c r="AE215" s="71">
        <v>2434768.3676176448</v>
      </c>
      <c r="AF215" s="71">
        <v>4156280.6249803239</v>
      </c>
      <c r="AG215" s="71">
        <v>51527645.27074106</v>
      </c>
      <c r="AH215" s="71">
        <v>71734320.835182786</v>
      </c>
      <c r="AI215" s="71">
        <v>0</v>
      </c>
      <c r="AJ215" s="71">
        <v>0</v>
      </c>
      <c r="AK215" s="71">
        <v>5025505.1710305298</v>
      </c>
      <c r="AL215" s="71">
        <v>0</v>
      </c>
      <c r="AM215" s="71">
        <v>0</v>
      </c>
      <c r="AN215" s="71">
        <v>145397828.00708136</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2373</v>
      </c>
      <c r="B216" s="70">
        <v>208</v>
      </c>
      <c r="C216" s="70">
        <v>16</v>
      </c>
      <c r="D216" s="70">
        <v>28</v>
      </c>
      <c r="E216" s="70">
        <v>2022</v>
      </c>
      <c r="F216" s="70" t="s">
        <v>161</v>
      </c>
      <c r="G216" s="1073" t="s">
        <v>2371</v>
      </c>
      <c r="H216" s="70" t="s">
        <v>2372</v>
      </c>
      <c r="I216" s="1066"/>
      <c r="J216" s="73"/>
      <c r="K216" s="71"/>
      <c r="L216" s="71"/>
      <c r="M216" s="71"/>
      <c r="N216" s="71"/>
      <c r="O216" s="71"/>
      <c r="P216" s="71"/>
      <c r="Q216" s="71"/>
      <c r="R216" s="71"/>
      <c r="S216" s="71"/>
      <c r="T216" s="71"/>
      <c r="U216" s="71"/>
      <c r="V216" s="71"/>
      <c r="W216" s="71"/>
      <c r="X216" s="71"/>
      <c r="Y216" s="71"/>
      <c r="Z216" s="71"/>
      <c r="AA216" s="71"/>
      <c r="AB216" s="71"/>
      <c r="AC216" s="72"/>
      <c r="AD216" s="71">
        <v>2313359.1249944232</v>
      </c>
      <c r="AE216" s="71">
        <v>525082.76010334073</v>
      </c>
      <c r="AF216" s="71">
        <v>729658.1541632124</v>
      </c>
      <c r="AG216" s="71">
        <v>22178150.3634707</v>
      </c>
      <c r="AH216" s="71">
        <v>24806258.096683726</v>
      </c>
      <c r="AI216" s="71">
        <v>0</v>
      </c>
      <c r="AJ216" s="71">
        <v>0</v>
      </c>
      <c r="AK216" s="71">
        <v>1720104.6887971864</v>
      </c>
      <c r="AL216" s="71">
        <v>0</v>
      </c>
      <c r="AM216" s="71">
        <v>0</v>
      </c>
      <c r="AN216" s="71">
        <v>52272613.188212581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1749</v>
      </c>
      <c r="B217" s="70">
        <v>209</v>
      </c>
      <c r="C217" s="70">
        <v>16</v>
      </c>
      <c r="D217" s="70">
        <v>29</v>
      </c>
      <c r="E217" s="70">
        <v>2022</v>
      </c>
      <c r="F217" s="70" t="s">
        <v>161</v>
      </c>
      <c r="G217" s="1073" t="s">
        <v>1730</v>
      </c>
      <c r="H217" s="70" t="s">
        <v>1731</v>
      </c>
      <c r="I217" s="1066"/>
      <c r="J217" s="73"/>
      <c r="K217" s="71"/>
      <c r="L217" s="71"/>
      <c r="M217" s="71"/>
      <c r="N217" s="71"/>
      <c r="O217" s="71"/>
      <c r="P217" s="71"/>
      <c r="Q217" s="71"/>
      <c r="R217" s="71"/>
      <c r="S217" s="71"/>
      <c r="T217" s="71"/>
      <c r="U217" s="71"/>
      <c r="V217" s="71"/>
      <c r="W217" s="71"/>
      <c r="X217" s="71"/>
      <c r="Y217" s="71"/>
      <c r="Z217" s="71"/>
      <c r="AA217" s="71"/>
      <c r="AB217" s="71"/>
      <c r="AC217" s="72"/>
      <c r="AD217" s="71">
        <v>21830099.115030915</v>
      </c>
      <c r="AE217" s="71">
        <v>987155.58899428067</v>
      </c>
      <c r="AF217" s="71">
        <v>1200703.2916609824</v>
      </c>
      <c r="AG217" s="71">
        <v>12914000.991713941</v>
      </c>
      <c r="AH217" s="71">
        <v>21349861.645100348</v>
      </c>
      <c r="AI217" s="71">
        <v>0</v>
      </c>
      <c r="AJ217" s="71">
        <v>0</v>
      </c>
      <c r="AK217" s="71">
        <v>1574319.9734115528</v>
      </c>
      <c r="AL217" s="71">
        <v>0</v>
      </c>
      <c r="AM217" s="71">
        <v>0</v>
      </c>
      <c r="AN217" s="71">
        <v>59856140.605912015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2337</v>
      </c>
      <c r="B218" s="70">
        <v>210</v>
      </c>
      <c r="C218" s="70">
        <v>16</v>
      </c>
      <c r="D218" s="70">
        <v>30</v>
      </c>
      <c r="E218" s="70">
        <v>2022</v>
      </c>
      <c r="F218" s="70" t="s">
        <v>161</v>
      </c>
      <c r="G218" s="1073" t="s">
        <v>2335</v>
      </c>
      <c r="H218" s="70" t="s">
        <v>2336</v>
      </c>
      <c r="I218" s="1066"/>
      <c r="J218" s="73"/>
      <c r="K218" s="71"/>
      <c r="L218" s="71"/>
      <c r="M218" s="71"/>
      <c r="N218" s="71"/>
      <c r="O218" s="71"/>
      <c r="P218" s="71"/>
      <c r="Q218" s="71"/>
      <c r="R218" s="71"/>
      <c r="S218" s="71"/>
      <c r="T218" s="71"/>
      <c r="U218" s="71"/>
      <c r="V218" s="71"/>
      <c r="W218" s="71"/>
      <c r="X218" s="71"/>
      <c r="Y218" s="71"/>
      <c r="Z218" s="71"/>
      <c r="AA218" s="71"/>
      <c r="AB218" s="71"/>
      <c r="AC218" s="72"/>
      <c r="AD218" s="71">
        <v>25215344.6173894</v>
      </c>
      <c r="AE218" s="71">
        <v>1051781.1594685379</v>
      </c>
      <c r="AF218" s="71">
        <v>4498019.2541453727</v>
      </c>
      <c r="AG218" s="71">
        <v>31609724.121464029</v>
      </c>
      <c r="AH218" s="71">
        <v>40327516.4407451</v>
      </c>
      <c r="AI218" s="71">
        <v>0</v>
      </c>
      <c r="AJ218" s="71">
        <v>0</v>
      </c>
      <c r="AK218" s="71">
        <v>3032296.254562295</v>
      </c>
      <c r="AL218" s="71">
        <v>0</v>
      </c>
      <c r="AM218" s="71">
        <v>0</v>
      </c>
      <c r="AN218" s="71">
        <v>105734681.84777473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1795</v>
      </c>
      <c r="B219" s="70">
        <v>211</v>
      </c>
      <c r="C219" s="70">
        <v>16</v>
      </c>
      <c r="D219" s="70">
        <v>31</v>
      </c>
      <c r="E219" s="70">
        <v>2022</v>
      </c>
      <c r="F219" s="70" t="s">
        <v>161</v>
      </c>
      <c r="G219" s="1073" t="s">
        <v>1776</v>
      </c>
      <c r="H219" s="70" t="s">
        <v>1777</v>
      </c>
      <c r="I219" s="1066"/>
      <c r="J219" s="73"/>
      <c r="K219" s="71"/>
      <c r="L219" s="71"/>
      <c r="M219" s="71"/>
      <c r="N219" s="71"/>
      <c r="O219" s="71"/>
      <c r="P219" s="71"/>
      <c r="Q219" s="71"/>
      <c r="R219" s="71"/>
      <c r="S219" s="71"/>
      <c r="T219" s="71"/>
      <c r="U219" s="71"/>
      <c r="V219" s="71"/>
      <c r="W219" s="71"/>
      <c r="X219" s="71"/>
      <c r="Y219" s="71"/>
      <c r="Z219" s="71"/>
      <c r="AA219" s="71"/>
      <c r="AB219" s="71"/>
      <c r="AC219" s="72"/>
      <c r="AD219" s="71">
        <v>12867302.599021839</v>
      </c>
      <c r="AE219" s="71">
        <v>1080862.6661819539</v>
      </c>
      <c r="AF219" s="71">
        <v>1847235.8333245884</v>
      </c>
      <c r="AG219" s="71">
        <v>15938801.569721268</v>
      </c>
      <c r="AH219" s="71">
        <v>19307248.434691601</v>
      </c>
      <c r="AI219" s="71">
        <v>0</v>
      </c>
      <c r="AJ219" s="71">
        <v>0</v>
      </c>
      <c r="AK219" s="71">
        <v>1546815.8597028372</v>
      </c>
      <c r="AL219" s="71">
        <v>0</v>
      </c>
      <c r="AM219" s="71">
        <v>0</v>
      </c>
      <c r="AN219" s="71">
        <v>52588266.962644093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2393</v>
      </c>
      <c r="B220" s="70">
        <v>212</v>
      </c>
      <c r="C220" s="70">
        <v>16</v>
      </c>
      <c r="D220" s="70">
        <v>32</v>
      </c>
      <c r="E220" s="70">
        <v>2022</v>
      </c>
      <c r="F220" s="70" t="s">
        <v>161</v>
      </c>
      <c r="G220" s="1073" t="s">
        <v>2391</v>
      </c>
      <c r="H220" s="70" t="s">
        <v>2392</v>
      </c>
      <c r="I220" s="1066"/>
      <c r="J220" s="73"/>
      <c r="K220" s="71"/>
      <c r="L220" s="71"/>
      <c r="M220" s="71"/>
      <c r="N220" s="71"/>
      <c r="O220" s="71"/>
      <c r="P220" s="71"/>
      <c r="Q220" s="71"/>
      <c r="R220" s="71"/>
      <c r="S220" s="71"/>
      <c r="T220" s="71"/>
      <c r="U220" s="71"/>
      <c r="V220" s="71"/>
      <c r="W220" s="71"/>
      <c r="X220" s="71"/>
      <c r="Y220" s="71"/>
      <c r="Z220" s="71"/>
      <c r="AA220" s="71"/>
      <c r="AB220" s="71"/>
      <c r="AC220" s="72"/>
      <c r="AD220" s="71">
        <v>29779172.105455253</v>
      </c>
      <c r="AE220" s="71">
        <v>756119.1745488107</v>
      </c>
      <c r="AF220" s="71">
        <v>295557.73333193414</v>
      </c>
      <c r="AG220" s="71">
        <v>14007840.315126184</v>
      </c>
      <c r="AH220" s="71">
        <v>17715658.098768011</v>
      </c>
      <c r="AI220" s="71">
        <v>0</v>
      </c>
      <c r="AJ220" s="71">
        <v>0</v>
      </c>
      <c r="AK220" s="71">
        <v>1322392.6220232705</v>
      </c>
      <c r="AL220" s="71">
        <v>0</v>
      </c>
      <c r="AM220" s="71">
        <v>0</v>
      </c>
      <c r="AN220" s="71">
        <v>63876740.049253464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1975</v>
      </c>
      <c r="B221" s="70">
        <v>213</v>
      </c>
      <c r="C221" s="70">
        <v>16</v>
      </c>
      <c r="D221" s="70">
        <v>33</v>
      </c>
      <c r="E221" s="70">
        <v>2022</v>
      </c>
      <c r="F221" s="70" t="s">
        <v>161</v>
      </c>
      <c r="G221" s="1073" t="s">
        <v>1956</v>
      </c>
      <c r="H221" s="70" t="s">
        <v>1957</v>
      </c>
      <c r="I221" s="1066"/>
      <c r="J221" s="73"/>
      <c r="K221" s="71"/>
      <c r="L221" s="71"/>
      <c r="M221" s="71"/>
      <c r="N221" s="71"/>
      <c r="O221" s="71"/>
      <c r="P221" s="71"/>
      <c r="Q221" s="71"/>
      <c r="R221" s="71"/>
      <c r="S221" s="71"/>
      <c r="T221" s="71"/>
      <c r="U221" s="71"/>
      <c r="V221" s="71"/>
      <c r="W221" s="71"/>
      <c r="X221" s="71"/>
      <c r="Y221" s="71"/>
      <c r="Z221" s="71"/>
      <c r="AA221" s="71"/>
      <c r="AB221" s="71"/>
      <c r="AC221" s="72"/>
      <c r="AD221" s="71">
        <v>10122635.514297895</v>
      </c>
      <c r="AE221" s="71">
        <v>601017.80541059317</v>
      </c>
      <c r="AF221" s="71">
        <v>2835507.0041532433</v>
      </c>
      <c r="AG221" s="71">
        <v>14688699.48582156</v>
      </c>
      <c r="AH221" s="71">
        <v>20877154.978572633</v>
      </c>
      <c r="AI221" s="71">
        <v>0</v>
      </c>
      <c r="AJ221" s="71">
        <v>0</v>
      </c>
      <c r="AK221" s="71">
        <v>1514146.6542178369</v>
      </c>
      <c r="AL221" s="71">
        <v>0</v>
      </c>
      <c r="AM221" s="71">
        <v>0</v>
      </c>
      <c r="AN221" s="71">
        <v>50639161.442473769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2349</v>
      </c>
      <c r="B222" s="70">
        <v>214</v>
      </c>
      <c r="C222" s="70">
        <v>16</v>
      </c>
      <c r="D222" s="70">
        <v>34</v>
      </c>
      <c r="E222" s="70">
        <v>2022</v>
      </c>
      <c r="F222" s="70" t="s">
        <v>161</v>
      </c>
      <c r="G222" s="1073" t="s">
        <v>2347</v>
      </c>
      <c r="H222" s="70" t="s">
        <v>2348</v>
      </c>
      <c r="I222" s="1066"/>
      <c r="J222" s="73"/>
      <c r="K222" s="71"/>
      <c r="L222" s="71"/>
      <c r="M222" s="71"/>
      <c r="N222" s="71"/>
      <c r="O222" s="71"/>
      <c r="P222" s="71"/>
      <c r="Q222" s="71"/>
      <c r="R222" s="71"/>
      <c r="S222" s="71"/>
      <c r="T222" s="71"/>
      <c r="U222" s="71"/>
      <c r="V222" s="71"/>
      <c r="W222" s="71"/>
      <c r="X222" s="71"/>
      <c r="Y222" s="71"/>
      <c r="Z222" s="71"/>
      <c r="AA222" s="71"/>
      <c r="AB222" s="71"/>
      <c r="AC222" s="72"/>
      <c r="AD222" s="71">
        <v>18540879.098004211</v>
      </c>
      <c r="AE222" s="71">
        <v>2030858.5521535366</v>
      </c>
      <c r="AF222" s="71">
        <v>0</v>
      </c>
      <c r="AG222" s="71">
        <v>59943511.08556588</v>
      </c>
      <c r="AH222" s="71">
        <v>60866404.263453864</v>
      </c>
      <c r="AI222" s="71">
        <v>0</v>
      </c>
      <c r="AJ222" s="71">
        <v>0</v>
      </c>
      <c r="AK222" s="71">
        <v>4643417.5068798754</v>
      </c>
      <c r="AL222" s="71">
        <v>0</v>
      </c>
      <c r="AM222" s="71">
        <v>0</v>
      </c>
      <c r="AN222" s="71">
        <v>146025070.50605735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2377</v>
      </c>
      <c r="B223" s="70">
        <v>215</v>
      </c>
      <c r="C223" s="70">
        <v>16</v>
      </c>
      <c r="D223" s="70">
        <v>35</v>
      </c>
      <c r="E223" s="70">
        <v>2022</v>
      </c>
      <c r="F223" s="70" t="s">
        <v>161</v>
      </c>
      <c r="G223" s="1073" t="s">
        <v>2375</v>
      </c>
      <c r="H223" s="70" t="s">
        <v>2376</v>
      </c>
      <c r="I223" s="1066"/>
      <c r="J223" s="73"/>
      <c r="K223" s="71"/>
      <c r="L223" s="71"/>
      <c r="M223" s="71"/>
      <c r="N223" s="71"/>
      <c r="O223" s="71"/>
      <c r="P223" s="71"/>
      <c r="Q223" s="71"/>
      <c r="R223" s="71"/>
      <c r="S223" s="71"/>
      <c r="T223" s="71"/>
      <c r="U223" s="71"/>
      <c r="V223" s="71"/>
      <c r="W223" s="71"/>
      <c r="X223" s="71"/>
      <c r="Y223" s="71"/>
      <c r="Z223" s="71"/>
      <c r="AA223" s="71"/>
      <c r="AB223" s="71"/>
      <c r="AC223" s="72"/>
      <c r="AD223" s="71">
        <v>44085985.609813839</v>
      </c>
      <c r="AE223" s="71">
        <v>872445.20140247385</v>
      </c>
      <c r="AF223" s="71">
        <v>2641547.2416541614</v>
      </c>
      <c r="AG223" s="71">
        <v>20844336.086452711</v>
      </c>
      <c r="AH223" s="71">
        <v>25955499.07493918</v>
      </c>
      <c r="AI223" s="71">
        <v>0</v>
      </c>
      <c r="AJ223" s="71">
        <v>0</v>
      </c>
      <c r="AK223" s="71">
        <v>1927870.5054982353</v>
      </c>
      <c r="AL223" s="71">
        <v>0</v>
      </c>
      <c r="AM223" s="71">
        <v>0</v>
      </c>
      <c r="AN223" s="71">
        <v>96327683.719760597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1654</v>
      </c>
      <c r="B224" s="70">
        <v>216</v>
      </c>
      <c r="C224" s="70">
        <v>16</v>
      </c>
      <c r="D224" s="70">
        <v>36</v>
      </c>
      <c r="E224" s="70">
        <v>2022</v>
      </c>
      <c r="F224" s="70" t="s">
        <v>161</v>
      </c>
      <c r="G224" s="1073" t="s">
        <v>1652</v>
      </c>
      <c r="H224" s="70" t="s">
        <v>1653</v>
      </c>
      <c r="I224" s="1066"/>
      <c r="J224" s="73"/>
      <c r="K224" s="71"/>
      <c r="L224" s="71"/>
      <c r="M224" s="71"/>
      <c r="N224" s="71"/>
      <c r="O224" s="71"/>
      <c r="P224" s="71"/>
      <c r="Q224" s="71"/>
      <c r="R224" s="71"/>
      <c r="S224" s="71"/>
      <c r="T224" s="71"/>
      <c r="U224" s="71"/>
      <c r="V224" s="71"/>
      <c r="W224" s="71"/>
      <c r="X224" s="71"/>
      <c r="Y224" s="71"/>
      <c r="Z224" s="71"/>
      <c r="AA224" s="71"/>
      <c r="AB224" s="71"/>
      <c r="AC224" s="72"/>
      <c r="AD224" s="71">
        <v>36218383.337346777</v>
      </c>
      <c r="AE224" s="71">
        <v>1572017.0017863093</v>
      </c>
      <c r="AF224" s="71">
        <v>1995014.6999905554</v>
      </c>
      <c r="AG224" s="71">
        <v>36297606.936087929</v>
      </c>
      <c r="AH224" s="71">
        <v>57188833.13303642</v>
      </c>
      <c r="AI224" s="71">
        <v>0</v>
      </c>
      <c r="AJ224" s="71">
        <v>0</v>
      </c>
      <c r="AK224" s="71">
        <v>4296065.0849247342</v>
      </c>
      <c r="AL224" s="71">
        <v>0</v>
      </c>
      <c r="AM224" s="71">
        <v>0</v>
      </c>
      <c r="AN224" s="71">
        <v>137567920.19317272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1583</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1583</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1583</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1583</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1583</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1583</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2243</v>
      </c>
      <c r="H6" s="77" t="s">
        <v>2244</v>
      </c>
      <c r="I6" s="77" t="s">
        <v>2408</v>
      </c>
      <c r="J6" s="77" t="s">
        <v>2409</v>
      </c>
      <c r="K6" s="1080">
        <v>40</v>
      </c>
      <c r="L6" s="1081">
        <v>7</v>
      </c>
      <c r="M6" s="1044"/>
      <c r="N6" s="988">
        <v>1</v>
      </c>
      <c r="O6" s="77" t="s">
        <v>1661</v>
      </c>
      <c r="P6" s="77" t="s">
        <v>1662</v>
      </c>
      <c r="Q6" s="77" t="s">
        <v>1501</v>
      </c>
      <c r="R6" s="16"/>
      <c r="S6" s="77">
        <v>1</v>
      </c>
      <c r="T6" s="77" t="s">
        <v>2243</v>
      </c>
      <c r="U6" s="77" t="s">
        <v>2244</v>
      </c>
      <c r="V6" s="77" t="s">
        <v>1501</v>
      </c>
      <c r="W6" s="16"/>
      <c r="X6" s="77">
        <v>1</v>
      </c>
      <c r="Y6" s="692" t="s">
        <v>1661</v>
      </c>
      <c r="Z6" s="77" t="s">
        <v>1662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1684</v>
      </c>
      <c r="P7" s="77" t="s">
        <v>1685</v>
      </c>
      <c r="Q7" s="77" t="s">
        <v>1501</v>
      </c>
      <c r="R7" s="16"/>
      <c r="S7" s="77">
        <v>2</v>
      </c>
      <c r="T7" s="76" t="s">
        <v>795</v>
      </c>
      <c r="U7" s="77" t="s">
        <v>1503</v>
      </c>
      <c r="V7" s="77" t="s">
        <v>1503</v>
      </c>
      <c r="W7" s="16"/>
      <c r="X7" s="77">
        <v>2</v>
      </c>
      <c r="Y7" s="692" t="s">
        <v>1684</v>
      </c>
      <c r="Z7" s="77" t="s">
        <v>1685</v>
      </c>
      <c r="AA7" s="77" t="s">
        <v>1501</v>
      </c>
      <c r="AB7" s="16"/>
      <c r="AC7" s="77">
        <v>2</v>
      </c>
      <c r="AD7" s="77" t="s">
        <v>2311</v>
      </c>
      <c r="AE7" s="77" t="s">
        <v>2312</v>
      </c>
      <c r="AF7" s="77" t="s">
        <v>1501</v>
      </c>
    </row>
    <row r="8" spans="1:32" ht="12">
      <c r="A8" s="16"/>
      <c r="B8" s="16"/>
      <c r="C8" s="16"/>
      <c r="D8" s="16"/>
      <c r="F8" s="16"/>
      <c r="G8" s="16"/>
      <c r="H8" s="16"/>
      <c r="I8" s="16"/>
      <c r="J8" s="16"/>
      <c r="K8" s="1044"/>
      <c r="L8" s="1044"/>
      <c r="M8" s="1044"/>
      <c r="N8" s="988">
        <v>3</v>
      </c>
      <c r="O8" s="77" t="s">
        <v>1707</v>
      </c>
      <c r="P8" s="77" t="s">
        <v>1708</v>
      </c>
      <c r="Q8" s="77" t="s">
        <v>1501</v>
      </c>
      <c r="R8" s="16"/>
      <c r="S8" s="16"/>
      <c r="T8" s="16"/>
      <c r="U8" s="16"/>
      <c r="V8" s="16"/>
      <c r="W8" s="16"/>
      <c r="X8" s="77">
        <v>3</v>
      </c>
      <c r="Y8" s="692" t="s">
        <v>1707</v>
      </c>
      <c r="Z8" s="77" t="s">
        <v>1708</v>
      </c>
      <c r="AA8" s="77" t="s">
        <v>1501</v>
      </c>
      <c r="AB8" s="16"/>
      <c r="AC8" s="77">
        <v>3</v>
      </c>
      <c r="AD8" s="77" t="s">
        <v>2355</v>
      </c>
      <c r="AE8" s="77" t="s">
        <v>2356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1730</v>
      </c>
      <c r="P9" s="77" t="s">
        <v>1731</v>
      </c>
      <c r="Q9" s="77" t="s">
        <v>1501</v>
      </c>
      <c r="R9" s="16"/>
      <c r="S9" s="16"/>
      <c r="T9" s="16"/>
      <c r="U9" s="16"/>
      <c r="V9" s="16"/>
      <c r="W9" s="16"/>
      <c r="X9" s="77">
        <v>4</v>
      </c>
      <c r="Y9" s="692" t="s">
        <v>1730</v>
      </c>
      <c r="Z9" s="77" t="s">
        <v>1731</v>
      </c>
      <c r="AA9" s="77" t="s">
        <v>1501</v>
      </c>
      <c r="AB9" s="16"/>
      <c r="AC9" s="77">
        <v>4</v>
      </c>
      <c r="AD9" s="77" t="s">
        <v>2331</v>
      </c>
      <c r="AE9" s="77" t="s">
        <v>2332</v>
      </c>
      <c r="AF9" s="77" t="s">
        <v>1501</v>
      </c>
    </row>
    <row r="10" spans="1:32" ht="12">
      <c r="A10" s="16"/>
      <c r="B10" s="16"/>
      <c r="C10" s="16"/>
      <c r="D10" s="16"/>
      <c r="F10" s="75" t="s">
        <v>1501</v>
      </c>
      <c r="G10" s="76" t="s">
        <v>2243</v>
      </c>
      <c r="H10" s="77" t="s">
        <v>2244</v>
      </c>
      <c r="I10" s="77" t="s">
        <v>2408</v>
      </c>
      <c r="J10" s="77" t="s">
        <v>2409</v>
      </c>
      <c r="K10" s="1079">
        <v>40</v>
      </c>
      <c r="L10" s="1045">
        <v>7</v>
      </c>
      <c r="M10" s="1044"/>
      <c r="N10" s="988">
        <v>5</v>
      </c>
      <c r="O10" s="77" t="s">
        <v>1753</v>
      </c>
      <c r="P10" s="77" t="s">
        <v>1754</v>
      </c>
      <c r="Q10" s="77" t="s">
        <v>1501</v>
      </c>
      <c r="R10" s="16"/>
      <c r="S10" s="16"/>
      <c r="T10" s="16"/>
      <c r="U10" s="16"/>
      <c r="V10" s="16"/>
      <c r="W10" s="16"/>
      <c r="X10" s="77">
        <v>5</v>
      </c>
      <c r="Y10" s="692" t="s">
        <v>1753</v>
      </c>
      <c r="Z10" s="77" t="s">
        <v>1754</v>
      </c>
      <c r="AA10" s="77" t="s">
        <v>1501</v>
      </c>
      <c r="AB10" s="16"/>
      <c r="AC10" s="77">
        <v>5</v>
      </c>
      <c r="AD10" s="77" t="s">
        <v>2315</v>
      </c>
      <c r="AE10" s="77" t="s">
        <v>2316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1776</v>
      </c>
      <c r="P11" s="77" t="s">
        <v>1777</v>
      </c>
      <c r="Q11" s="77" t="s">
        <v>1501</v>
      </c>
      <c r="R11" s="16"/>
      <c r="S11" s="16"/>
      <c r="T11" s="16"/>
      <c r="U11" s="16"/>
      <c r="V11" s="16"/>
      <c r="W11" s="16"/>
      <c r="X11" s="77">
        <v>6</v>
      </c>
      <c r="Y11" s="692" t="s">
        <v>1776</v>
      </c>
      <c r="Z11" s="77" t="s">
        <v>1777</v>
      </c>
      <c r="AA11" s="77" t="s">
        <v>1501</v>
      </c>
      <c r="AB11" s="16"/>
      <c r="AC11" s="77">
        <v>6</v>
      </c>
      <c r="AD11" s="77" t="s">
        <v>2327</v>
      </c>
      <c r="AE11" s="77" t="s">
        <v>2328</v>
      </c>
      <c r="AF11" s="77" t="s">
        <v>1501</v>
      </c>
    </row>
    <row r="12" spans="1:32" ht="12">
      <c r="A12" s="16"/>
      <c r="B12" s="16"/>
      <c r="C12" s="16"/>
      <c r="D12" s="16"/>
      <c r="F12" s="75" t="s">
        <v>1505</v>
      </c>
      <c r="G12" s="76" t="s">
        <v>2243</v>
      </c>
      <c r="H12" s="77"/>
      <c r="I12" s="77" t="s">
        <v>2243</v>
      </c>
      <c r="J12" s="77"/>
      <c r="K12" s="1079" t="s">
        <v>1544</v>
      </c>
      <c r="L12" s="1045"/>
      <c r="M12" s="1044"/>
      <c r="N12" s="988">
        <v>7</v>
      </c>
      <c r="O12" s="77" t="s">
        <v>1799</v>
      </c>
      <c r="P12" s="77" t="s">
        <v>1800</v>
      </c>
      <c r="Q12" s="77" t="s">
        <v>1501</v>
      </c>
      <c r="R12" s="16"/>
      <c r="S12" s="16"/>
      <c r="T12" s="16"/>
      <c r="U12" s="16"/>
      <c r="V12" s="16"/>
      <c r="W12" s="16"/>
      <c r="X12" s="77">
        <v>7</v>
      </c>
      <c r="Y12" s="692" t="s">
        <v>1799</v>
      </c>
      <c r="Z12" s="77" t="s">
        <v>1800</v>
      </c>
      <c r="AA12" s="77" t="s">
        <v>1501</v>
      </c>
      <c r="AB12" s="16"/>
      <c r="AC12" s="77">
        <v>7</v>
      </c>
      <c r="AD12" s="77" t="s">
        <v>2387</v>
      </c>
      <c r="AE12" s="77" t="s">
        <v>2388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1822</v>
      </c>
      <c r="P13" s="77" t="s">
        <v>1823</v>
      </c>
      <c r="Q13" s="77" t="s">
        <v>1501</v>
      </c>
      <c r="R13" s="16"/>
      <c r="S13" s="16"/>
      <c r="T13" s="16"/>
      <c r="U13" s="16"/>
      <c r="V13" s="16"/>
      <c r="W13" s="16"/>
      <c r="X13" s="77">
        <v>8</v>
      </c>
      <c r="Y13" s="692" t="s">
        <v>1822</v>
      </c>
      <c r="Z13" s="77" t="s">
        <v>1823</v>
      </c>
      <c r="AA13" s="77" t="s">
        <v>1501</v>
      </c>
      <c r="AB13" s="16"/>
      <c r="AC13" s="77">
        <v>8</v>
      </c>
      <c r="AD13" s="77" t="s">
        <v>2383</v>
      </c>
      <c r="AE13" s="77" t="s">
        <v>2384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1845</v>
      </c>
      <c r="P14" s="77" t="s">
        <v>1846</v>
      </c>
      <c r="Q14" s="77" t="s">
        <v>1501</v>
      </c>
      <c r="R14" s="16"/>
      <c r="S14" s="16"/>
      <c r="T14" s="16"/>
      <c r="U14" s="16"/>
      <c r="V14" s="16"/>
      <c r="W14" s="16"/>
      <c r="X14" s="77">
        <v>9</v>
      </c>
      <c r="Y14" s="692" t="s">
        <v>1845</v>
      </c>
      <c r="Z14" s="77" t="s">
        <v>1846</v>
      </c>
      <c r="AA14" s="77" t="s">
        <v>1501</v>
      </c>
      <c r="AB14" s="16"/>
      <c r="AC14" s="77">
        <v>9</v>
      </c>
      <c r="AD14" s="77" t="s">
        <v>2367</v>
      </c>
      <c r="AE14" s="77" t="s">
        <v>2368</v>
      </c>
      <c r="AF14" s="77" t="s">
        <v>1501</v>
      </c>
    </row>
    <row r="15" spans="1:32" ht="12">
      <c r="A15" s="16"/>
      <c r="B15" s="16"/>
      <c r="C15" s="16"/>
      <c r="D15" s="16"/>
      <c r="E15" s="16"/>
      <c r="F15" s="16"/>
      <c r="G15" s="16"/>
      <c r="H15" s="16"/>
      <c r="I15" s="16"/>
      <c r="J15" s="16"/>
      <c r="K15" s="1044"/>
      <c r="L15" s="1044"/>
      <c r="M15" s="1044"/>
      <c r="N15" s="988">
        <v>10</v>
      </c>
      <c r="O15" s="77" t="s">
        <v>1868</v>
      </c>
      <c r="P15" s="77" t="s">
        <v>1869</v>
      </c>
      <c r="Q15" s="77" t="s">
        <v>1501</v>
      </c>
      <c r="R15" s="16"/>
      <c r="S15" s="16"/>
      <c r="T15" s="16"/>
      <c r="U15" s="16"/>
      <c r="V15" s="16"/>
      <c r="W15" s="16"/>
      <c r="X15" s="77">
        <v>10</v>
      </c>
      <c r="Y15" s="692" t="s">
        <v>1868</v>
      </c>
      <c r="Z15" s="77" t="s">
        <v>1869</v>
      </c>
      <c r="AA15" s="77" t="s">
        <v>1501</v>
      </c>
      <c r="AB15" s="16"/>
      <c r="AC15" s="77">
        <v>10</v>
      </c>
      <c r="AD15" s="77" t="s">
        <v>2395</v>
      </c>
      <c r="AE15" s="77" t="s">
        <v>2396</v>
      </c>
      <c r="AF15" s="77" t="s">
        <v>1501</v>
      </c>
    </row>
    <row r="16" spans="1:32" ht="12">
      <c r="A16" s="16"/>
      <c r="B16" s="16"/>
      <c r="C16" s="16"/>
      <c r="D16" s="16"/>
      <c r="E16" s="16"/>
      <c r="F16" s="16"/>
      <c r="G16" s="16"/>
      <c r="H16" s="16"/>
      <c r="I16" s="16"/>
      <c r="J16" s="16"/>
      <c r="K16" s="1044"/>
      <c r="L16" s="1044"/>
      <c r="M16" s="1044"/>
      <c r="N16" s="988">
        <v>11</v>
      </c>
      <c r="O16" s="77" t="s">
        <v>1891</v>
      </c>
      <c r="P16" s="77" t="s">
        <v>1892</v>
      </c>
      <c r="Q16" s="77" t="s">
        <v>1501</v>
      </c>
      <c r="R16" s="16"/>
      <c r="S16" s="16"/>
      <c r="T16" s="16"/>
      <c r="U16" s="16"/>
      <c r="V16" s="16"/>
      <c r="W16" s="16"/>
      <c r="X16" s="77">
        <v>11</v>
      </c>
      <c r="Y16" s="692" t="s">
        <v>1891</v>
      </c>
      <c r="Z16" s="77" t="s">
        <v>1892</v>
      </c>
      <c r="AA16" s="77" t="s">
        <v>1501</v>
      </c>
      <c r="AB16" s="16"/>
      <c r="AC16" s="77">
        <v>11</v>
      </c>
      <c r="AD16" s="77" t="s">
        <v>2319</v>
      </c>
      <c r="AE16" s="77" t="s">
        <v>2320</v>
      </c>
      <c r="AF16" s="77" t="s">
        <v>1501</v>
      </c>
    </row>
    <row r="17" spans="1:32" ht="12">
      <c r="A17" s="16"/>
      <c r="B17" s="16"/>
      <c r="C17" s="16"/>
      <c r="D17" s="16"/>
      <c r="E17" s="16"/>
      <c r="F17" s="16"/>
      <c r="G17" s="16"/>
      <c r="H17" s="16"/>
      <c r="I17" s="16"/>
      <c r="J17" s="16"/>
      <c r="K17" s="1044"/>
      <c r="L17" s="1044"/>
      <c r="M17" s="1044"/>
      <c r="N17" s="988">
        <v>12</v>
      </c>
      <c r="O17" s="77" t="s">
        <v>1914</v>
      </c>
      <c r="P17" s="77" t="s">
        <v>1915</v>
      </c>
      <c r="Q17" s="77" t="s">
        <v>1501</v>
      </c>
      <c r="R17" s="16"/>
      <c r="S17" s="16"/>
      <c r="T17" s="16"/>
      <c r="U17" s="16"/>
      <c r="V17" s="16"/>
      <c r="W17" s="16"/>
      <c r="X17" s="77">
        <v>12</v>
      </c>
      <c r="Y17" s="692" t="s">
        <v>1914</v>
      </c>
      <c r="Z17" s="77" t="s">
        <v>1915</v>
      </c>
      <c r="AA17" s="77" t="s">
        <v>1501</v>
      </c>
      <c r="AB17" s="16"/>
      <c r="AC17" s="77">
        <v>12</v>
      </c>
      <c r="AD17" s="77" t="s">
        <v>2431</v>
      </c>
      <c r="AE17" s="77" t="s">
        <v>2432</v>
      </c>
      <c r="AF17" s="77" t="s">
        <v>1501</v>
      </c>
    </row>
    <row r="18" spans="1:32" ht="12">
      <c r="A18" s="16"/>
      <c r="B18" s="16"/>
      <c r="C18" s="16"/>
      <c r="D18" s="16"/>
      <c r="E18" s="16"/>
      <c r="F18" s="16"/>
      <c r="G18" s="16"/>
      <c r="H18" s="16"/>
      <c r="I18" s="16"/>
      <c r="J18" s="16"/>
      <c r="K18" s="1044"/>
      <c r="L18" s="1044"/>
      <c r="M18" s="1044"/>
      <c r="N18" s="988">
        <v>13</v>
      </c>
      <c r="O18" s="77" t="s">
        <v>1574</v>
      </c>
      <c r="P18" s="77" t="s">
        <v>1575</v>
      </c>
      <c r="Q18" s="77" t="s">
        <v>1501</v>
      </c>
      <c r="R18" s="16"/>
      <c r="S18" s="16"/>
      <c r="T18" s="16"/>
      <c r="U18" s="16"/>
      <c r="V18" s="16"/>
      <c r="W18" s="16"/>
      <c r="X18" s="77">
        <v>13</v>
      </c>
      <c r="Y18" s="692" t="s">
        <v>1574</v>
      </c>
      <c r="Z18" s="77" t="s">
        <v>1575</v>
      </c>
      <c r="AA18" s="77" t="s">
        <v>1501</v>
      </c>
      <c r="AB18" s="16"/>
      <c r="AC18" s="77">
        <v>13</v>
      </c>
      <c r="AD18" s="77" t="s">
        <v>2351</v>
      </c>
      <c r="AE18" s="77" t="s">
        <v>2352</v>
      </c>
      <c r="AF18" s="77" t="s">
        <v>1501</v>
      </c>
    </row>
    <row r="19" spans="1:32" ht="12">
      <c r="A19" s="16"/>
      <c r="B19" s="16"/>
      <c r="C19" s="16"/>
      <c r="D19" s="16"/>
      <c r="E19" s="16"/>
      <c r="F19" s="16"/>
      <c r="G19" s="16"/>
      <c r="H19" s="16"/>
      <c r="I19" s="16"/>
      <c r="J19" s="16"/>
      <c r="K19" s="1044"/>
      <c r="L19" s="1044"/>
      <c r="M19" s="1044"/>
      <c r="N19" s="988">
        <v>14</v>
      </c>
      <c r="O19" s="77" t="s">
        <v>1956</v>
      </c>
      <c r="P19" s="77" t="s">
        <v>1957</v>
      </c>
      <c r="Q19" s="77" t="s">
        <v>1501</v>
      </c>
      <c r="R19" s="16"/>
      <c r="S19" s="16"/>
      <c r="T19" s="16"/>
      <c r="U19" s="16"/>
      <c r="V19" s="16"/>
      <c r="W19" s="16"/>
      <c r="X19" s="77">
        <v>14</v>
      </c>
      <c r="Y19" s="692" t="s">
        <v>1956</v>
      </c>
      <c r="Z19" s="77" t="s">
        <v>1957</v>
      </c>
      <c r="AA19" s="77" t="s">
        <v>1501</v>
      </c>
      <c r="AB19" s="16"/>
      <c r="AC19" s="77">
        <v>14</v>
      </c>
      <c r="AD19" s="77" t="s">
        <v>2243</v>
      </c>
      <c r="AE19" s="77" t="s">
        <v>2244</v>
      </c>
      <c r="AF19" s="77" t="s">
        <v>1501</v>
      </c>
    </row>
    <row r="20" spans="1:32" ht="12">
      <c r="A20" s="16"/>
      <c r="B20" s="16"/>
      <c r="C20" s="16"/>
      <c r="D20" s="16"/>
      <c r="E20" s="16"/>
      <c r="F20" s="16"/>
      <c r="G20" s="16"/>
      <c r="H20" s="16"/>
      <c r="I20" s="16"/>
      <c r="J20" s="16"/>
      <c r="K20" s="1044"/>
      <c r="L20" s="1044"/>
      <c r="M20" s="1044"/>
      <c r="N20" s="988">
        <v>15</v>
      </c>
      <c r="O20" s="77" t="s">
        <v>1979</v>
      </c>
      <c r="P20" s="77" t="s">
        <v>1980</v>
      </c>
      <c r="Q20" s="77" t="s">
        <v>1501</v>
      </c>
      <c r="R20" s="16"/>
      <c r="S20" s="16"/>
      <c r="T20" s="16"/>
      <c r="U20" s="16"/>
      <c r="V20" s="16"/>
      <c r="W20" s="16"/>
      <c r="X20" s="77">
        <v>15</v>
      </c>
      <c r="Y20" s="692" t="s">
        <v>1979</v>
      </c>
      <c r="Z20" s="77" t="s">
        <v>1980</v>
      </c>
      <c r="AA20" s="77" t="s">
        <v>1501</v>
      </c>
      <c r="AB20" s="16"/>
      <c r="AC20" s="77">
        <v>15</v>
      </c>
      <c r="AD20" s="77" t="s">
        <v>2403</v>
      </c>
      <c r="AE20" s="77" t="s">
        <v>2404</v>
      </c>
      <c r="AF20" s="77" t="s">
        <v>1501</v>
      </c>
    </row>
    <row r="21" spans="1:32" ht="12">
      <c r="A21" s="16"/>
      <c r="B21" s="16"/>
      <c r="C21" s="16"/>
      <c r="D21" s="16"/>
      <c r="E21" s="16"/>
      <c r="F21" s="16"/>
      <c r="G21" s="16"/>
      <c r="H21" s="16"/>
      <c r="I21" s="16"/>
      <c r="J21" s="16"/>
      <c r="K21" s="1044"/>
      <c r="L21" s="1044"/>
      <c r="M21" s="1044"/>
      <c r="N21" s="988">
        <v>16</v>
      </c>
      <c r="O21" s="77" t="s">
        <v>1641</v>
      </c>
      <c r="P21" s="77" t="s">
        <v>1642</v>
      </c>
      <c r="Q21" s="77" t="s">
        <v>1501</v>
      </c>
      <c r="R21" s="16"/>
      <c r="S21" s="16"/>
      <c r="T21" s="16"/>
      <c r="U21" s="16"/>
      <c r="V21" s="16"/>
      <c r="W21" s="16"/>
      <c r="X21" s="77">
        <v>16</v>
      </c>
      <c r="Y21" s="692" t="s">
        <v>1641</v>
      </c>
      <c r="Z21" s="77" t="s">
        <v>1642</v>
      </c>
      <c r="AA21" s="77" t="s">
        <v>1501</v>
      </c>
      <c r="AB21" s="16"/>
      <c r="AC21" s="77">
        <v>16</v>
      </c>
      <c r="AD21" s="77" t="s">
        <v>2359</v>
      </c>
      <c r="AE21" s="77" t="s">
        <v>2360</v>
      </c>
      <c r="AF21" s="77" t="s">
        <v>1501</v>
      </c>
    </row>
    <row r="22" spans="1:32" ht="12">
      <c r="A22" s="16"/>
      <c r="B22" s="16"/>
      <c r="C22" s="16"/>
      <c r="D22" s="16"/>
      <c r="E22" s="16"/>
      <c r="F22" s="16"/>
      <c r="G22" s="16"/>
      <c r="H22" s="16"/>
      <c r="I22" s="16"/>
      <c r="J22" s="16"/>
      <c r="K22" s="1044"/>
      <c r="L22" s="1044"/>
      <c r="M22" s="1044"/>
      <c r="N22" s="988">
        <v>17</v>
      </c>
      <c r="O22" s="77" t="s">
        <v>2021</v>
      </c>
      <c r="P22" s="77" t="s">
        <v>2022</v>
      </c>
      <c r="Q22" s="77" t="s">
        <v>1501</v>
      </c>
      <c r="R22" s="16"/>
      <c r="S22" s="16"/>
      <c r="T22" s="16"/>
      <c r="U22" s="16"/>
      <c r="V22" s="16"/>
      <c r="W22" s="16"/>
      <c r="X22" s="77">
        <v>17</v>
      </c>
      <c r="Y22" s="692" t="s">
        <v>2021</v>
      </c>
      <c r="Z22" s="77" t="s">
        <v>2022</v>
      </c>
      <c r="AA22" s="77" t="s">
        <v>1501</v>
      </c>
      <c r="AB22" s="16"/>
      <c r="AC22" s="77">
        <v>17</v>
      </c>
      <c r="AD22" s="77" t="s">
        <v>2379</v>
      </c>
      <c r="AE22" s="77" t="s">
        <v>2380</v>
      </c>
      <c r="AF22" s="77" t="s">
        <v>1501</v>
      </c>
    </row>
    <row r="23" spans="1:32" ht="12">
      <c r="A23" s="16"/>
      <c r="B23" s="16"/>
      <c r="C23" s="16"/>
      <c r="D23" s="16"/>
      <c r="E23" s="16"/>
      <c r="F23" s="16"/>
      <c r="G23" s="16"/>
      <c r="H23" s="16"/>
      <c r="I23" s="16"/>
      <c r="J23" s="16"/>
      <c r="K23" s="1044"/>
      <c r="L23" s="1044"/>
      <c r="M23" s="1044"/>
      <c r="N23" s="988">
        <v>18</v>
      </c>
      <c r="O23" s="77" t="s">
        <v>2044</v>
      </c>
      <c r="P23" s="77" t="s">
        <v>2045</v>
      </c>
      <c r="Q23" s="77" t="s">
        <v>1501</v>
      </c>
      <c r="R23" s="16"/>
      <c r="S23" s="16"/>
      <c r="T23" s="16"/>
      <c r="U23" s="16"/>
      <c r="V23" s="16"/>
      <c r="W23" s="16"/>
      <c r="X23" s="77">
        <v>18</v>
      </c>
      <c r="Y23" s="692" t="s">
        <v>2044</v>
      </c>
      <c r="Z23" s="77" t="s">
        <v>2045</v>
      </c>
      <c r="AA23" s="77" t="s">
        <v>1501</v>
      </c>
      <c r="AB23" s="16"/>
      <c r="AC23" s="77">
        <v>18</v>
      </c>
      <c r="AD23" s="77" t="s">
        <v>2323</v>
      </c>
      <c r="AE23" s="77" t="s">
        <v>2324</v>
      </c>
      <c r="AF23" s="77" t="s">
        <v>1501</v>
      </c>
    </row>
    <row r="24" spans="1:32" ht="12">
      <c r="A24" s="16"/>
      <c r="B24" s="16"/>
      <c r="C24" s="16"/>
      <c r="D24" s="16"/>
      <c r="E24" s="16"/>
      <c r="F24" s="16"/>
      <c r="G24" s="16"/>
      <c r="H24" s="16"/>
      <c r="I24" s="16"/>
      <c r="J24" s="16"/>
      <c r="K24" s="1044"/>
      <c r="L24" s="1044"/>
      <c r="M24" s="1044"/>
      <c r="N24" s="988">
        <v>19</v>
      </c>
      <c r="O24" s="77" t="s">
        <v>2067</v>
      </c>
      <c r="P24" s="77" t="s">
        <v>2068</v>
      </c>
      <c r="Q24" s="77" t="s">
        <v>1501</v>
      </c>
      <c r="R24" s="16"/>
      <c r="S24" s="16"/>
      <c r="T24" s="16"/>
      <c r="U24" s="16"/>
      <c r="V24" s="16"/>
      <c r="W24" s="16"/>
      <c r="X24" s="77">
        <v>19</v>
      </c>
      <c r="Y24" s="692" t="s">
        <v>2067</v>
      </c>
      <c r="Z24" s="77" t="s">
        <v>2068</v>
      </c>
      <c r="AA24" s="77" t="s">
        <v>1501</v>
      </c>
      <c r="AB24" s="16"/>
      <c r="AC24" s="77">
        <v>19</v>
      </c>
      <c r="AD24" s="77" t="s">
        <v>2343</v>
      </c>
      <c r="AE24" s="77" t="s">
        <v>2344</v>
      </c>
      <c r="AF24" s="77" t="s">
        <v>1501</v>
      </c>
    </row>
    <row r="25" spans="1:32" ht="12">
      <c r="A25" s="16"/>
      <c r="B25" s="16"/>
      <c r="C25" s="16"/>
      <c r="D25" s="16"/>
      <c r="E25" s="16"/>
      <c r="F25" s="16"/>
      <c r="G25" s="16"/>
      <c r="H25" s="16"/>
      <c r="I25" s="16"/>
      <c r="J25" s="16"/>
      <c r="K25" s="1044"/>
      <c r="L25" s="1044"/>
      <c r="M25" s="1044"/>
      <c r="N25" s="988">
        <v>20</v>
      </c>
      <c r="O25" s="77" t="s">
        <v>2090</v>
      </c>
      <c r="P25" s="77" t="s">
        <v>2091</v>
      </c>
      <c r="Q25" s="77" t="s">
        <v>1501</v>
      </c>
      <c r="R25" s="16"/>
      <c r="S25" s="16"/>
      <c r="T25" s="16"/>
      <c r="U25" s="16"/>
      <c r="V25" s="16"/>
      <c r="W25" s="16"/>
      <c r="X25" s="77">
        <v>20</v>
      </c>
      <c r="Y25" s="692" t="s">
        <v>2090</v>
      </c>
      <c r="Z25" s="77" t="s">
        <v>2091</v>
      </c>
      <c r="AA25" s="77" t="s">
        <v>1501</v>
      </c>
      <c r="AB25" s="16"/>
      <c r="AC25" s="77">
        <v>20</v>
      </c>
      <c r="AD25" s="77" t="s">
        <v>1656</v>
      </c>
      <c r="AE25" s="77" t="s">
        <v>1657</v>
      </c>
      <c r="AF25" s="77" t="s">
        <v>1501</v>
      </c>
    </row>
    <row r="26" spans="1:32" ht="12">
      <c r="A26" s="16"/>
      <c r="B26" s="16"/>
      <c r="C26" s="16"/>
      <c r="D26" s="16"/>
      <c r="E26" s="16"/>
      <c r="F26" s="16"/>
      <c r="G26" s="16"/>
      <c r="H26" s="16"/>
      <c r="I26" s="16"/>
      <c r="J26" s="16"/>
      <c r="K26" s="1044"/>
      <c r="L26" s="1044"/>
      <c r="M26" s="1044"/>
      <c r="N26" s="988">
        <v>21</v>
      </c>
      <c r="O26" s="77" t="s">
        <v>2113</v>
      </c>
      <c r="P26" s="77" t="s">
        <v>2114</v>
      </c>
      <c r="Q26" s="77" t="s">
        <v>1501</v>
      </c>
      <c r="R26" s="16"/>
      <c r="S26" s="16"/>
      <c r="T26" s="16"/>
      <c r="U26" s="16"/>
      <c r="V26" s="16"/>
      <c r="W26" s="16"/>
      <c r="X26" s="77">
        <v>21</v>
      </c>
      <c r="Y26" s="692" t="s">
        <v>2113</v>
      </c>
      <c r="Z26" s="77" t="s">
        <v>2114</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2136</v>
      </c>
      <c r="P27" s="77" t="s">
        <v>2137</v>
      </c>
      <c r="Q27" s="77" t="s">
        <v>1501</v>
      </c>
      <c r="R27" s="16"/>
      <c r="S27" s="16"/>
      <c r="T27" s="16"/>
      <c r="U27" s="16"/>
      <c r="V27" s="16"/>
      <c r="W27" s="16"/>
      <c r="X27" s="77">
        <v>22</v>
      </c>
      <c r="Y27" s="692" t="s">
        <v>2136</v>
      </c>
      <c r="Z27" s="77" t="s">
        <v>2137</v>
      </c>
      <c r="AA27" s="77" t="s">
        <v>1501</v>
      </c>
      <c r="AB27" s="16"/>
      <c r="AC27" s="77">
        <v>22</v>
      </c>
      <c r="AD27" s="77" t="s">
        <v>2363</v>
      </c>
      <c r="AE27" s="77" t="s">
        <v>2364</v>
      </c>
      <c r="AF27" s="77" t="s">
        <v>1501</v>
      </c>
    </row>
    <row r="28" spans="1:32" ht="12">
      <c r="A28" s="16"/>
      <c r="B28" s="16"/>
      <c r="C28" s="16"/>
      <c r="D28" s="16"/>
      <c r="E28" s="16"/>
      <c r="F28" s="16"/>
      <c r="G28" s="16"/>
      <c r="H28" s="16"/>
      <c r="I28" s="16"/>
      <c r="J28" s="16"/>
      <c r="K28" s="1044"/>
      <c r="L28" s="1044"/>
      <c r="M28" s="1044"/>
      <c r="N28" s="988">
        <v>23</v>
      </c>
      <c r="O28" s="77" t="s">
        <v>2159</v>
      </c>
      <c r="P28" s="77" t="s">
        <v>2160</v>
      </c>
      <c r="Q28" s="77" t="s">
        <v>1501</v>
      </c>
      <c r="R28" s="16"/>
      <c r="S28" s="16"/>
      <c r="T28" s="16"/>
      <c r="U28" s="16"/>
      <c r="V28" s="16"/>
      <c r="W28" s="16"/>
      <c r="X28" s="77">
        <v>23</v>
      </c>
      <c r="Y28" s="692" t="s">
        <v>2159</v>
      </c>
      <c r="Z28" s="77" t="s">
        <v>2160</v>
      </c>
      <c r="AA28" s="77" t="s">
        <v>1501</v>
      </c>
      <c r="AB28" s="16"/>
      <c r="AC28" s="77">
        <v>23</v>
      </c>
      <c r="AD28" s="77" t="s">
        <v>2434</v>
      </c>
      <c r="AE28" s="77" t="s">
        <v>2435</v>
      </c>
      <c r="AF28" s="77" t="s">
        <v>1501</v>
      </c>
    </row>
    <row r="29" spans="1:32" ht="12">
      <c r="A29" s="16"/>
      <c r="B29" s="16"/>
      <c r="C29" s="16"/>
      <c r="D29" s="16"/>
      <c r="E29" s="16"/>
      <c r="F29" s="16"/>
      <c r="G29" s="16"/>
      <c r="H29" s="16"/>
      <c r="I29" s="16"/>
      <c r="J29" s="16"/>
      <c r="K29" s="1044"/>
      <c r="L29" s="1044"/>
      <c r="M29" s="1044"/>
      <c r="N29" s="988">
        <v>24</v>
      </c>
      <c r="O29" s="77" t="s">
        <v>2182</v>
      </c>
      <c r="P29" s="77" t="s">
        <v>2183</v>
      </c>
      <c r="Q29" s="77" t="s">
        <v>1501</v>
      </c>
      <c r="R29" s="16"/>
      <c r="S29" s="16"/>
      <c r="T29" s="16"/>
      <c r="U29" s="16"/>
      <c r="V29" s="16"/>
      <c r="W29" s="16"/>
      <c r="X29" s="77">
        <v>24</v>
      </c>
      <c r="Y29" s="692" t="s">
        <v>2182</v>
      </c>
      <c r="Z29" s="77" t="s">
        <v>2183</v>
      </c>
      <c r="AA29" s="77" t="s">
        <v>1501</v>
      </c>
      <c r="AB29" s="16"/>
      <c r="AC29" s="77">
        <v>24</v>
      </c>
      <c r="AD29" s="77" t="s">
        <v>2399</v>
      </c>
      <c r="AE29" s="77" t="s">
        <v>2400</v>
      </c>
      <c r="AF29" s="77" t="s">
        <v>1501</v>
      </c>
    </row>
    <row r="30" spans="1:32" ht="12">
      <c r="A30" s="16"/>
      <c r="B30" s="16"/>
      <c r="C30" s="16"/>
      <c r="D30" s="16"/>
      <c r="E30" s="16"/>
      <c r="F30" s="16"/>
      <c r="G30" s="16"/>
      <c r="H30" s="16"/>
      <c r="I30" s="16"/>
      <c r="J30" s="16"/>
      <c r="K30" s="1044"/>
      <c r="L30" s="1044"/>
      <c r="M30" s="1044"/>
      <c r="N30" s="988">
        <v>25</v>
      </c>
      <c r="O30" s="77" t="s">
        <v>1644</v>
      </c>
      <c r="P30" s="77" t="s">
        <v>1645</v>
      </c>
      <c r="Q30" s="77" t="s">
        <v>1501</v>
      </c>
      <c r="R30" s="16"/>
      <c r="S30" s="16"/>
      <c r="T30" s="16"/>
      <c r="U30" s="16"/>
      <c r="V30" s="16"/>
      <c r="W30" s="16"/>
      <c r="X30" s="77">
        <v>25</v>
      </c>
      <c r="Y30" s="692" t="s">
        <v>1644</v>
      </c>
      <c r="Z30" s="77" t="s">
        <v>1645</v>
      </c>
      <c r="AA30" s="77" t="s">
        <v>1501</v>
      </c>
      <c r="AB30" s="16"/>
      <c r="AC30" s="77">
        <v>25</v>
      </c>
      <c r="AD30" s="77" t="s">
        <v>1648</v>
      </c>
      <c r="AE30" s="77" t="s">
        <v>1649</v>
      </c>
      <c r="AF30" s="77" t="s">
        <v>1501</v>
      </c>
    </row>
    <row r="31" spans="1:32" ht="12">
      <c r="A31" s="16"/>
      <c r="B31" s="16"/>
      <c r="C31" s="16"/>
      <c r="D31" s="16"/>
      <c r="E31" s="16"/>
      <c r="F31" s="16"/>
      <c r="G31" s="16"/>
      <c r="H31" s="16"/>
      <c r="I31" s="16"/>
      <c r="J31" s="16"/>
      <c r="K31" s="1044"/>
      <c r="L31" s="1044"/>
      <c r="M31" s="1044"/>
      <c r="N31" s="988">
        <v>26</v>
      </c>
      <c r="O31" s="77" t="s">
        <v>1577</v>
      </c>
      <c r="P31" s="77" t="s">
        <v>1578</v>
      </c>
      <c r="Q31" s="77" t="s">
        <v>1501</v>
      </c>
      <c r="R31" s="16"/>
      <c r="S31" s="16"/>
      <c r="T31" s="16"/>
      <c r="U31" s="16"/>
      <c r="V31" s="16"/>
      <c r="W31" s="16"/>
      <c r="X31" s="77">
        <v>26</v>
      </c>
      <c r="Y31" s="692" t="s">
        <v>1577</v>
      </c>
      <c r="Z31" s="77" t="s">
        <v>1578</v>
      </c>
      <c r="AA31" s="77" t="s">
        <v>1501</v>
      </c>
      <c r="AB31" s="16"/>
      <c r="AC31" s="77">
        <v>26</v>
      </c>
      <c r="AD31" s="77" t="s">
        <v>2437</v>
      </c>
      <c r="AE31" s="77" t="s">
        <v>2438</v>
      </c>
      <c r="AF31" s="77" t="s">
        <v>1501</v>
      </c>
    </row>
    <row r="32" spans="1:32" ht="12">
      <c r="A32" s="16"/>
      <c r="B32" s="16"/>
      <c r="C32" s="16"/>
      <c r="D32" s="16"/>
      <c r="E32" s="16"/>
      <c r="F32" s="16"/>
      <c r="G32" s="16"/>
      <c r="H32" s="16"/>
      <c r="I32" s="16"/>
      <c r="J32" s="16"/>
      <c r="K32" s="1044"/>
      <c r="L32" s="1044"/>
      <c r="M32" s="1044"/>
      <c r="N32" s="988">
        <v>27</v>
      </c>
      <c r="O32" s="77" t="s">
        <v>2243</v>
      </c>
      <c r="P32" s="77" t="s">
        <v>2244</v>
      </c>
      <c r="Q32" s="77" t="s">
        <v>1501</v>
      </c>
      <c r="R32" s="16"/>
      <c r="S32" s="16"/>
      <c r="T32" s="16"/>
      <c r="U32" s="16"/>
      <c r="V32" s="16"/>
      <c r="W32" s="16"/>
      <c r="X32" s="77">
        <v>27</v>
      </c>
      <c r="Y32" s="692" t="s">
        <v>2243</v>
      </c>
      <c r="Z32" s="77" t="s">
        <v>2244</v>
      </c>
      <c r="AA32" s="77" t="s">
        <v>1501</v>
      </c>
      <c r="AB32" s="16"/>
      <c r="AC32" s="77">
        <v>27</v>
      </c>
      <c r="AD32" s="77" t="s">
        <v>2339</v>
      </c>
      <c r="AE32" s="77" t="s">
        <v>2340</v>
      </c>
      <c r="AF32" s="77" t="s">
        <v>1501</v>
      </c>
    </row>
    <row r="33" spans="1:32" ht="12">
      <c r="A33" s="16"/>
      <c r="B33" s="16"/>
      <c r="C33" s="16"/>
      <c r="D33" s="16"/>
      <c r="E33" s="16"/>
      <c r="F33" s="16"/>
      <c r="G33" s="16"/>
      <c r="H33" s="16"/>
      <c r="I33" s="16"/>
      <c r="J33" s="16"/>
      <c r="K33" s="1044"/>
      <c r="L33" s="1044"/>
      <c r="M33" s="1044"/>
      <c r="N33" s="988">
        <v>28</v>
      </c>
      <c r="O33" s="77" t="s">
        <v>2266</v>
      </c>
      <c r="P33" s="77" t="s">
        <v>2267</v>
      </c>
      <c r="Q33" s="77" t="s">
        <v>1501</v>
      </c>
      <c r="R33" s="16"/>
      <c r="S33" s="16"/>
      <c r="T33" s="16"/>
      <c r="U33" s="16"/>
      <c r="V33" s="16"/>
      <c r="W33" s="16"/>
      <c r="X33" s="77">
        <v>28</v>
      </c>
      <c r="Y33" s="692" t="s">
        <v>2266</v>
      </c>
      <c r="Z33" s="77" t="s">
        <v>2267</v>
      </c>
      <c r="AA33" s="77" t="s">
        <v>1501</v>
      </c>
      <c r="AB33" s="16"/>
      <c r="AC33" s="77">
        <v>28</v>
      </c>
      <c r="AD33" s="77" t="s">
        <v>2371</v>
      </c>
      <c r="AE33" s="77" t="s">
        <v>2372</v>
      </c>
      <c r="AF33" s="77" t="s">
        <v>1501</v>
      </c>
    </row>
    <row r="34" spans="1:32" ht="12">
      <c r="A34" s="16"/>
      <c r="B34" s="16"/>
      <c r="C34" s="16"/>
      <c r="D34" s="16"/>
      <c r="E34" s="16"/>
      <c r="F34" s="16"/>
      <c r="G34" s="16"/>
      <c r="H34" s="16"/>
      <c r="I34" s="16"/>
      <c r="J34" s="16"/>
      <c r="K34" s="1044"/>
      <c r="L34" s="1044"/>
      <c r="M34" s="1044"/>
      <c r="N34" s="988">
        <v>29</v>
      </c>
      <c r="O34" s="77" t="s">
        <v>2289</v>
      </c>
      <c r="P34" s="77" t="s">
        <v>2290</v>
      </c>
      <c r="Q34" s="77" t="s">
        <v>1501</v>
      </c>
      <c r="R34" s="16"/>
      <c r="S34" s="16"/>
      <c r="T34" s="16"/>
      <c r="U34" s="16"/>
      <c r="V34" s="16"/>
      <c r="W34" s="16"/>
      <c r="X34" s="77">
        <v>29</v>
      </c>
      <c r="Y34" s="692" t="s">
        <v>2289</v>
      </c>
      <c r="Z34" s="77" t="s">
        <v>2290</v>
      </c>
      <c r="AA34" s="77" t="s">
        <v>1501</v>
      </c>
      <c r="AB34" s="16"/>
      <c r="AC34" s="77">
        <v>29</v>
      </c>
      <c r="AD34" s="77" t="s">
        <v>1730</v>
      </c>
      <c r="AE34" s="77" t="s">
        <v>1731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2335</v>
      </c>
      <c r="AE35" s="77" t="s">
        <v>2336</v>
      </c>
      <c r="AF35" s="77" t="s">
        <v>1501</v>
      </c>
    </row>
    <row r="36" spans="1:32" ht="12">
      <c r="A36" s="16"/>
      <c r="B36" s="16"/>
      <c r="C36" s="16"/>
      <c r="D36" s="16"/>
      <c r="E36" s="16"/>
      <c r="F36" s="16"/>
      <c r="G36" s="16"/>
      <c r="H36" s="16"/>
      <c r="I36" s="16"/>
      <c r="J36" s="16"/>
      <c r="K36" s="1044"/>
      <c r="L36" s="1044"/>
      <c r="M36" s="1044"/>
      <c r="N36" s="988">
        <v>31</v>
      </c>
      <c r="O36" s="77" t="s">
        <v>2408</v>
      </c>
      <c r="P36" s="77" t="s">
        <v>2409</v>
      </c>
      <c r="Q36" s="77" t="s">
        <v>1508</v>
      </c>
      <c r="R36" s="16"/>
      <c r="S36" s="16"/>
      <c r="T36" s="16"/>
      <c r="U36" s="16"/>
      <c r="V36" s="16"/>
      <c r="W36" s="16"/>
      <c r="X36" s="77">
        <v>31</v>
      </c>
      <c r="Y36" s="692">
        <v>0</v>
      </c>
      <c r="Z36" s="77">
        <v>0</v>
      </c>
      <c r="AA36" s="77">
        <v>0</v>
      </c>
      <c r="AB36" s="16"/>
      <c r="AC36" s="77">
        <v>31</v>
      </c>
      <c r="AD36" s="77" t="s">
        <v>1776</v>
      </c>
      <c r="AE36" s="77" t="s">
        <v>1777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2391</v>
      </c>
      <c r="AE37" s="77" t="s">
        <v>2392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1956</v>
      </c>
      <c r="AE38" s="77" t="s">
        <v>1957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2347</v>
      </c>
      <c r="AE39" s="77" t="s">
        <v>2348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2375</v>
      </c>
      <c r="AE40" s="77" t="s">
        <v>2376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1652</v>
      </c>
      <c r="AE41" s="77" t="s">
        <v>1653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04</v>
      </c>
      <c r="I4" s="70" t="str">
        <f>HLOOKUP(I3,比較地域マスタ!$E$5:$L$6,2,0)</f>
        <v>宮城県</v>
      </c>
      <c r="J4" s="70" t="str">
        <f>HLOOKUP(J3,比較地域マスタ!$E$5:$L$6,2,0)</f>
        <v>蔵王町</v>
      </c>
      <c r="K4" s="70" t="str">
        <f>HLOOKUP(K3,比較地域マスタ!$E$5:$L$6,2,0)</f>
        <v>04301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蔵王町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60.330250973750566</v>
      </c>
      <c r="BB5" s="29"/>
      <c r="BC5" s="17"/>
      <c r="BD5" s="1005">
        <f>SUM(BC6:BC8)</f>
        <v>57.04566122310365</v>
      </c>
      <c r="BE5" s="29"/>
      <c r="BF5" s="17"/>
      <c r="BG5" s="1005">
        <f>AK35</f>
        <v>64.903927738142713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43.589323529579183</v>
      </c>
      <c r="BA6" s="17"/>
      <c r="BB6" s="29"/>
      <c r="BC6" s="1005">
        <f>O32</f>
        <v>49.902593663740937</v>
      </c>
      <c r="BD6" s="17"/>
      <c r="BE6" s="29"/>
      <c r="BF6" s="1005">
        <f>AK36</f>
        <v>57.351408202861876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1.666625484711366</v>
      </c>
      <c r="BA7" s="17"/>
      <c r="BB7" s="29"/>
      <c r="BC7" s="1005">
        <f>O33</f>
        <v>1.3295123959559521</v>
      </c>
      <c r="BD7" s="17"/>
      <c r="BE7" s="29"/>
      <c r="BF7" s="1005">
        <f t="shared" ref="BF7:BF8" si="0">AK37</f>
        <v>1.5477261091627401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15.074301959460019</v>
      </c>
      <c r="BA8" s="17"/>
      <c r="BB8" s="29"/>
      <c r="BC8" s="1005">
        <f>O34</f>
        <v>5.8135551634067602</v>
      </c>
      <c r="BD8" s="17"/>
      <c r="BE8" s="29"/>
      <c r="BF8" s="1005">
        <f t="shared" si="0"/>
        <v>6.0047934261180931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130.47295752113291</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15.824795374279169</v>
      </c>
      <c r="BA9" s="1005">
        <f>AZ9</f>
        <v>15.824795374279169</v>
      </c>
      <c r="BB9" s="29"/>
      <c r="BC9" s="1005">
        <f>O35</f>
        <v>22.215868696857591</v>
      </c>
      <c r="BD9" s="1005">
        <f>BC9</f>
        <v>22.215868696857591</v>
      </c>
      <c r="BE9" s="29"/>
      <c r="BF9" s="1005">
        <f>AK39</f>
        <v>11.554762932658113</v>
      </c>
      <c r="BG9" s="1005">
        <f>AK39</f>
        <v>11.554762932658113</v>
      </c>
      <c r="BH9" s="29"/>
    </row>
    <row r="10" spans="1:62" ht="17.100000000000001" customHeight="1" thickBot="1">
      <c r="B10" s="323"/>
      <c r="C10" s="324"/>
      <c r="D10" s="326"/>
      <c r="E10" s="326"/>
      <c r="F10" s="326"/>
      <c r="G10" s="325"/>
      <c r="H10" s="325"/>
      <c r="I10" s="326"/>
      <c r="J10" s="327"/>
      <c r="K10" s="334"/>
      <c r="L10" s="246" t="s">
        <v>114</v>
      </c>
      <c r="M10" s="246"/>
      <c r="N10" s="563"/>
      <c r="O10" s="906">
        <f>SUM(O11:O13)</f>
        <v>60.330250973750566</v>
      </c>
      <c r="P10" s="453">
        <f t="shared" ref="P10:P22" si="1">O10/$O$9</f>
        <v>0.46239659251978543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16.4672397035241</v>
      </c>
      <c r="BA10" s="1005">
        <f>AZ10</f>
        <v>16.4672397035241</v>
      </c>
      <c r="BB10" s="29"/>
      <c r="BC10" s="1005">
        <f>O36</f>
        <v>19.637519436306629</v>
      </c>
      <c r="BD10" s="1005">
        <f>BC10</f>
        <v>19.637519436306629</v>
      </c>
      <c r="BE10" s="29"/>
      <c r="BF10" s="1005">
        <f>AK40</f>
        <v>13.529134789441493</v>
      </c>
      <c r="BG10" s="1005">
        <f>AK40</f>
        <v>13.529134789441493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43.589323529579183</v>
      </c>
      <c r="P11" s="454">
        <f t="shared" si="1"/>
        <v>0.3340870350280743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36.308923441457182</v>
      </c>
      <c r="BB11" s="29"/>
      <c r="BC11" s="1005"/>
      <c r="BD11" s="1005">
        <f>SUM(BC12:BC14)</f>
        <v>34.238252823189782</v>
      </c>
      <c r="BE11" s="29"/>
      <c r="BF11" s="17"/>
      <c r="BG11" s="1005">
        <f>AK41</f>
        <v>27.828068888302191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1.666625484711366</v>
      </c>
      <c r="P12" s="454">
        <f t="shared" si="1"/>
        <v>1.2773723508501139E-2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35.504330615001088</v>
      </c>
      <c r="BA12" s="17"/>
      <c r="BB12" s="29"/>
      <c r="BC12" s="1005">
        <f>O38</f>
        <v>33.243004759584693</v>
      </c>
      <c r="BD12" s="17"/>
      <c r="BE12" s="29"/>
      <c r="BF12" s="1005">
        <f>AK42</f>
        <v>27.164958982302394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15.074301959460019</v>
      </c>
      <c r="P13" s="454">
        <f t="shared" si="1"/>
        <v>0.11553583398320998</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0.80459282645609298</v>
      </c>
      <c r="BA13" s="17"/>
      <c r="BB13" s="29"/>
      <c r="BC13" s="1005">
        <f>O41</f>
        <v>0.995248063605087</v>
      </c>
      <c r="BD13" s="17"/>
      <c r="BE13" s="29"/>
      <c r="BF13" s="1005">
        <f>AK45</f>
        <v>0.66310990599979713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15.824795374279169</v>
      </c>
      <c r="P14" s="453">
        <f t="shared" si="1"/>
        <v>0.1212879333383395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16.4672397035241</v>
      </c>
      <c r="P15" s="453">
        <f t="shared" si="1"/>
        <v>0.12621189874428099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1.5417480281219069</v>
      </c>
      <c r="BA15" s="1005">
        <f>AZ15</f>
        <v>1.5417480281219069</v>
      </c>
      <c r="BB15" s="29"/>
      <c r="BC15" s="1005">
        <f>O43</f>
        <v>1.5039819584059091</v>
      </c>
      <c r="BD15" s="1005">
        <f>BC15</f>
        <v>1.5039819584059091</v>
      </c>
      <c r="BE15" s="29"/>
      <c r="BF15" s="1005">
        <f>AK47</f>
        <v>1.3515983306103909</v>
      </c>
      <c r="BG15" s="1005">
        <f>AK47</f>
        <v>1.3515983306103909</v>
      </c>
      <c r="BH15" s="29"/>
    </row>
    <row r="16" spans="1:62" ht="17.100000000000001" customHeight="1" thickBot="1">
      <c r="B16" s="323"/>
      <c r="C16" s="324"/>
      <c r="D16" s="326"/>
      <c r="E16" s="326"/>
      <c r="F16" s="326"/>
      <c r="G16" s="325"/>
      <c r="H16" s="325"/>
      <c r="I16" s="326"/>
      <c r="J16" s="327"/>
      <c r="K16" s="335"/>
      <c r="L16" s="246" t="s">
        <v>128</v>
      </c>
      <c r="M16" s="344"/>
      <c r="N16" s="345"/>
      <c r="O16" s="906">
        <f>SUM(O18:O21)</f>
        <v>36.308923441457182</v>
      </c>
      <c r="P16" s="453">
        <f t="shared" si="1"/>
        <v>0.27828696560033267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35.504330615001088</v>
      </c>
      <c r="P17" s="454">
        <f t="shared" si="1"/>
        <v>0.27212022544403802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15.97803021330421</v>
      </c>
      <c r="P18" s="454">
        <f t="shared" si="1"/>
        <v>0.1224623900375388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19.526300401696879</v>
      </c>
      <c r="P19" s="454">
        <f t="shared" si="1"/>
        <v>0.14965783540649927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0.80459282645609298</v>
      </c>
      <c r="P20" s="454">
        <f t="shared" si="1"/>
        <v>6.1667401562946235E-3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1.5417480281219069</v>
      </c>
      <c r="P22" s="612">
        <f t="shared" si="1"/>
        <v>1.1816609797261533E-2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52.97217924758678</v>
      </c>
      <c r="AZ22" s="1005">
        <f t="shared" si="3"/>
        <v>52.563974113291252</v>
      </c>
      <c r="BA22" s="1005">
        <f t="shared" si="3"/>
        <v>52.029388068332921</v>
      </c>
      <c r="BB22" s="1005">
        <f t="shared" si="3"/>
        <v>55.453675640371308</v>
      </c>
      <c r="BC22" s="1005">
        <f t="shared" si="3"/>
        <v>57.04566122310365</v>
      </c>
      <c r="BD22" s="1005">
        <f t="shared" si="3"/>
        <v>51.495773786708128</v>
      </c>
      <c r="BE22" s="1005">
        <f t="shared" si="3"/>
        <v>55.838936235681352</v>
      </c>
      <c r="BF22" s="1005">
        <f t="shared" si="3"/>
        <v>95.0365951226768</v>
      </c>
      <c r="BG22" s="1005">
        <f t="shared" si="3"/>
        <v>90.822623259656297</v>
      </c>
      <c r="BH22" s="1005">
        <f t="shared" si="3"/>
        <v>84.661695049189177</v>
      </c>
      <c r="BI22" s="1005">
        <f t="shared" si="3"/>
        <v>79.493923560914482</v>
      </c>
      <c r="BJ22" s="1005">
        <f t="shared" si="3"/>
        <v>65.044786479919253</v>
      </c>
      <c r="BK22" s="1005">
        <f t="shared" si="3"/>
        <v>69.108294120015927</v>
      </c>
      <c r="BL22" s="1005">
        <f t="shared" si="3"/>
        <v>64.903927738142713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19.68983436671844</v>
      </c>
      <c r="AZ23" s="1005">
        <f t="shared" ref="AZ23:BL23" si="4">Y39</f>
        <v>19.15339934923707</v>
      </c>
      <c r="BA23" s="1005">
        <f t="shared" si="4"/>
        <v>20.20874436024414</v>
      </c>
      <c r="BB23" s="1005">
        <f t="shared" si="4"/>
        <v>22.65562194203979</v>
      </c>
      <c r="BC23" s="1005">
        <f t="shared" si="4"/>
        <v>22.215868696857591</v>
      </c>
      <c r="BD23" s="1005">
        <f t="shared" si="4"/>
        <v>18.20586667974646</v>
      </c>
      <c r="BE23" s="1005">
        <f t="shared" si="4"/>
        <v>17.42685153035363</v>
      </c>
      <c r="BF23" s="1005">
        <f t="shared" si="4"/>
        <v>14.346514138464782</v>
      </c>
      <c r="BG23" s="1005">
        <f t="shared" si="4"/>
        <v>13.931019220417285</v>
      </c>
      <c r="BH23" s="1005">
        <f t="shared" si="4"/>
        <v>14.85464143167383</v>
      </c>
      <c r="BI23" s="1005">
        <f t="shared" si="4"/>
        <v>14.203196360306443</v>
      </c>
      <c r="BJ23" s="1005">
        <f t="shared" si="4"/>
        <v>11.04211277076829</v>
      </c>
      <c r="BK23" s="1005">
        <f t="shared" si="4"/>
        <v>12.511776997442093</v>
      </c>
      <c r="BL23" s="1005">
        <f t="shared" si="4"/>
        <v>11.554762932658113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16.441156960109719</v>
      </c>
      <c r="AZ24" s="1005">
        <f t="shared" ref="AZ24:BL24" si="5">Y40</f>
        <v>15.33072986169744</v>
      </c>
      <c r="BA24" s="1005">
        <f t="shared" si="5"/>
        <v>18.705188985069899</v>
      </c>
      <c r="BB24" s="1005">
        <f t="shared" si="5"/>
        <v>19.835276776461608</v>
      </c>
      <c r="BC24" s="1005">
        <f t="shared" si="5"/>
        <v>19.637519436306629</v>
      </c>
      <c r="BD24" s="1005">
        <f t="shared" si="5"/>
        <v>17.28061297553274</v>
      </c>
      <c r="BE24" s="1005">
        <f t="shared" si="5"/>
        <v>14.874208579139779</v>
      </c>
      <c r="BF24" s="1005">
        <f t="shared" si="5"/>
        <v>14.887164896350782</v>
      </c>
      <c r="BG24" s="1005">
        <f t="shared" si="5"/>
        <v>16.20987631083565</v>
      </c>
      <c r="BH24" s="1005">
        <f t="shared" si="5"/>
        <v>15.083771766325444</v>
      </c>
      <c r="BI24" s="1005">
        <f t="shared" si="5"/>
        <v>13.105818984052869</v>
      </c>
      <c r="BJ24" s="1005">
        <f t="shared" si="5"/>
        <v>13.579263078349873</v>
      </c>
      <c r="BK24" s="1005">
        <f t="shared" si="5"/>
        <v>13.060602609483084</v>
      </c>
      <c r="BL24" s="1005">
        <f t="shared" si="5"/>
        <v>13.529134789441493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33.845684867374963</v>
      </c>
      <c r="AZ25" s="1005">
        <f t="shared" ref="AZ25:BL25" si="6">Y41</f>
        <v>34.307125995293738</v>
      </c>
      <c r="BA25" s="1005">
        <f t="shared" si="6"/>
        <v>33.842630500451527</v>
      </c>
      <c r="BB25" s="1005">
        <f t="shared" si="6"/>
        <v>34.39091212882051</v>
      </c>
      <c r="BC25" s="1005">
        <f t="shared" si="6"/>
        <v>34.238252823189782</v>
      </c>
      <c r="BD25" s="1005">
        <f t="shared" si="6"/>
        <v>33.292877088961376</v>
      </c>
      <c r="BE25" s="1005">
        <f t="shared" si="6"/>
        <v>32.909224929389467</v>
      </c>
      <c r="BF25" s="1005">
        <f t="shared" si="6"/>
        <v>32.669363631239001</v>
      </c>
      <c r="BG25" s="1005">
        <f t="shared" si="6"/>
        <v>32.145825179802436</v>
      </c>
      <c r="BH25" s="1005">
        <f t="shared" si="6"/>
        <v>31.195452432355918</v>
      </c>
      <c r="BI25" s="1005">
        <f t="shared" si="6"/>
        <v>30.198204183345212</v>
      </c>
      <c r="BJ25" s="1005">
        <f t="shared" si="6"/>
        <v>27.543654880782036</v>
      </c>
      <c r="BK25" s="1005">
        <f t="shared" si="6"/>
        <v>27.483928193849209</v>
      </c>
      <c r="BL25" s="1005">
        <f t="shared" si="6"/>
        <v>27.828068888302191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1.2341012024504789</v>
      </c>
      <c r="AZ26" s="1005">
        <f t="shared" si="7"/>
        <v>1.224344991347925</v>
      </c>
      <c r="BA26" s="1005">
        <f t="shared" si="7"/>
        <v>1.1759976278588029</v>
      </c>
      <c r="BB26" s="1005">
        <f t="shared" si="7"/>
        <v>1.1767491678004469</v>
      </c>
      <c r="BC26" s="1005">
        <f t="shared" si="7"/>
        <v>1.5039819584059091</v>
      </c>
      <c r="BD26" s="1005">
        <f t="shared" si="7"/>
        <v>1.859845552858874</v>
      </c>
      <c r="BE26" s="1005">
        <f t="shared" si="7"/>
        <v>2.1900214540086429</v>
      </c>
      <c r="BF26" s="1005">
        <f t="shared" si="7"/>
        <v>1.9164538442507788</v>
      </c>
      <c r="BG26" s="1005">
        <f t="shared" si="7"/>
        <v>1.615609801398963</v>
      </c>
      <c r="BH26" s="1005">
        <f t="shared" si="7"/>
        <v>1.5748143155796612</v>
      </c>
      <c r="BI26" s="1005">
        <f t="shared" si="7"/>
        <v>1.154157753160062</v>
      </c>
      <c r="BJ26" s="1005">
        <f t="shared" si="7"/>
        <v>1.526051649674941</v>
      </c>
      <c r="BK26" s="1005">
        <f t="shared" si="7"/>
        <v>1.123113897583105</v>
      </c>
      <c r="BL26" s="1005">
        <f t="shared" si="7"/>
        <v>1.3515983306103909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124.18295664424038</v>
      </c>
      <c r="AZ27" s="1005">
        <f t="shared" si="8"/>
        <v>122.5795743108674</v>
      </c>
      <c r="BA27" s="1005">
        <f t="shared" si="8"/>
        <v>125.9619495419573</v>
      </c>
      <c r="BB27" s="1005">
        <f t="shared" si="8"/>
        <v>133.51223565549367</v>
      </c>
      <c r="BC27" s="1005">
        <f t="shared" si="8"/>
        <v>134.64128413786358</v>
      </c>
      <c r="BD27" s="1005">
        <f t="shared" si="8"/>
        <v>122.13497608380757</v>
      </c>
      <c r="BE27" s="1005">
        <f t="shared" si="8"/>
        <v>123.23924272857286</v>
      </c>
      <c r="BF27" s="1005">
        <f t="shared" si="8"/>
        <v>158.85609163298216</v>
      </c>
      <c r="BG27" s="1005">
        <f t="shared" si="8"/>
        <v>154.72495377211064</v>
      </c>
      <c r="BH27" s="1005">
        <f t="shared" si="8"/>
        <v>147.37037499512402</v>
      </c>
      <c r="BI27" s="1005">
        <f t="shared" si="8"/>
        <v>138.15530084177908</v>
      </c>
      <c r="BJ27" s="1005">
        <f t="shared" si="8"/>
        <v>118.73586885949439</v>
      </c>
      <c r="BK27" s="1005">
        <f t="shared" si="8"/>
        <v>123.28771581837343</v>
      </c>
      <c r="BL27" s="1005">
        <f t="shared" si="8"/>
        <v>119.16749267915489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134.64128413786358</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57.04566122310365</v>
      </c>
      <c r="P31" s="453">
        <f t="shared" ref="P31:P43" si="9">O31/$O$30</f>
        <v>0.42368625335370946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49.902593663740937</v>
      </c>
      <c r="P32" s="454">
        <f t="shared" si="9"/>
        <v>0.37063367289815841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1.3295123959559521</v>
      </c>
      <c r="P33" s="454">
        <f t="shared" si="9"/>
        <v>9.8744779839935355E-3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5.8135551634067602</v>
      </c>
      <c r="P34" s="454">
        <f t="shared" si="9"/>
        <v>4.3178102471557477E-2</v>
      </c>
      <c r="Q34" s="328"/>
      <c r="R34" s="13"/>
      <c r="S34" s="323"/>
      <c r="T34" s="563" t="s">
        <v>112</v>
      </c>
      <c r="U34" s="332"/>
      <c r="V34" s="332"/>
      <c r="W34" s="332"/>
      <c r="X34" s="893">
        <f>X35+X39+X40+X41+X47</f>
        <v>124.18295664424038</v>
      </c>
      <c r="Y34" s="894">
        <f t="shared" ref="Y34:AK34" si="10">Y35+Y39+Y40+Y41+Y47</f>
        <v>122.5795743108674</v>
      </c>
      <c r="Z34" s="894">
        <f t="shared" si="10"/>
        <v>125.9619495419573</v>
      </c>
      <c r="AA34" s="894">
        <f t="shared" si="10"/>
        <v>133.51223565549367</v>
      </c>
      <c r="AB34" s="894">
        <f t="shared" si="10"/>
        <v>134.64128413786358</v>
      </c>
      <c r="AC34" s="894">
        <f t="shared" si="10"/>
        <v>122.13497608380757</v>
      </c>
      <c r="AD34" s="894">
        <f t="shared" si="10"/>
        <v>123.23924272857286</v>
      </c>
      <c r="AE34" s="894">
        <f t="shared" si="10"/>
        <v>158.85609163298216</v>
      </c>
      <c r="AF34" s="894">
        <f t="shared" si="10"/>
        <v>154.72495377211064</v>
      </c>
      <c r="AG34" s="894">
        <f t="shared" si="10"/>
        <v>147.37037499512402</v>
      </c>
      <c r="AH34" s="894">
        <f t="shared" si="10"/>
        <v>138.15530084177908</v>
      </c>
      <c r="AI34" s="894">
        <f t="shared" si="10"/>
        <v>118.73586885949439</v>
      </c>
      <c r="AJ34" s="894">
        <f t="shared" si="10"/>
        <v>123.28771581837343</v>
      </c>
      <c r="AK34" s="895">
        <f t="shared" si="10"/>
        <v>119.16749267915489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22.215868696857591</v>
      </c>
      <c r="P35" s="453">
        <f t="shared" si="9"/>
        <v>0.16500042196649017</v>
      </c>
      <c r="Q35" s="328"/>
      <c r="R35" s="13"/>
      <c r="S35" s="323"/>
      <c r="T35" s="334"/>
      <c r="U35" s="246" t="s">
        <v>114</v>
      </c>
      <c r="V35" s="344"/>
      <c r="W35" s="344"/>
      <c r="X35" s="896">
        <f>SUM(X36:X38)</f>
        <v>52.97217924758678</v>
      </c>
      <c r="Y35" s="897">
        <f t="shared" ref="Y35:AK35" si="11">SUM(Y36:Y38)</f>
        <v>52.563974113291252</v>
      </c>
      <c r="Z35" s="897">
        <f t="shared" si="11"/>
        <v>52.029388068332921</v>
      </c>
      <c r="AA35" s="897">
        <f t="shared" si="11"/>
        <v>55.453675640371308</v>
      </c>
      <c r="AB35" s="897">
        <f t="shared" si="11"/>
        <v>57.04566122310365</v>
      </c>
      <c r="AC35" s="897">
        <f t="shared" si="11"/>
        <v>51.495773786708128</v>
      </c>
      <c r="AD35" s="897">
        <f t="shared" si="11"/>
        <v>55.838936235681352</v>
      </c>
      <c r="AE35" s="897">
        <f t="shared" si="11"/>
        <v>95.0365951226768</v>
      </c>
      <c r="AF35" s="897">
        <f t="shared" si="11"/>
        <v>90.822623259656297</v>
      </c>
      <c r="AG35" s="897">
        <f t="shared" si="11"/>
        <v>84.661695049189177</v>
      </c>
      <c r="AH35" s="897">
        <f t="shared" si="11"/>
        <v>79.493923560914482</v>
      </c>
      <c r="AI35" s="897">
        <f t="shared" si="11"/>
        <v>65.044786479919253</v>
      </c>
      <c r="AJ35" s="897">
        <f t="shared" si="11"/>
        <v>69.108294120015927</v>
      </c>
      <c r="AK35" s="898">
        <f t="shared" si="11"/>
        <v>64.903927738142713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19.637519436306629</v>
      </c>
      <c r="P36" s="453">
        <f t="shared" si="9"/>
        <v>0.14585065466398209</v>
      </c>
      <c r="Q36" s="328"/>
      <c r="R36" s="13"/>
      <c r="S36" s="356" t="s">
        <v>184</v>
      </c>
      <c r="T36" s="335"/>
      <c r="U36" s="346"/>
      <c r="V36" s="336" t="s">
        <v>184</v>
      </c>
      <c r="W36" s="357"/>
      <c r="X36" s="899">
        <f>VLOOKUP(年度マスタ!$K$4&amp;"_"&amp;X$33,データシート1!$A:$BT,MATCH("aa_"&amp;$S36,データシート1!$A$1:$BT$1,0),0)</f>
        <v>40.650314671543228</v>
      </c>
      <c r="Y36" s="900">
        <f>VLOOKUP(年度マスタ!$K$4&amp;"_"&amp;Y$33,データシート1!$A:$BT,MATCH("aa_"&amp;$S36,データシート1!$A$1:$BT$1,0),0)</f>
        <v>41.677091000005078</v>
      </c>
      <c r="Z36" s="900">
        <f>VLOOKUP(年度マスタ!$K$4&amp;"_"&amp;Z$33,データシート1!$A:$BT,MATCH("aa_"&amp;$S36,データシート1!$A$1:$BT$1,0),0)</f>
        <v>42.21482257629323</v>
      </c>
      <c r="AA36" s="900">
        <f>VLOOKUP(年度マスタ!$K$4&amp;"_"&amp;AA$33,データシート1!$A:$BT,MATCH("aa_"&amp;$S36,データシート1!$A$1:$BT$1,0),0)</f>
        <v>45.761047217165917</v>
      </c>
      <c r="AB36" s="900">
        <f>VLOOKUP(年度マスタ!$K$4&amp;"_"&amp;AB$33,データシート1!$A:$BT,MATCH("aa_"&amp;$S36,データシート1!$A$1:$BT$1,0),0)</f>
        <v>49.902593663740937</v>
      </c>
      <c r="AC36" s="900">
        <f>VLOOKUP(年度マスタ!$K$4&amp;"_"&amp;AC$33,データシート1!$A:$BT,MATCH("aa_"&amp;$S36,データシート1!$A$1:$BT$1,0),0)</f>
        <v>44.478101963881343</v>
      </c>
      <c r="AD36" s="900">
        <f>VLOOKUP(年度マスタ!$K$4&amp;"_"&amp;AD$33,データシート1!$A:$BT,MATCH("aa_"&amp;$S36,データシート1!$A$1:$BT$1,0),0)</f>
        <v>47.000329865124577</v>
      </c>
      <c r="AE36" s="900">
        <f>VLOOKUP(年度マスタ!$K$4&amp;"_"&amp;AE$33,データシート1!$A:$BT,MATCH("aa_"&amp;$S36,データシート1!$A$1:$BT$1,0),0)</f>
        <v>87.112558014567568</v>
      </c>
      <c r="AF36" s="900">
        <f>VLOOKUP(年度マスタ!$K$4&amp;"_"&amp;AF$33,データシート1!$A:$BT,MATCH("aa_"&amp;$S36,データシート1!$A$1:$BT$1,0),0)</f>
        <v>82.447712505716751</v>
      </c>
      <c r="AG36" s="900">
        <f>VLOOKUP(年度マスタ!$K$4&amp;"_"&amp;AG$33,データシート1!$A:$BT,MATCH("aa_"&amp;$S36,データシート1!$A$1:$BT$1,0),0)</f>
        <v>76.901642122940913</v>
      </c>
      <c r="AH36" s="900">
        <f>VLOOKUP(年度マスタ!$K$4&amp;"_"&amp;AH$33,データシート1!$A:$BT,MATCH("aa_"&amp;$S36,データシート1!$A$1:$BT$1,0),0)</f>
        <v>71.765305537309686</v>
      </c>
      <c r="AI36" s="900">
        <f>VLOOKUP(年度マスタ!$K$4&amp;"_"&amp;AI$33,データシート1!$A:$BT,MATCH("aa_"&amp;$S36,データシート1!$A$1:$BT$1,0),0)</f>
        <v>57.523981772596343</v>
      </c>
      <c r="AJ36" s="900">
        <f>VLOOKUP(年度マスタ!$K$4&amp;"_"&amp;AJ$33,データシート1!$A:$BT,MATCH("aa_"&amp;$S36,データシート1!$A$1:$BT$1,0),0)</f>
        <v>61.492740605900089</v>
      </c>
      <c r="AK36" s="901">
        <f>VLOOKUP(年度マスタ!$K$4&amp;"_"&amp;AK$33,データシート1!$A:$BT,MATCH("aa_"&amp;$S36,データシート1!$A$1:$BT$1,0),0)</f>
        <v>57.351408202861876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34.238252823189782</v>
      </c>
      <c r="P37" s="453">
        <f t="shared" si="9"/>
        <v>0.25429238173435814</v>
      </c>
      <c r="Q37" s="328"/>
      <c r="R37" s="13"/>
      <c r="S37" s="356" t="s">
        <v>187</v>
      </c>
      <c r="T37" s="335"/>
      <c r="U37" s="346"/>
      <c r="V37" s="336" t="s">
        <v>194</v>
      </c>
      <c r="W37" s="357"/>
      <c r="X37" s="899">
        <f>VLOOKUP(年度マスタ!$K$4&amp;"_"&amp;X$33,データシート1!$A:$BT,MATCH("aa_"&amp;$S37,データシート1!$A$1:$BT$1,0),0)</f>
        <v>1.116782485917484</v>
      </c>
      <c r="Y37" s="900">
        <f>VLOOKUP(年度マスタ!$K$4&amp;"_"&amp;Y$33,データシート1!$A:$BT,MATCH("aa_"&amp;$S37,データシート1!$A$1:$BT$1,0),0)</f>
        <v>1.1326857259249989</v>
      </c>
      <c r="Z37" s="900">
        <f>VLOOKUP(年度マスタ!$K$4&amp;"_"&amp;Z$33,データシート1!$A:$BT,MATCH("aa_"&amp;$S37,データシート1!$A$1:$BT$1,0),0)</f>
        <v>1.5732330735179041</v>
      </c>
      <c r="AA37" s="900">
        <f>VLOOKUP(年度マスタ!$K$4&amp;"_"&amp;AA$33,データシート1!$A:$BT,MATCH("aa_"&amp;$S37,データシート1!$A$1:$BT$1,0),0)</f>
        <v>1.47326834677449</v>
      </c>
      <c r="AB37" s="900">
        <f>VLOOKUP(年度マスタ!$K$4&amp;"_"&amp;AB$33,データシート1!$A:$BT,MATCH("aa_"&amp;$S37,データシート1!$A$1:$BT$1,0),0)</f>
        <v>1.3295123959559521</v>
      </c>
      <c r="AC37" s="900">
        <f>VLOOKUP(年度マスタ!$K$4&amp;"_"&amp;AC$33,データシート1!$A:$BT,MATCH("aa_"&amp;$S37,データシート1!$A$1:$BT$1,0),0)</f>
        <v>1.354431234663072</v>
      </c>
      <c r="AD37" s="900">
        <f>VLOOKUP(年度マスタ!$K$4&amp;"_"&amp;AD$33,データシート1!$A:$BT,MATCH("aa_"&amp;$S37,データシート1!$A$1:$BT$1,0),0)</f>
        <v>1.5149022432349251</v>
      </c>
      <c r="AE37" s="900">
        <f>VLOOKUP(年度マスタ!$K$4&amp;"_"&amp;AE$33,データシート1!$A:$BT,MATCH("aa_"&amp;$S37,データシート1!$A$1:$BT$1,0),0)</f>
        <v>1.5310274737246956</v>
      </c>
      <c r="AF37" s="900">
        <f>VLOOKUP(年度マスタ!$K$4&amp;"_"&amp;AF$33,データシート1!$A:$BT,MATCH("aa_"&amp;$S37,データシート1!$A$1:$BT$1,0),0)</f>
        <v>1.5661760014648733</v>
      </c>
      <c r="AG37" s="900">
        <f>VLOOKUP(年度マスタ!$K$4&amp;"_"&amp;AG$33,データシート1!$A:$BT,MATCH("aa_"&amp;$S37,データシート1!$A$1:$BT$1,0),0)</f>
        <v>1.4530339321639767</v>
      </c>
      <c r="AH37" s="900">
        <f>VLOOKUP(年度マスタ!$K$4&amp;"_"&amp;AH$33,データシート1!$A:$BT,MATCH("aa_"&amp;$S37,データシート1!$A$1:$BT$1,0),0)</f>
        <v>1.3530466549868791</v>
      </c>
      <c r="AI37" s="900">
        <f>VLOOKUP(年度マスタ!$K$4&amp;"_"&amp;AI$33,データシート1!$A:$BT,MATCH("aa_"&amp;$S37,データシート1!$A$1:$BT$1,0),0)</f>
        <v>1.5838258769464442</v>
      </c>
      <c r="AJ37" s="900">
        <f>VLOOKUP(年度マスタ!$K$4&amp;"_"&amp;AJ$33,データシート1!$A:$BT,MATCH("aa_"&amp;$S37,データシート1!$A$1:$BT$1,0),0)</f>
        <v>1.6945269256525854</v>
      </c>
      <c r="AK37" s="901">
        <f>VLOOKUP(年度マスタ!$K$4&amp;"_"&amp;AK$33,データシート1!$A:$BT,MATCH("aa_"&amp;$S37,データシート1!$A$1:$BT$1,0),0)</f>
        <v>1.5477261091627401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33.243004759584693</v>
      </c>
      <c r="P38" s="454">
        <f t="shared" si="9"/>
        <v>0.24690053257027839</v>
      </c>
      <c r="Q38" s="328"/>
      <c r="R38" s="13"/>
      <c r="S38" s="356" t="s">
        <v>188</v>
      </c>
      <c r="T38" s="335"/>
      <c r="U38" s="348"/>
      <c r="V38" s="358" t="s">
        <v>197</v>
      </c>
      <c r="W38" s="358"/>
      <c r="X38" s="899">
        <f>VLOOKUP(年度マスタ!$K$4&amp;"_"&amp;X$33,データシート1!$A:$BT,MATCH("aa_"&amp;$S38,データシート1!$A$1:$BT$1,0),0)</f>
        <v>11.205082090126069</v>
      </c>
      <c r="Y38" s="900">
        <f>VLOOKUP(年度マスタ!$K$4&amp;"_"&amp;Y$33,データシート1!$A:$BT,MATCH("aa_"&amp;$S38,データシート1!$A$1:$BT$1,0),0)</f>
        <v>9.7541973873611774</v>
      </c>
      <c r="Z38" s="900">
        <f>VLOOKUP(年度マスタ!$K$4&amp;"_"&amp;Z$33,データシート1!$A:$BT,MATCH("aa_"&amp;$S38,データシート1!$A$1:$BT$1,0),0)</f>
        <v>8.241332418521786</v>
      </c>
      <c r="AA38" s="900">
        <f>VLOOKUP(年度マスタ!$K$4&amp;"_"&amp;AA$33,データシート1!$A:$BT,MATCH("aa_"&amp;$S38,データシート1!$A$1:$BT$1,0),0)</f>
        <v>8.2193600764309025</v>
      </c>
      <c r="AB38" s="900">
        <f>VLOOKUP(年度マスタ!$K$4&amp;"_"&amp;AB$33,データシート1!$A:$BT,MATCH("aa_"&amp;$S38,データシート1!$A$1:$BT$1,0),0)</f>
        <v>5.8135551634067602</v>
      </c>
      <c r="AC38" s="900">
        <f>VLOOKUP(年度マスタ!$K$4&amp;"_"&amp;AC$33,データシート1!$A:$BT,MATCH("aa_"&amp;$S38,データシート1!$A$1:$BT$1,0),0)</f>
        <v>5.6632405881637098</v>
      </c>
      <c r="AD38" s="900">
        <f>VLOOKUP(年度マスタ!$K$4&amp;"_"&amp;AD$33,データシート1!$A:$BT,MATCH("aa_"&amp;$S38,データシート1!$A$1:$BT$1,0),0)</f>
        <v>7.3237041273218484</v>
      </c>
      <c r="AE38" s="900">
        <f>VLOOKUP(年度マスタ!$K$4&amp;"_"&amp;AE$33,データシート1!$A:$BT,MATCH("aa_"&amp;$S38,データシート1!$A$1:$BT$1,0),0)</f>
        <v>6.3930096343845406</v>
      </c>
      <c r="AF38" s="900">
        <f>VLOOKUP(年度マスタ!$K$4&amp;"_"&amp;AF$33,データシート1!$A:$BT,MATCH("aa_"&amp;$S38,データシート1!$A$1:$BT$1,0),0)</f>
        <v>6.8087347524746766</v>
      </c>
      <c r="AG38" s="900">
        <f>VLOOKUP(年度マスタ!$K$4&amp;"_"&amp;AG$33,データシート1!$A:$BT,MATCH("aa_"&amp;$S38,データシート1!$A$1:$BT$1,0),0)</f>
        <v>6.3070189940842951</v>
      </c>
      <c r="AH38" s="900">
        <f>VLOOKUP(年度マスタ!$K$4&amp;"_"&amp;AH$33,データシート1!$A:$BT,MATCH("aa_"&amp;$S38,データシート1!$A$1:$BT$1,0),0)</f>
        <v>6.375571368617913</v>
      </c>
      <c r="AI38" s="900">
        <f>VLOOKUP(年度マスタ!$K$4&amp;"_"&amp;AI$33,データシート1!$A:$BT,MATCH("aa_"&amp;$S38,データシート1!$A$1:$BT$1,0),0)</f>
        <v>5.9369788303764697</v>
      </c>
      <c r="AJ38" s="900">
        <f>VLOOKUP(年度マスタ!$K$4&amp;"_"&amp;AJ$33,データシート1!$A:$BT,MATCH("aa_"&amp;$S38,データシート1!$A$1:$BT$1,0),0)</f>
        <v>5.9210265884632554</v>
      </c>
      <c r="AK38" s="901">
        <f>VLOOKUP(年度マスタ!$K$4&amp;"_"&amp;AK$33,データシート1!$A:$BT,MATCH("aa_"&amp;$S38,データシート1!$A$1:$BT$1,0),0)</f>
        <v>6.0047934261180931</v>
      </c>
      <c r="AL38" s="330"/>
      <c r="AW38" s="17" t="str">
        <f>年度マスタ!H4</f>
        <v>04</v>
      </c>
      <c r="AX38" s="17" t="s">
        <v>198</v>
      </c>
      <c r="AY38" s="17">
        <f>VLOOKUP($AW38&amp;"_"&amp;$AY$34,データシート1!$A:$BT,MATCH($AY$31&amp;"_"&amp;AY$36,データシート1!$A$1:$BT$1,0),0)</f>
        <v>4735.7164330489677</v>
      </c>
      <c r="AZ38" s="17">
        <f>VLOOKUP($AW38&amp;"_"&amp;$AY$34,データシート1!$A:$BT,MATCH($AY$31&amp;"_"&amp;AZ$36,データシート1!$A$1:$BT$1,0),0)</f>
        <v>210.78473234172785</v>
      </c>
      <c r="BA38" s="17">
        <f>VLOOKUP($AW38&amp;"_"&amp;$AY$34,データシート1!$A:$BT,MATCH($AY$31&amp;"_"&amp;BA$36,データシート1!$A$1:$BT$1,0),0)</f>
        <v>473.63836366558877</v>
      </c>
      <c r="BB38" s="17">
        <f>VLOOKUP($AW38&amp;"_"&amp;$AY$34,データシート1!$A:$BT,MATCH($AY$31&amp;"_"&amp;BB$36,データシート1!$A$1:$BT$1,0),0)</f>
        <v>3280.6313750680115</v>
      </c>
      <c r="BC38" s="17">
        <f>VLOOKUP($AW38&amp;"_"&amp;$AY$34,データシート1!$A:$BT,MATCH($AY$31&amp;"_"&amp;BC$36,データシート1!$A$1:$BT$1,0),0)</f>
        <v>3080.3282760411262</v>
      </c>
      <c r="BD38" s="17">
        <f>VLOOKUP($AW38&amp;"_"&amp;$AY$34,データシート1!$A:$BT,MATCH($AY$31&amp;"_"&amp;BD$36,データシート1!$A$1:$BT$1,0),0)</f>
        <v>1927.9883007601697</v>
      </c>
      <c r="BE38" s="17">
        <f>VLOOKUP($AW38&amp;"_"&amp;$AY$34,データシート1!$A:$BT,MATCH($AY$31&amp;"_"&amp;BE$36,データシート1!$A$1:$BT$1,0),0)</f>
        <v>1480.3830366890579</v>
      </c>
      <c r="BF38" s="17">
        <f>VLOOKUP($AW38&amp;"_"&amp;$AY$34,データシート1!$A:$BT,MATCH($AY$31&amp;"_"&amp;BF$36,データシート1!$A$1:$BT$1,0),0)</f>
        <v>132.89702110415251</v>
      </c>
      <c r="BG38" s="17">
        <f>VLOOKUP($AW38&amp;"_"&amp;$AY$34,データシート1!$A:$BT,MATCH($AY$31&amp;"_"&amp;BG$36,データシート1!$A$1:$BT$1,0),0)</f>
        <v>209.14057239309071</v>
      </c>
      <c r="BH38" s="17">
        <f>VLOOKUP($AW38&amp;"_"&amp;$AY$34,データシート1!$A:$BT,MATCH($AY$31&amp;"_"&amp;BH$36,データシート1!$A$1:$BT$1,0),0)</f>
        <v>282.46601854241266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14.900028445758412</v>
      </c>
      <c r="P39" s="454">
        <f t="shared" si="9"/>
        <v>0.11066463411401951</v>
      </c>
      <c r="Q39" s="328"/>
      <c r="R39" s="13"/>
      <c r="S39" s="356" t="s">
        <v>189</v>
      </c>
      <c r="T39" s="335"/>
      <c r="U39" s="343" t="s">
        <v>199</v>
      </c>
      <c r="V39" s="344"/>
      <c r="W39" s="344"/>
      <c r="X39" s="896">
        <f>VLOOKUP(年度マスタ!$K$4&amp;"_"&amp;X$33,データシート1!$A:$BT,MATCH("aa_"&amp;$S39,データシート1!$A$1:$BT$1,0),0)</f>
        <v>19.68983436671844</v>
      </c>
      <c r="Y39" s="897">
        <f>VLOOKUP(年度マスタ!$K$4&amp;"_"&amp;Y$33,データシート1!$A:$BT,MATCH("aa_"&amp;$S39,データシート1!$A$1:$BT$1,0),0)</f>
        <v>19.15339934923707</v>
      </c>
      <c r="Z39" s="897">
        <f>VLOOKUP(年度マスタ!$K$4&amp;"_"&amp;Z$33,データシート1!$A:$BT,MATCH("aa_"&amp;$S39,データシート1!$A$1:$BT$1,0),0)</f>
        <v>20.20874436024414</v>
      </c>
      <c r="AA39" s="897">
        <f>VLOOKUP(年度マスタ!$K$4&amp;"_"&amp;AA$33,データシート1!$A:$BT,MATCH("aa_"&amp;$S39,データシート1!$A$1:$BT$1,0),0)</f>
        <v>22.65562194203979</v>
      </c>
      <c r="AB39" s="897">
        <f>VLOOKUP(年度マスタ!$K$4&amp;"_"&amp;AB$33,データシート1!$A:$BT,MATCH("aa_"&amp;$S39,データシート1!$A$1:$BT$1,0),0)</f>
        <v>22.215868696857591</v>
      </c>
      <c r="AC39" s="897">
        <f>VLOOKUP(年度マスタ!$K$4&amp;"_"&amp;AC$33,データシート1!$A:$BT,MATCH("aa_"&amp;$S39,データシート1!$A$1:$BT$1,0),0)</f>
        <v>18.20586667974646</v>
      </c>
      <c r="AD39" s="897">
        <f>VLOOKUP(年度マスタ!$K$4&amp;"_"&amp;AD$33,データシート1!$A:$BT,MATCH("aa_"&amp;$S39,データシート1!$A$1:$BT$1,0),0)</f>
        <v>17.42685153035363</v>
      </c>
      <c r="AE39" s="897">
        <f>VLOOKUP(年度マスタ!$K$4&amp;"_"&amp;AE$33,データシート1!$A:$BT,MATCH("aa_"&amp;$S39,データシート1!$A$1:$BT$1,0),0)</f>
        <v>14.346514138464782</v>
      </c>
      <c r="AF39" s="897">
        <f>VLOOKUP(年度マスタ!$K$4&amp;"_"&amp;AF$33,データシート1!$A:$BT,MATCH("aa_"&amp;$S39,データシート1!$A$1:$BT$1,0),0)</f>
        <v>13.931019220417285</v>
      </c>
      <c r="AG39" s="897">
        <f>VLOOKUP(年度マスタ!$K$4&amp;"_"&amp;AG$33,データシート1!$A:$BT,MATCH("aa_"&amp;$S39,データシート1!$A$1:$BT$1,0),0)</f>
        <v>14.85464143167383</v>
      </c>
      <c r="AH39" s="897">
        <f>VLOOKUP(年度マスタ!$K$4&amp;"_"&amp;AH$33,データシート1!$A:$BT,MATCH("aa_"&amp;$S39,データシート1!$A$1:$BT$1,0),0)</f>
        <v>14.203196360306443</v>
      </c>
      <c r="AI39" s="897">
        <f>VLOOKUP(年度マスタ!$K$4&amp;"_"&amp;AI$33,データシート1!$A:$BT,MATCH("aa_"&amp;$S39,データシート1!$A$1:$BT$1,0),0)</f>
        <v>11.04211277076829</v>
      </c>
      <c r="AJ39" s="897">
        <f>VLOOKUP(年度マスタ!$K$4&amp;"_"&amp;AJ$33,データシート1!$A:$BT,MATCH("aa_"&amp;$S39,データシート1!$A$1:$BT$1,0),0)</f>
        <v>12.511776997442093</v>
      </c>
      <c r="AK39" s="898">
        <f>VLOOKUP(年度マスタ!$K$4&amp;"_"&amp;AK$33,データシート1!$A:$BT,MATCH("aa_"&amp;$S39,データシート1!$A$1:$BT$1,0),0)</f>
        <v>11.554762932658113</v>
      </c>
      <c r="AL39" s="330"/>
      <c r="AW39" s="17" t="str">
        <f>年度マスタ!K4</f>
        <v>04301</v>
      </c>
      <c r="AX39" s="17" t="s">
        <v>200</v>
      </c>
      <c r="AY39" s="17">
        <f>VLOOKUP($AW39&amp;"_"&amp;$AY$34,データシート1!$A:$BT,MATCH($AY$31&amp;"_"&amp;AY$36,データシート1!$A$1:$BT$1,0),0)</f>
        <v>57.351408202861876</v>
      </c>
      <c r="AZ39" s="17">
        <f>VLOOKUP($AW39&amp;"_"&amp;$AY$34,データシート1!$A:$BT,MATCH($AY$31&amp;"_"&amp;AZ$36,データシート1!$A$1:$BT$1,0),0)</f>
        <v>1.5477261091627401</v>
      </c>
      <c r="BA39" s="17">
        <f>VLOOKUP($AW39&amp;"_"&amp;$AY$34,データシート1!$A:$BT,MATCH($AY$31&amp;"_"&amp;BA$36,データシート1!$A$1:$BT$1,0),0)</f>
        <v>6.0047934261180931</v>
      </c>
      <c r="BB39" s="17">
        <f>VLOOKUP($AW39&amp;"_"&amp;$AY$34,データシート1!$A:$BT,MATCH($AY$31&amp;"_"&amp;BB$36,データシート1!$A$1:$BT$1,0),0)</f>
        <v>11.554762932658113</v>
      </c>
      <c r="BC39" s="17">
        <f>VLOOKUP($AW39&amp;"_"&amp;$AY$34,データシート1!$A:$BT,MATCH($AY$31&amp;"_"&amp;BC$36,データシート1!$A$1:$BT$1,0),0)</f>
        <v>13.529134789441493</v>
      </c>
      <c r="BD39" s="17">
        <f>VLOOKUP($AW39&amp;"_"&amp;$AY$34,データシート1!$A:$BT,MATCH($AY$31&amp;"_"&amp;BD$36,データシート1!$A$1:$BT$1,0),0)</f>
        <v>11.658629651731369</v>
      </c>
      <c r="BE39" s="17">
        <f>VLOOKUP($AW39&amp;"_"&amp;$AY$34,データシート1!$A:$BT,MATCH($AY$31&amp;"_"&amp;BE$36,データシート1!$A$1:$BT$1,0),0)</f>
        <v>15.506329330571026</v>
      </c>
      <c r="BF39" s="17">
        <f>VLOOKUP($AW39&amp;"_"&amp;$AY$34,データシート1!$A:$BT,MATCH($AY$31&amp;"_"&amp;BF$36,データシート1!$A$1:$BT$1,0),0)</f>
        <v>0.66310990599979713</v>
      </c>
      <c r="BG39" s="17">
        <f>VLOOKUP($AW39&amp;"_"&amp;$AY$34,データシート1!$A:$BT,MATCH($AY$31&amp;"_"&amp;BG$36,データシート1!$A$1:$BT$1,0),0)</f>
        <v>0</v>
      </c>
      <c r="BH39" s="17">
        <f>VLOOKUP($AW39&amp;"_"&amp;$AY$34,データシート1!$A:$BT,MATCH($AY$31&amp;"_"&amp;BH$36,データシート1!$A$1:$BT$1,0),0)</f>
        <v>1.3515983306103909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18.342976313826281</v>
      </c>
      <c r="P40" s="454">
        <f t="shared" si="9"/>
        <v>0.13623589845625886</v>
      </c>
      <c r="Q40" s="328"/>
      <c r="R40" s="13"/>
      <c r="S40" s="356" t="s">
        <v>165</v>
      </c>
      <c r="T40" s="335"/>
      <c r="U40" s="343" t="s">
        <v>165</v>
      </c>
      <c r="V40" s="344"/>
      <c r="W40" s="344"/>
      <c r="X40" s="896">
        <f>VLOOKUP(年度マスタ!$K$4&amp;"_"&amp;X$33,データシート1!$A:$BT,MATCH("aa_"&amp;$S40,データシート1!$A$1:$BT$1,0),0)</f>
        <v>16.441156960109719</v>
      </c>
      <c r="Y40" s="897">
        <f>VLOOKUP(年度マスタ!$K$4&amp;"_"&amp;Y$33,データシート1!$A:$BT,MATCH("aa_"&amp;$S40,データシート1!$A$1:$BT$1,0),0)</f>
        <v>15.33072986169744</v>
      </c>
      <c r="Z40" s="897">
        <f>VLOOKUP(年度マスタ!$K$4&amp;"_"&amp;Z$33,データシート1!$A:$BT,MATCH("aa_"&amp;$S40,データシート1!$A$1:$BT$1,0),0)</f>
        <v>18.705188985069899</v>
      </c>
      <c r="AA40" s="897">
        <f>VLOOKUP(年度マスタ!$K$4&amp;"_"&amp;AA$33,データシート1!$A:$BT,MATCH("aa_"&amp;$S40,データシート1!$A$1:$BT$1,0),0)</f>
        <v>19.835276776461608</v>
      </c>
      <c r="AB40" s="897">
        <f>VLOOKUP(年度マスタ!$K$4&amp;"_"&amp;AB$33,データシート1!$A:$BT,MATCH("aa_"&amp;$S40,データシート1!$A$1:$BT$1,0),0)</f>
        <v>19.637519436306629</v>
      </c>
      <c r="AC40" s="897">
        <f>VLOOKUP(年度マスタ!$K$4&amp;"_"&amp;AC$33,データシート1!$A:$BT,MATCH("aa_"&amp;$S40,データシート1!$A$1:$BT$1,0),0)</f>
        <v>17.28061297553274</v>
      </c>
      <c r="AD40" s="897">
        <f>VLOOKUP(年度マスタ!$K$4&amp;"_"&amp;AD$33,データシート1!$A:$BT,MATCH("aa_"&amp;$S40,データシート1!$A$1:$BT$1,0),0)</f>
        <v>14.874208579139779</v>
      </c>
      <c r="AE40" s="897">
        <f>VLOOKUP(年度マスタ!$K$4&amp;"_"&amp;AE$33,データシート1!$A:$BT,MATCH("aa_"&amp;$S40,データシート1!$A$1:$BT$1,0),0)</f>
        <v>14.887164896350782</v>
      </c>
      <c r="AF40" s="897">
        <f>VLOOKUP(年度マスタ!$K$4&amp;"_"&amp;AF$33,データシート1!$A:$BT,MATCH("aa_"&amp;$S40,データシート1!$A$1:$BT$1,0),0)</f>
        <v>16.20987631083565</v>
      </c>
      <c r="AG40" s="897">
        <f>VLOOKUP(年度マスタ!$K$4&amp;"_"&amp;AG$33,データシート1!$A:$BT,MATCH("aa_"&amp;$S40,データシート1!$A$1:$BT$1,0),0)</f>
        <v>15.083771766325444</v>
      </c>
      <c r="AH40" s="897">
        <f>VLOOKUP(年度マスタ!$K$4&amp;"_"&amp;AH$33,データシート1!$A:$BT,MATCH("aa_"&amp;$S40,データシート1!$A$1:$BT$1,0),0)</f>
        <v>13.105818984052869</v>
      </c>
      <c r="AI40" s="897">
        <f>VLOOKUP(年度マスタ!$K$4&amp;"_"&amp;AI$33,データシート1!$A:$BT,MATCH("aa_"&amp;$S40,データシート1!$A$1:$BT$1,0),0)</f>
        <v>13.579263078349873</v>
      </c>
      <c r="AJ40" s="897">
        <f>VLOOKUP(年度マスタ!$K$4&amp;"_"&amp;AJ$33,データシート1!$A:$BT,MATCH("aa_"&amp;$S40,データシート1!$A$1:$BT$1,0),0)</f>
        <v>13.060602609483084</v>
      </c>
      <c r="AK40" s="898">
        <f>VLOOKUP(年度マスタ!$K$4&amp;"_"&amp;AK$33,データシート1!$A:$BT,MATCH("aa_"&amp;$S40,データシート1!$A$1:$BT$1,0),0)</f>
        <v>13.529134789441493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0.995248063605087</v>
      </c>
      <c r="P41" s="454">
        <f t="shared" si="9"/>
        <v>7.3918491640797201E-3</v>
      </c>
      <c r="Q41" s="328"/>
      <c r="R41" s="13"/>
      <c r="S41" s="356" t="s">
        <v>201</v>
      </c>
      <c r="T41" s="335"/>
      <c r="U41" s="246" t="s">
        <v>128</v>
      </c>
      <c r="V41" s="344"/>
      <c r="W41" s="344"/>
      <c r="X41" s="896">
        <f>X42+X45+X46</f>
        <v>33.845684867374963</v>
      </c>
      <c r="Y41" s="897">
        <f t="shared" ref="Y41:AH41" si="12">Y42+Y45+Y46</f>
        <v>34.307125995293738</v>
      </c>
      <c r="Z41" s="897">
        <f t="shared" si="12"/>
        <v>33.842630500451527</v>
      </c>
      <c r="AA41" s="897">
        <f t="shared" si="12"/>
        <v>34.39091212882051</v>
      </c>
      <c r="AB41" s="897">
        <f t="shared" si="12"/>
        <v>34.238252823189782</v>
      </c>
      <c r="AC41" s="897">
        <f t="shared" si="12"/>
        <v>33.292877088961376</v>
      </c>
      <c r="AD41" s="897">
        <f t="shared" si="12"/>
        <v>32.909224929389467</v>
      </c>
      <c r="AE41" s="897">
        <f t="shared" si="12"/>
        <v>32.669363631239001</v>
      </c>
      <c r="AF41" s="897">
        <f t="shared" si="12"/>
        <v>32.145825179802436</v>
      </c>
      <c r="AG41" s="897">
        <f t="shared" si="12"/>
        <v>31.195452432355918</v>
      </c>
      <c r="AH41" s="897">
        <f t="shared" si="12"/>
        <v>30.198204183345212</v>
      </c>
      <c r="AI41" s="897">
        <f>AI42+AI45+AI46</f>
        <v>27.543654880782036</v>
      </c>
      <c r="AJ41" s="897">
        <f>AJ42+AJ45+AJ46</f>
        <v>27.483928193849209</v>
      </c>
      <c r="AK41" s="898">
        <f>AK42+AK45+AK46</f>
        <v>27.828068888302191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33.075460168767634</v>
      </c>
      <c r="Y42" s="900">
        <f t="shared" ref="Y42:AK42" si="13">SUM(Y43:Y44)</f>
        <v>33.508857919769909</v>
      </c>
      <c r="Z42" s="900">
        <f t="shared" si="13"/>
        <v>32.929627186586103</v>
      </c>
      <c r="AA42" s="900">
        <f t="shared" si="13"/>
        <v>33.403679673707742</v>
      </c>
      <c r="AB42" s="900">
        <f t="shared" si="13"/>
        <v>33.243004759584693</v>
      </c>
      <c r="AC42" s="900">
        <f t="shared" si="13"/>
        <v>32.347644115896955</v>
      </c>
      <c r="AD42" s="900">
        <f t="shared" si="13"/>
        <v>31.994292299092827</v>
      </c>
      <c r="AE42" s="900">
        <f t="shared" si="13"/>
        <v>31.790136148545944</v>
      </c>
      <c r="AF42" s="900">
        <f t="shared" si="13"/>
        <v>31.303447448777383</v>
      </c>
      <c r="AG42" s="900">
        <f t="shared" si="13"/>
        <v>30.428100682621846</v>
      </c>
      <c r="AH42" s="900">
        <f t="shared" si="13"/>
        <v>29.467308343066378</v>
      </c>
      <c r="AI42" s="900">
        <f t="shared" si="13"/>
        <v>26.853460652674279</v>
      </c>
      <c r="AJ42" s="900">
        <f t="shared" si="13"/>
        <v>26.813060329852668</v>
      </c>
      <c r="AK42" s="901">
        <f t="shared" si="13"/>
        <v>27.164958982302394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1.5039819584059091</v>
      </c>
      <c r="P43" s="612">
        <f t="shared" si="9"/>
        <v>1.117028828146004E-2</v>
      </c>
      <c r="Q43" s="328"/>
      <c r="R43" s="13"/>
      <c r="S43" s="356" t="s">
        <v>190</v>
      </c>
      <c r="T43" s="359"/>
      <c r="U43" s="346"/>
      <c r="V43" s="360"/>
      <c r="W43" s="347" t="s">
        <v>190</v>
      </c>
      <c r="X43" s="899">
        <f>VLOOKUP(年度マスタ!$K$4&amp;"_"&amp;X$33,データシート1!$A:$BT,MATCH("aa_"&amp;$S43,データシート1!$A$1:$BT$1,0),0)</f>
        <v>15.22379460475198</v>
      </c>
      <c r="Y43" s="900">
        <f>VLOOKUP(年度マスタ!$K$4&amp;"_"&amp;Y$33,データシート1!$A:$BT,MATCH("aa_"&amp;$S43,データシート1!$A$1:$BT$1,0),0)</f>
        <v>15.30696143907465</v>
      </c>
      <c r="Z43" s="900">
        <f>VLOOKUP(年度マスタ!$K$4&amp;"_"&amp;Z$33,データシート1!$A:$BT,MATCH("aa_"&amp;$S43,データシート1!$A$1:$BT$1,0),0)</f>
        <v>15.233942314807265</v>
      </c>
      <c r="AA43" s="900">
        <f>VLOOKUP(年度マスタ!$K$4&amp;"_"&amp;AA$33,データシート1!$A:$BT,MATCH("aa_"&amp;$S43,データシート1!$A$1:$BT$1,0),0)</f>
        <v>15.293788570248323</v>
      </c>
      <c r="AB43" s="900">
        <f>VLOOKUP(年度マスタ!$K$4&amp;"_"&amp;AB$33,データシート1!$A:$BT,MATCH("aa_"&amp;$S43,データシート1!$A$1:$BT$1,0),0)</f>
        <v>14.900028445758412</v>
      </c>
      <c r="AC43" s="900">
        <f>VLOOKUP(年度マスタ!$K$4&amp;"_"&amp;AC$33,データシート1!$A:$BT,MATCH("aa_"&amp;$S43,データシート1!$A$1:$BT$1,0),0)</f>
        <v>14.235710201506151</v>
      </c>
      <c r="AD43" s="900">
        <f>VLOOKUP(年度マスタ!$K$4&amp;"_"&amp;AD$33,データシート1!$A:$BT,MATCH("aa_"&amp;$S43,データシート1!$A$1:$BT$1,0),0)</f>
        <v>14.320325556696481</v>
      </c>
      <c r="AE43" s="900">
        <f>VLOOKUP(年度マスタ!$K$4&amp;"_"&amp;AE$33,データシート1!$A:$BT,MATCH("aa_"&amp;$S43,データシート1!$A$1:$BT$1,0),0)</f>
        <v>14.216138913048326</v>
      </c>
      <c r="AF43" s="900">
        <f>VLOOKUP(年度マスタ!$K$4&amp;"_"&amp;AF$33,データシート1!$A:$BT,MATCH("aa_"&amp;$S43,データシート1!$A$1:$BT$1,0),0)</f>
        <v>13.937334083630924</v>
      </c>
      <c r="AG43" s="900">
        <f>VLOOKUP(年度マスタ!$K$4&amp;"_"&amp;AG$33,データシート1!$A:$BT,MATCH("aa_"&amp;$S43,データシート1!$A$1:$BT$1,0),0)</f>
        <v>13.535986497488185</v>
      </c>
      <c r="AH43" s="900">
        <f>VLOOKUP(年度マスタ!$K$4&amp;"_"&amp;AH$33,データシート1!$A:$BT,MATCH("aa_"&amp;$S43,データシート1!$A$1:$BT$1,0),0)</f>
        <v>13.035345756911992</v>
      </c>
      <c r="AI43" s="900">
        <f>VLOOKUP(年度マスタ!$K$4&amp;"_"&amp;AI$33,データシート1!$A:$BT,MATCH("aa_"&amp;$S43,データシート1!$A$1:$BT$1,0),0)</f>
        <v>11.47538390456457</v>
      </c>
      <c r="AJ43" s="900">
        <f>VLOOKUP(年度マスタ!$K$4&amp;"_"&amp;AJ$33,データシート1!$A:$BT,MATCH("aa_"&amp;$S43,データシート1!$A$1:$BT$1,0),0)</f>
        <v>11.13539852175998</v>
      </c>
      <c r="AK43" s="901">
        <f>VLOOKUP(年度マスタ!$K$4&amp;"_"&amp;AK$33,データシート1!$A:$BT,MATCH("aa_"&amp;$S43,データシート1!$A$1:$BT$1,0),0)</f>
        <v>11.658629651731369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17.851665564015651</v>
      </c>
      <c r="Y44" s="900">
        <f>VLOOKUP(年度マスタ!$K$4&amp;"_"&amp;Y$33,データシート1!$A:$BT,MATCH("aa_"&amp;$S44,データシート1!$A$1:$BT$1,0),0)</f>
        <v>18.201896480695261</v>
      </c>
      <c r="Z44" s="900">
        <f>VLOOKUP(年度マスタ!$K$4&amp;"_"&amp;Z$33,データシート1!$A:$BT,MATCH("aa_"&amp;$S44,データシート1!$A$1:$BT$1,0),0)</f>
        <v>17.695684871778841</v>
      </c>
      <c r="AA44" s="900">
        <f>VLOOKUP(年度マスタ!$K$4&amp;"_"&amp;AA$33,データシート1!$A:$BT,MATCH("aa_"&amp;$S44,データシート1!$A$1:$BT$1,0),0)</f>
        <v>18.109891103459418</v>
      </c>
      <c r="AB44" s="900">
        <f>VLOOKUP(年度マスタ!$K$4&amp;"_"&amp;AB$33,データシート1!$A:$BT,MATCH("aa_"&amp;$S44,データシート1!$A$1:$BT$1,0),0)</f>
        <v>18.342976313826281</v>
      </c>
      <c r="AC44" s="900">
        <f>VLOOKUP(年度マスタ!$K$4&amp;"_"&amp;AC$33,データシート1!$A:$BT,MATCH("aa_"&amp;$S44,データシート1!$A$1:$BT$1,0),0)</f>
        <v>18.1119339143908</v>
      </c>
      <c r="AD44" s="900">
        <f>VLOOKUP(年度マスタ!$K$4&amp;"_"&amp;AD$33,データシート1!$A:$BT,MATCH("aa_"&amp;$S44,データシート1!$A$1:$BT$1,0),0)</f>
        <v>17.673966742396345</v>
      </c>
      <c r="AE44" s="900">
        <f>VLOOKUP(年度マスタ!$K$4&amp;"_"&amp;AE$33,データシート1!$A:$BT,MATCH("aa_"&amp;$S44,データシート1!$A$1:$BT$1,0),0)</f>
        <v>17.573997235497618</v>
      </c>
      <c r="AF44" s="900">
        <f>VLOOKUP(年度マスタ!$K$4&amp;"_"&amp;AF$33,データシート1!$A:$BT,MATCH("aa_"&amp;$S44,データシート1!$A$1:$BT$1,0),0)</f>
        <v>17.366113365146461</v>
      </c>
      <c r="AG44" s="900">
        <f>VLOOKUP(年度マスタ!$K$4&amp;"_"&amp;AG$33,データシート1!$A:$BT,MATCH("aa_"&amp;$S44,データシート1!$A$1:$BT$1,0),0)</f>
        <v>16.892114185133661</v>
      </c>
      <c r="AH44" s="900">
        <f>VLOOKUP(年度マスタ!$K$4&amp;"_"&amp;AH$33,データシート1!$A:$BT,MATCH("aa_"&amp;$S44,データシート1!$A$1:$BT$1,0),0)</f>
        <v>16.431962586154388</v>
      </c>
      <c r="AI44" s="900">
        <f>VLOOKUP(年度マスタ!$K$4&amp;"_"&amp;AI$33,データシート1!$A:$BT,MATCH("aa_"&amp;$S44,データシート1!$A$1:$BT$1,0),0)</f>
        <v>15.378076748109708</v>
      </c>
      <c r="AJ44" s="900">
        <f>VLOOKUP(年度マスタ!$K$4&amp;"_"&amp;AJ$33,データシート1!$A:$BT,MATCH("aa_"&amp;$S44,データシート1!$A$1:$BT$1,0),0)</f>
        <v>15.67766180809269</v>
      </c>
      <c r="AK44" s="901">
        <f>VLOOKUP(年度マスタ!$K$4&amp;"_"&amp;AK$33,データシート1!$A:$BT,MATCH("aa_"&amp;$S44,データシート1!$A$1:$BT$1,0),0)</f>
        <v>15.506329330571026</v>
      </c>
      <c r="AL44" s="330"/>
      <c r="AW44" s="17" t="str">
        <f>AW47</f>
        <v>宮城県</v>
      </c>
      <c r="AX44" s="1010">
        <f t="shared" si="14"/>
        <v>0.34274366990979577</v>
      </c>
      <c r="AY44" s="1010">
        <f t="shared" si="14"/>
        <v>0.20745141911647522</v>
      </c>
      <c r="AZ44" s="1010">
        <f t="shared" si="14"/>
        <v>0.19478521026949869</v>
      </c>
      <c r="BA44" s="1010">
        <f t="shared" si="14"/>
        <v>0.2371579022577075</v>
      </c>
      <c r="BB44" s="1010">
        <f t="shared" si="14"/>
        <v>1.7861798446522904E-2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0.77022469860732601</v>
      </c>
      <c r="Y45" s="900">
        <f>VLOOKUP(年度マスタ!$K$4&amp;"_"&amp;Y$33,データシート1!$A:$BT,MATCH("aa_"&amp;$S45,データシート1!$A$1:$BT$1,0),0)</f>
        <v>0.79826807552382995</v>
      </c>
      <c r="Z45" s="900">
        <f>VLOOKUP(年度マスタ!$K$4&amp;"_"&amp;Z$33,データシート1!$A:$BT,MATCH("aa_"&amp;$S45,データシート1!$A$1:$BT$1,0),0)</f>
        <v>0.91300331386542499</v>
      </c>
      <c r="AA45" s="900">
        <f>VLOOKUP(年度マスタ!$K$4&amp;"_"&amp;AA$33,データシート1!$A:$BT,MATCH("aa_"&amp;$S45,データシート1!$A$1:$BT$1,0),0)</f>
        <v>0.98723245511276703</v>
      </c>
      <c r="AB45" s="900">
        <f>VLOOKUP(年度マスタ!$K$4&amp;"_"&amp;AB$33,データシート1!$A:$BT,MATCH("aa_"&amp;$S45,データシート1!$A$1:$BT$1,0),0)</f>
        <v>0.995248063605087</v>
      </c>
      <c r="AC45" s="900">
        <f>VLOOKUP(年度マスタ!$K$4&amp;"_"&amp;AC$33,データシート1!$A:$BT,MATCH("aa_"&amp;$S45,データシート1!$A$1:$BT$1,0),0)</f>
        <v>0.945232973064423</v>
      </c>
      <c r="AD45" s="900">
        <f>VLOOKUP(年度マスタ!$K$4&amp;"_"&amp;AD$33,データシート1!$A:$BT,MATCH("aa_"&amp;$S45,データシート1!$A$1:$BT$1,0),0)</f>
        <v>0.91493263029663896</v>
      </c>
      <c r="AE45" s="900">
        <f>VLOOKUP(年度マスタ!$K$4&amp;"_"&amp;AE$33,データシート1!$A:$BT,MATCH("aa_"&amp;$S45,データシート1!$A$1:$BT$1,0),0)</f>
        <v>0.87922748269305806</v>
      </c>
      <c r="AF45" s="900">
        <f>VLOOKUP(年度マスタ!$K$4&amp;"_"&amp;AF$33,データシート1!$A:$BT,MATCH("aa_"&amp;$S45,データシート1!$A$1:$BT$1,0),0)</f>
        <v>0.84237773102504998</v>
      </c>
      <c r="AG45" s="900">
        <f>VLOOKUP(年度マスタ!$K$4&amp;"_"&amp;AG$33,データシート1!$A:$BT,MATCH("aa_"&amp;$S45,データシート1!$A$1:$BT$1,0),0)</f>
        <v>0.76735174973407205</v>
      </c>
      <c r="AH45" s="900">
        <f>VLOOKUP(年度マスタ!$K$4&amp;"_"&amp;AH$33,データシート1!$A:$BT,MATCH("aa_"&amp;$S45,データシート1!$A$1:$BT$1,0),0)</f>
        <v>0.73089584027883203</v>
      </c>
      <c r="AI45" s="900">
        <f>VLOOKUP(年度マスタ!$K$4&amp;"_"&amp;AI$33,データシート1!$A:$BT,MATCH("aa_"&amp;$S45,データシート1!$A$1:$BT$1,0),0)</f>
        <v>0.69019422810775599</v>
      </c>
      <c r="AJ45" s="900">
        <f>VLOOKUP(年度マスタ!$K$4&amp;"_"&amp;AJ$33,データシート1!$A:$BT,MATCH("aa_"&amp;$S45,データシート1!$A$1:$BT$1,0),0)</f>
        <v>0.67086786399653997</v>
      </c>
      <c r="AK45" s="901">
        <f>VLOOKUP(年度マスタ!$K$4&amp;"_"&amp;AK$33,データシート1!$A:$BT,MATCH("aa_"&amp;$S45,データシート1!$A$1:$BT$1,0),0)</f>
        <v>0.66310990599979713</v>
      </c>
      <c r="AL45" s="330"/>
      <c r="AW45" s="17" t="str">
        <f>AW48</f>
        <v>蔵王町</v>
      </c>
      <c r="AX45" s="1010">
        <f t="shared" ref="AX45:BB45" si="15">AX48/$BC48</f>
        <v>0.54464456941197259</v>
      </c>
      <c r="AY45" s="1010">
        <f t="shared" si="15"/>
        <v>9.696237348693755E-2</v>
      </c>
      <c r="AZ45" s="1010">
        <f t="shared" si="15"/>
        <v>0.1135304140858881</v>
      </c>
      <c r="BA45" s="1010">
        <f t="shared" si="15"/>
        <v>0.23352063773990903</v>
      </c>
      <c r="BB45" s="1010">
        <f t="shared" si="15"/>
        <v>1.1342005275292799E-2</v>
      </c>
      <c r="BC45" s="1010">
        <f t="shared" ref="BC45" si="16">SUM(AX45:BB45)</f>
        <v>1.0000000000000002</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1.2341012024504789</v>
      </c>
      <c r="Y47" s="903">
        <f>VLOOKUP(年度マスタ!$K$4&amp;"_"&amp;Y$33,データシート1!$A:$BT,MATCH("aa_"&amp;$S47,データシート1!$A$1:$BT$1,0),0)</f>
        <v>1.224344991347925</v>
      </c>
      <c r="Z47" s="903">
        <f>VLOOKUP(年度マスタ!$K$4&amp;"_"&amp;Z$33,データシート1!$A:$BT,MATCH("aa_"&amp;$S47,データシート1!$A$1:$BT$1,0),0)</f>
        <v>1.1759976278588029</v>
      </c>
      <c r="AA47" s="903">
        <f>VLOOKUP(年度マスタ!$K$4&amp;"_"&amp;AA$33,データシート1!$A:$BT,MATCH("aa_"&amp;$S47,データシート1!$A$1:$BT$1,0),0)</f>
        <v>1.1767491678004469</v>
      </c>
      <c r="AB47" s="903">
        <f>VLOOKUP(年度マスタ!$K$4&amp;"_"&amp;AB$33,データシート1!$A:$BT,MATCH("aa_"&amp;$S47,データシート1!$A$1:$BT$1,0),0)</f>
        <v>1.5039819584059091</v>
      </c>
      <c r="AC47" s="903">
        <f>VLOOKUP(年度マスタ!$K$4&amp;"_"&amp;AC$33,データシート1!$A:$BT,MATCH("aa_"&amp;$S47,データシート1!$A$1:$BT$1,0),0)</f>
        <v>1.859845552858874</v>
      </c>
      <c r="AD47" s="903">
        <f>VLOOKUP(年度マスタ!$K$4&amp;"_"&amp;AD$33,データシート1!$A:$BT,MATCH("aa_"&amp;$S47,データシート1!$A$1:$BT$1,0),0)</f>
        <v>2.1900214540086429</v>
      </c>
      <c r="AE47" s="903">
        <f>VLOOKUP(年度マスタ!$K$4&amp;"_"&amp;AE$33,データシート1!$A:$BT,MATCH("aa_"&amp;$S47,データシート1!$A$1:$BT$1,0),0)</f>
        <v>1.9164538442507788</v>
      </c>
      <c r="AF47" s="903">
        <f>VLOOKUP(年度マスタ!$K$4&amp;"_"&amp;AF$33,データシート1!$A:$BT,MATCH("aa_"&amp;$S47,データシート1!$A$1:$BT$1,0),0)</f>
        <v>1.615609801398963</v>
      </c>
      <c r="AG47" s="903">
        <f>VLOOKUP(年度マスタ!$K$4&amp;"_"&amp;AG$33,データシート1!$A:$BT,MATCH("aa_"&amp;$S47,データシート1!$A$1:$BT$1,0),0)</f>
        <v>1.5748143155796612</v>
      </c>
      <c r="AH47" s="903">
        <f>VLOOKUP(年度マスタ!$K$4&amp;"_"&amp;AH$33,データシート1!$A:$BT,MATCH("aa_"&amp;$S47,データシート1!$A$1:$BT$1,0),0)</f>
        <v>1.154157753160062</v>
      </c>
      <c r="AI47" s="903">
        <f>VLOOKUP(年度マスタ!$K$4&amp;"_"&amp;AI$33,データシート1!$A:$BT,MATCH("aa_"&amp;$S47,データシート1!$A$1:$BT$1,0),0)</f>
        <v>1.526051649674941</v>
      </c>
      <c r="AJ47" s="903">
        <f>VLOOKUP(年度マスタ!$K$4&amp;"_"&amp;AJ$33,データシート1!$A:$BT,MATCH("aa_"&amp;$S47,データシート1!$A$1:$BT$1,0),0)</f>
        <v>1.123113897583105</v>
      </c>
      <c r="AK47" s="904">
        <f>VLOOKUP(年度マスタ!$K$4&amp;"_"&amp;AK$33,データシート1!$A:$BT,MATCH("aa_"&amp;$S47,データシート1!$A$1:$BT$1,0),0)</f>
        <v>1.3515983306103909</v>
      </c>
      <c r="AL47" s="330"/>
      <c r="AW47" s="17" t="str">
        <f>年度マスタ!I4</f>
        <v>宮城県</v>
      </c>
      <c r="AX47" s="1011">
        <f>SUM(AY38:BA38)</f>
        <v>5420.139529056285</v>
      </c>
      <c r="AY47" s="1011">
        <f t="shared" si="17"/>
        <v>3280.6313750680115</v>
      </c>
      <c r="AZ47" s="1011">
        <f t="shared" si="17"/>
        <v>3080.3282760411262</v>
      </c>
      <c r="BA47" s="1011">
        <f>SUM(BD38:BG38)</f>
        <v>3750.4089309464707</v>
      </c>
      <c r="BB47" s="1011">
        <f>BH38</f>
        <v>282.46601854241266</v>
      </c>
      <c r="BC47" s="1011">
        <f>SUM(AX47:BB47)</f>
        <v>15813.974129654305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蔵王町</v>
      </c>
      <c r="AX48" s="1011">
        <f>SUM(AY39:BA39)</f>
        <v>64.903927738142713</v>
      </c>
      <c r="AY48" s="1011">
        <f>BB39</f>
        <v>11.554762932658113</v>
      </c>
      <c r="AZ48" s="1011">
        <f>BC39</f>
        <v>13.529134789441493</v>
      </c>
      <c r="BA48" s="1011">
        <f>SUM(BD39:BG39)</f>
        <v>27.828068888302191</v>
      </c>
      <c r="BB48" s="1011">
        <f>BH39</f>
        <v>1.3515983306103909</v>
      </c>
      <c r="BC48" s="1011">
        <f>SUM(AX48:BB48)</f>
        <v>119.16749267915489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119.16749267915489</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64.903927738142713</v>
      </c>
      <c r="P52" s="453">
        <f t="shared" ref="P52:P64" si="18">O52/$O$51</f>
        <v>0.54464456941197259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57.351408202861876</v>
      </c>
      <c r="P53" s="454">
        <f t="shared" si="18"/>
        <v>0.48126722240665171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1.5477261091627401</v>
      </c>
      <c r="P54" s="454">
        <f t="shared" si="18"/>
        <v>1.2987821379525196E-2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6.0047934261180931</v>
      </c>
      <c r="P55" s="454">
        <f t="shared" si="18"/>
        <v>5.038952562579567E-2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11.554762932658113</v>
      </c>
      <c r="P56" s="453">
        <f t="shared" si="18"/>
        <v>9.696237348693755E-2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13.529134789441493</v>
      </c>
      <c r="P57" s="453">
        <f t="shared" si="18"/>
        <v>0.1135304140858881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27.828068888302191</v>
      </c>
      <c r="P58" s="453">
        <f t="shared" si="18"/>
        <v>0.23352063773990903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27.164958982302394</v>
      </c>
      <c r="P59" s="454">
        <f t="shared" si="18"/>
        <v>0.22795611765904147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11.658629651731369</v>
      </c>
      <c r="P60" s="454">
        <f t="shared" si="18"/>
        <v>9.7833976276742868E-2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15.506329330571026</v>
      </c>
      <c r="P61" s="454">
        <f t="shared" si="18"/>
        <v>0.13012214138229861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0.66310990599979713</v>
      </c>
      <c r="P62" s="454">
        <f t="shared" si="18"/>
        <v>5.5645200808675755E-3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1.3515983306103909</v>
      </c>
      <c r="P64" s="612">
        <f t="shared" si="18"/>
        <v>1.1342005275292799E-2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蔵王町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209.52420000000001</v>
      </c>
      <c r="AI7" s="78">
        <f>VLOOKUP(年度マスタ!$K$4&amp;"_"&amp;$AG7,データシート1!$A:$BT,MATCH("ab_"&amp;AI$2,データシート1!$A$1:$BT$1,0),0)</f>
        <v>618</v>
      </c>
      <c r="AJ7" s="78">
        <f>VLOOKUP(年度マスタ!$K$4&amp;"_"&amp;$AG7,データシート1!$A:$BT,MATCH("ab_"&amp;AJ$2,データシート1!$A$1:$BT$1,0),0)</f>
        <v>146</v>
      </c>
      <c r="AK7" s="78">
        <f>VLOOKUP(年度マスタ!$K$4&amp;"_"&amp;$AG7,データシート1!$A:$BT,MATCH("ab_"&amp;AK$2,データシート1!$A$1:$BT$1,0),0)</f>
        <v>4114</v>
      </c>
      <c r="AL7" s="78">
        <f>VLOOKUP(年度マスタ!$K$4&amp;"_"&amp;$AG7,データシート1!$A:$BT,MATCH("ab_"&amp;AL$2,データシート1!$A$1:$BT$1,0),0)</f>
        <v>4210</v>
      </c>
      <c r="AM7" s="78">
        <f>VLOOKUP(年度マスタ!$K$4&amp;"_"&amp;$AG7,データシート1!$A:$BT,MATCH("ab_"&amp;AM$2,データシート1!$A$1:$BT$1,0),0)</f>
        <v>7696</v>
      </c>
      <c r="AN7" s="78">
        <f>VLOOKUP(年度マスタ!$K$4&amp;"_"&amp;$AG7,データシート1!$A:$BT,MATCH("ab_"&amp;AN$2,データシート1!$A$1:$BT$1,0),0)</f>
        <v>3593</v>
      </c>
      <c r="AO7" s="78">
        <f>VLOOKUP(年度マスタ!$K$4&amp;"_"&amp;$AG7,データシート1!$A:$BT,MATCH("ab_"&amp;AO$2,データシート1!$A$1:$BT$1,0),0)</f>
        <v>13212</v>
      </c>
      <c r="AP7" s="78">
        <f>VLOOKUP(年度マスタ!$K$4&amp;"_"&amp;$AG7,データシート1!$A:$BT,MATCH("ab_"&amp;AP$2,データシート1!$A$1:$BT$1,0),0)</f>
        <v>0</v>
      </c>
      <c r="AQ7" s="954">
        <f>VLOOKUP(年度マスタ!$K$4&amp;"_"&amp;$AG7,データシート1!$A:$BT,MATCH("ab_"&amp;AQ$2,データシート1!$A$1:$BT$1,0),0)</f>
        <v>1.2341012024504789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280.18729999999999</v>
      </c>
      <c r="AI8" s="78">
        <f>VLOOKUP(年度マスタ!$K$4&amp;"_"&amp;$AG8,データシート1!$A:$BT,MATCH("ab_"&amp;AI$2,データシート1!$A$1:$BT$1,0),0)</f>
        <v>618</v>
      </c>
      <c r="AJ8" s="78">
        <f>VLOOKUP(年度マスタ!$K$4&amp;"_"&amp;$AG8,データシート1!$A:$BT,MATCH("ab_"&amp;AJ$2,データシート1!$A$1:$BT$1,0),0)</f>
        <v>146</v>
      </c>
      <c r="AK8" s="78">
        <f>VLOOKUP(年度マスタ!$K$4&amp;"_"&amp;$AG8,データシート1!$A:$BT,MATCH("ab_"&amp;AK$2,データシート1!$A$1:$BT$1,0),0)</f>
        <v>4114</v>
      </c>
      <c r="AL8" s="78">
        <f>VLOOKUP(年度マスタ!$K$4&amp;"_"&amp;$AG8,データシート1!$A:$BT,MATCH("ab_"&amp;AL$2,データシート1!$A$1:$BT$1,0),0)</f>
        <v>4229</v>
      </c>
      <c r="AM8" s="78">
        <f>VLOOKUP(年度マスタ!$K$4&amp;"_"&amp;$AG8,データシート1!$A:$BT,MATCH("ab_"&amp;AM$2,データシート1!$A$1:$BT$1,0),0)</f>
        <v>7774</v>
      </c>
      <c r="AN8" s="78">
        <f>VLOOKUP(年度マスタ!$K$4&amp;"_"&amp;$AG8,データシート1!$A:$BT,MATCH("ab_"&amp;AN$2,データシート1!$A$1:$BT$1,0),0)</f>
        <v>3572</v>
      </c>
      <c r="AO8" s="78">
        <f>VLOOKUP(年度マスタ!$K$4&amp;"_"&amp;$AG8,データシート1!$A:$BT,MATCH("ab_"&amp;AO$2,データシート1!$A$1:$BT$1,0),0)</f>
        <v>13121</v>
      </c>
      <c r="AP8" s="78">
        <f>VLOOKUP(年度マスタ!$K$4&amp;"_"&amp;$AG8,データシート1!$A:$BT,MATCH("ab_"&amp;AP$2,データシート1!$A$1:$BT$1,0),0)</f>
        <v>0</v>
      </c>
      <c r="AQ8" s="954">
        <f>VLOOKUP(年度マスタ!$K$4&amp;"_"&amp;$AG8,データシート1!$A:$BT,MATCH("ab_"&amp;AQ$2,データシート1!$A$1:$BT$1,0),0)</f>
        <v>1.224344991347925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324.17290000000003</v>
      </c>
      <c r="AI9" s="78">
        <f>VLOOKUP(年度マスタ!$K$4&amp;"_"&amp;$AG9,データシート1!$A:$BT,MATCH("ab_"&amp;AI$2,データシート1!$A$1:$BT$1,0),0)</f>
        <v>618</v>
      </c>
      <c r="AJ9" s="78">
        <f>VLOOKUP(年度マスタ!$K$4&amp;"_"&amp;$AG9,データシート1!$A:$BT,MATCH("ab_"&amp;AJ$2,データシート1!$A$1:$BT$1,0),0)</f>
        <v>146</v>
      </c>
      <c r="AK9" s="78">
        <f>VLOOKUP(年度マスタ!$K$4&amp;"_"&amp;$AG9,データシート1!$A:$BT,MATCH("ab_"&amp;AK$2,データシート1!$A$1:$BT$1,0),0)</f>
        <v>4114</v>
      </c>
      <c r="AL9" s="78">
        <f>VLOOKUP(年度マスタ!$K$4&amp;"_"&amp;$AG9,データシート1!$A:$BT,MATCH("ab_"&amp;AL$2,データシート1!$A$1:$BT$1,0),0)</f>
        <v>4297</v>
      </c>
      <c r="AM9" s="78">
        <f>VLOOKUP(年度マスタ!$K$4&amp;"_"&amp;$AG9,データシート1!$A:$BT,MATCH("ab_"&amp;AM$2,データシート1!$A$1:$BT$1,0),0)</f>
        <v>7905</v>
      </c>
      <c r="AN9" s="78">
        <f>VLOOKUP(年度マスタ!$K$4&amp;"_"&amp;$AG9,データシート1!$A:$BT,MATCH("ab_"&amp;AN$2,データシート1!$A$1:$BT$1,0),0)</f>
        <v>3576</v>
      </c>
      <c r="AO9" s="78">
        <f>VLOOKUP(年度マスタ!$K$4&amp;"_"&amp;$AG9,データシート1!$A:$BT,MATCH("ab_"&amp;AO$2,データシート1!$A$1:$BT$1,0),0)</f>
        <v>13010</v>
      </c>
      <c r="AP9" s="78">
        <f>VLOOKUP(年度マスタ!$K$4&amp;"_"&amp;$AG9,データシート1!$A:$BT,MATCH("ab_"&amp;AP$2,データシート1!$A$1:$BT$1,0),0)</f>
        <v>0</v>
      </c>
      <c r="AQ9" s="954">
        <f>VLOOKUP(年度マスタ!$K$4&amp;"_"&amp;$AG9,データシート1!$A:$BT,MATCH("ab_"&amp;AQ$2,データシート1!$A$1:$BT$1,0),0)</f>
        <v>1.1759976278588029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286.02350000000001</v>
      </c>
      <c r="AI10" s="78">
        <f>VLOOKUP(年度マスタ!$K$4&amp;"_"&amp;$AG10,データシート1!$A:$BT,MATCH("ab_"&amp;AI$2,データシート1!$A$1:$BT$1,0),0)</f>
        <v>618</v>
      </c>
      <c r="AJ10" s="78">
        <f>VLOOKUP(年度マスタ!$K$4&amp;"_"&amp;$AG10,データシート1!$A:$BT,MATCH("ab_"&amp;AJ$2,データシート1!$A$1:$BT$1,0),0)</f>
        <v>146</v>
      </c>
      <c r="AK10" s="78">
        <f>VLOOKUP(年度マスタ!$K$4&amp;"_"&amp;$AG10,データシート1!$A:$BT,MATCH("ab_"&amp;AK$2,データシート1!$A$1:$BT$1,0),0)</f>
        <v>4114</v>
      </c>
      <c r="AL10" s="78">
        <f>VLOOKUP(年度マスタ!$K$4&amp;"_"&amp;$AG10,データシート1!$A:$BT,MATCH("ab_"&amp;AL$2,データシート1!$A$1:$BT$1,0),0)</f>
        <v>4339</v>
      </c>
      <c r="AM10" s="78">
        <f>VLOOKUP(年度マスタ!$K$4&amp;"_"&amp;$AG10,データシート1!$A:$BT,MATCH("ab_"&amp;AM$2,データシート1!$A$1:$BT$1,0),0)</f>
        <v>7999</v>
      </c>
      <c r="AN10" s="78">
        <f>VLOOKUP(年度マスタ!$K$4&amp;"_"&amp;$AG10,データシート1!$A:$BT,MATCH("ab_"&amp;AN$2,データシート1!$A$1:$BT$1,0),0)</f>
        <v>3639</v>
      </c>
      <c r="AO10" s="78">
        <f>VLOOKUP(年度マスタ!$K$4&amp;"_"&amp;$AG10,データシート1!$A:$BT,MATCH("ab_"&amp;AO$2,データシート1!$A$1:$BT$1,0),0)</f>
        <v>12948</v>
      </c>
      <c r="AP10" s="78">
        <f>VLOOKUP(年度マスタ!$K$4&amp;"_"&amp;$AG10,データシート1!$A:$BT,MATCH("ab_"&amp;AP$2,データシート1!$A$1:$BT$1,0),0)</f>
        <v>0</v>
      </c>
      <c r="AQ10" s="954">
        <f>VLOOKUP(年度マスタ!$K$4&amp;"_"&amp;$AG10,データシート1!$A:$BT,MATCH("ab_"&amp;AQ$2,データシート1!$A$1:$BT$1,0),0)</f>
        <v>1.1767491678004469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321.00319999999999</v>
      </c>
      <c r="AI11" s="78">
        <f>VLOOKUP(年度マスタ!$K$4&amp;"_"&amp;$AG11,データシート1!$A:$BT,MATCH("ab_"&amp;AI$2,データシート1!$A$1:$BT$1,0),0)</f>
        <v>618</v>
      </c>
      <c r="AJ11" s="78">
        <f>VLOOKUP(年度マスタ!$K$4&amp;"_"&amp;$AG11,データシート1!$A:$BT,MATCH("ab_"&amp;AJ$2,データシート1!$A$1:$BT$1,0),0)</f>
        <v>146</v>
      </c>
      <c r="AK11" s="78">
        <f>VLOOKUP(年度マスタ!$K$4&amp;"_"&amp;$AG11,データシート1!$A:$BT,MATCH("ab_"&amp;AK$2,データシート1!$A$1:$BT$1,0),0)</f>
        <v>4114</v>
      </c>
      <c r="AL11" s="78">
        <f>VLOOKUP(年度マスタ!$K$4&amp;"_"&amp;$AG11,データシート1!$A:$BT,MATCH("ab_"&amp;AL$2,データシート1!$A$1:$BT$1,0),0)</f>
        <v>4373</v>
      </c>
      <c r="AM11" s="78">
        <f>VLOOKUP(年度マスタ!$K$4&amp;"_"&amp;$AG11,データシート1!$A:$BT,MATCH("ab_"&amp;AM$2,データシート1!$A$1:$BT$1,0),0)</f>
        <v>8141</v>
      </c>
      <c r="AN11" s="78">
        <f>VLOOKUP(年度マスタ!$K$4&amp;"_"&amp;$AG11,データシート1!$A:$BT,MATCH("ab_"&amp;AN$2,データシート1!$A$1:$BT$1,0),0)</f>
        <v>3672</v>
      </c>
      <c r="AO11" s="78">
        <f>VLOOKUP(年度マスタ!$K$4&amp;"_"&amp;$AG11,データシート1!$A:$BT,MATCH("ab_"&amp;AO$2,データシート1!$A$1:$BT$1,0),0)</f>
        <v>12866</v>
      </c>
      <c r="AP11" s="78">
        <f>VLOOKUP(年度マスタ!$K$4&amp;"_"&amp;$AG11,データシート1!$A:$BT,MATCH("ab_"&amp;AP$2,データシート1!$A$1:$BT$1,0),0)</f>
        <v>0</v>
      </c>
      <c r="AQ11" s="954">
        <f>VLOOKUP(年度マスタ!$K$4&amp;"_"&amp;$AG11,データシート1!$A:$BT,MATCH("ab_"&amp;AQ$2,データシート1!$A$1:$BT$1,0),0)</f>
        <v>1.5039819584059091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316.07830000000001</v>
      </c>
      <c r="AI12" s="78">
        <f>VLOOKUP(年度マスタ!$K$4&amp;"_"&amp;$AG12,データシート1!$A:$BT,MATCH("ab_"&amp;AI$2,データシート1!$A$1:$BT$1,0),0)</f>
        <v>637</v>
      </c>
      <c r="AJ12" s="78">
        <f>VLOOKUP(年度マスタ!$K$4&amp;"_"&amp;$AG12,データシート1!$A:$BT,MATCH("ab_"&amp;AJ$2,データシート1!$A$1:$BT$1,0),0)</f>
        <v>114</v>
      </c>
      <c r="AK12" s="78">
        <f>VLOOKUP(年度マスタ!$K$4&amp;"_"&amp;$AG12,データシート1!$A:$BT,MATCH("ab_"&amp;AK$2,データシート1!$A$1:$BT$1,0),0)</f>
        <v>3450</v>
      </c>
      <c r="AL12" s="78">
        <f>VLOOKUP(年度マスタ!$K$4&amp;"_"&amp;$AG12,データシート1!$A:$BT,MATCH("ab_"&amp;AL$2,データシート1!$A$1:$BT$1,0),0)</f>
        <v>4454</v>
      </c>
      <c r="AM12" s="78">
        <f>VLOOKUP(年度マスタ!$K$4&amp;"_"&amp;$AG12,データシート1!$A:$BT,MATCH("ab_"&amp;AM$2,データシート1!$A$1:$BT$1,0),0)</f>
        <v>8192</v>
      </c>
      <c r="AN12" s="78">
        <f>VLOOKUP(年度マスタ!$K$4&amp;"_"&amp;$AG12,データシート1!$A:$BT,MATCH("ab_"&amp;AN$2,データシート1!$A$1:$BT$1,0),0)</f>
        <v>3607</v>
      </c>
      <c r="AO12" s="78">
        <f>VLOOKUP(年度マスタ!$K$4&amp;"_"&amp;$AG12,データシート1!$A:$BT,MATCH("ab_"&amp;AO$2,データシート1!$A$1:$BT$1,0),0)</f>
        <v>12736</v>
      </c>
      <c r="AP12" s="78">
        <f>VLOOKUP(年度マスタ!$K$4&amp;"_"&amp;$AG12,データシート1!$A:$BT,MATCH("ab_"&amp;AP$2,データシート1!$A$1:$BT$1,0),0)</f>
        <v>0</v>
      </c>
      <c r="AQ12" s="954">
        <f>VLOOKUP(年度マスタ!$K$4&amp;"_"&amp;$AG12,データシート1!$A:$BT,MATCH("ab_"&amp;AQ$2,データシート1!$A$1:$BT$1,0),0)</f>
        <v>1.859845552858874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362.4855</v>
      </c>
      <c r="AI13" s="78">
        <f>VLOOKUP(年度マスタ!$K$4&amp;"_"&amp;$AG13,データシート1!$A:$BT,MATCH("ab_"&amp;AI$2,データシート1!$A$1:$BT$1,0),0)</f>
        <v>637</v>
      </c>
      <c r="AJ13" s="78">
        <f>VLOOKUP(年度マスタ!$K$4&amp;"_"&amp;$AG13,データシート1!$A:$BT,MATCH("ab_"&amp;AJ$2,データシート1!$A$1:$BT$1,0),0)</f>
        <v>114</v>
      </c>
      <c r="AK13" s="78">
        <f>VLOOKUP(年度マスタ!$K$4&amp;"_"&amp;$AG13,データシート1!$A:$BT,MATCH("ab_"&amp;AK$2,データシート1!$A$1:$BT$1,0),0)</f>
        <v>3450</v>
      </c>
      <c r="AL13" s="78">
        <f>VLOOKUP(年度マスタ!$K$4&amp;"_"&amp;$AG13,データシート1!$A:$BT,MATCH("ab_"&amp;AL$2,データシート1!$A$1:$BT$1,0),0)</f>
        <v>4460</v>
      </c>
      <c r="AM13" s="78">
        <f>VLOOKUP(年度マスタ!$K$4&amp;"_"&amp;$AG13,データシート1!$A:$BT,MATCH("ab_"&amp;AM$2,データシート1!$A$1:$BT$1,0),0)</f>
        <v>8320</v>
      </c>
      <c r="AN13" s="78">
        <f>VLOOKUP(年度マスタ!$K$4&amp;"_"&amp;$AG13,データシート1!$A:$BT,MATCH("ab_"&amp;AN$2,データシート1!$A$1:$BT$1,0),0)</f>
        <v>3517</v>
      </c>
      <c r="AO13" s="78">
        <f>VLOOKUP(年度マスタ!$K$4&amp;"_"&amp;$AG13,データシート1!$A:$BT,MATCH("ab_"&amp;AO$2,データシート1!$A$1:$BT$1,0),0)</f>
        <v>12593</v>
      </c>
      <c r="AP13" s="78">
        <f>VLOOKUP(年度マスタ!$K$4&amp;"_"&amp;$AG13,データシート1!$A:$BT,MATCH("ab_"&amp;AP$2,データシート1!$A$1:$BT$1,0),0)</f>
        <v>0</v>
      </c>
      <c r="AQ13" s="954">
        <f>VLOOKUP(年度マスタ!$K$4&amp;"_"&amp;$AG13,データシート1!$A:$BT,MATCH("ab_"&amp;AQ$2,データシート1!$A$1:$BT$1,0),0)</f>
        <v>2.1900214540086429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663.19359999999995</v>
      </c>
      <c r="AI14" s="78">
        <f>VLOOKUP(年度マスタ!$K$4&amp;"_"&amp;$AG14,データシート1!$A:$BT,MATCH("ab_"&amp;AI$2,データシート1!$A$1:$BT$1,0),0)</f>
        <v>637</v>
      </c>
      <c r="AJ14" s="78">
        <f>VLOOKUP(年度マスタ!$K$4&amp;"_"&amp;$AG14,データシート1!$A:$BT,MATCH("ab_"&amp;AJ$2,データシート1!$A$1:$BT$1,0),0)</f>
        <v>114</v>
      </c>
      <c r="AK14" s="78">
        <f>VLOOKUP(年度マスタ!$K$4&amp;"_"&amp;$AG14,データシート1!$A:$BT,MATCH("ab_"&amp;AK$2,データシート1!$A$1:$BT$1,0),0)</f>
        <v>3450</v>
      </c>
      <c r="AL14" s="78">
        <f>VLOOKUP(年度マスタ!$K$4&amp;"_"&amp;$AG14,データシート1!$A:$BT,MATCH("ab_"&amp;AL$2,データシート1!$A$1:$BT$1,0),0)</f>
        <v>4487</v>
      </c>
      <c r="AM14" s="78">
        <f>VLOOKUP(年度マスタ!$K$4&amp;"_"&amp;$AG14,データシート1!$A:$BT,MATCH("ab_"&amp;AM$2,データシート1!$A$1:$BT$1,0),0)</f>
        <v>8361</v>
      </c>
      <c r="AN14" s="78">
        <f>VLOOKUP(年度マスタ!$K$4&amp;"_"&amp;$AG14,データシート1!$A:$BT,MATCH("ab_"&amp;AN$2,データシート1!$A$1:$BT$1,0),0)</f>
        <v>3617</v>
      </c>
      <c r="AO14" s="78">
        <f>VLOOKUP(年度マスタ!$K$4&amp;"_"&amp;$AG14,データシート1!$A:$BT,MATCH("ab_"&amp;AO$2,データシート1!$A$1:$BT$1,0),0)</f>
        <v>12448</v>
      </c>
      <c r="AP14" s="78">
        <f>VLOOKUP(年度マスタ!$K$4&amp;"_"&amp;$AG14,データシート1!$A:$BT,MATCH("ab_"&amp;AP$2,データシート1!$A$1:$BT$1,0),0)</f>
        <v>0</v>
      </c>
      <c r="AQ14" s="954">
        <f>VLOOKUP(年度マスタ!$K$4&amp;"_"&amp;$AG14,データシート1!$A:$BT,MATCH("ab_"&amp;AQ$2,データシート1!$A$1:$BT$1,0),0)</f>
        <v>1.916453844250779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683.56679999999994</v>
      </c>
      <c r="AI15" s="78">
        <f>VLOOKUP(年度マスタ!$K$4&amp;"_"&amp;$AG15,データシート1!$A:$BT,MATCH("ab_"&amp;AI$2,データシート1!$A$1:$BT$1,0),0)</f>
        <v>637</v>
      </c>
      <c r="AJ15" s="78">
        <f>VLOOKUP(年度マスタ!$K$4&amp;"_"&amp;$AG15,データシート1!$A:$BT,MATCH("ab_"&amp;AJ$2,データシート1!$A$1:$BT$1,0),0)</f>
        <v>114</v>
      </c>
      <c r="AK15" s="78">
        <f>VLOOKUP(年度マスタ!$K$4&amp;"_"&amp;$AG15,データシート1!$A:$BT,MATCH("ab_"&amp;AK$2,データシート1!$A$1:$BT$1,0),0)</f>
        <v>3450</v>
      </c>
      <c r="AL15" s="78">
        <f>VLOOKUP(年度マスタ!$K$4&amp;"_"&amp;$AG15,データシート1!$A:$BT,MATCH("ab_"&amp;AL$2,データシート1!$A$1:$BT$1,0),0)</f>
        <v>4517</v>
      </c>
      <c r="AM15" s="78">
        <f>VLOOKUP(年度マスタ!$K$4&amp;"_"&amp;$AG15,データシート1!$A:$BT,MATCH("ab_"&amp;AM$2,データシート1!$A$1:$BT$1,0),0)</f>
        <v>8333</v>
      </c>
      <c r="AN15" s="78">
        <f>VLOOKUP(年度マスタ!$K$4&amp;"_"&amp;$AG15,データシート1!$A:$BT,MATCH("ab_"&amp;AN$2,データシート1!$A$1:$BT$1,0),0)</f>
        <v>3597</v>
      </c>
      <c r="AO15" s="78">
        <f>VLOOKUP(年度マスタ!$K$4&amp;"_"&amp;$AG15,データシート1!$A:$BT,MATCH("ab_"&amp;AO$2,データシート1!$A$1:$BT$1,0),0)</f>
        <v>12333</v>
      </c>
      <c r="AP15" s="78">
        <f>VLOOKUP(年度マスタ!$K$4&amp;"_"&amp;$AG15,データシート1!$A:$BT,MATCH("ab_"&amp;AP$2,データシート1!$A$1:$BT$1,0),0)</f>
        <v>0</v>
      </c>
      <c r="AQ15" s="954">
        <f>VLOOKUP(年度マスタ!$K$4&amp;"_"&amp;$AG15,データシート1!$A:$BT,MATCH("ab_"&amp;AQ$2,データシート1!$A$1:$BT$1,0),0)</f>
        <v>1.615609801398963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678.53089999999997</v>
      </c>
      <c r="AI16" s="78">
        <f>VLOOKUP(年度マスタ!$K$4&amp;"_"&amp;$AG16,データシート1!$A:$BT,MATCH("ab_"&amp;AI$2,データシート1!$A$1:$BT$1,0),0)</f>
        <v>637</v>
      </c>
      <c r="AJ16" s="78">
        <f>VLOOKUP(年度マスタ!$K$4&amp;"_"&amp;$AG16,データシート1!$A:$BT,MATCH("ab_"&amp;AJ$2,データシート1!$A$1:$BT$1,0),0)</f>
        <v>114</v>
      </c>
      <c r="AK16" s="78">
        <f>VLOOKUP(年度マスタ!$K$4&amp;"_"&amp;$AG16,データシート1!$A:$BT,MATCH("ab_"&amp;AK$2,データシート1!$A$1:$BT$1,0),0)</f>
        <v>3450</v>
      </c>
      <c r="AL16" s="78">
        <f>VLOOKUP(年度マスタ!$K$4&amp;"_"&amp;$AG16,データシート1!$A:$BT,MATCH("ab_"&amp;AL$2,データシート1!$A$1:$BT$1,0),0)</f>
        <v>4504</v>
      </c>
      <c r="AM16" s="78">
        <f>VLOOKUP(年度マスタ!$K$4&amp;"_"&amp;$AG16,データシート1!$A:$BT,MATCH("ab_"&amp;AM$2,データシート1!$A$1:$BT$1,0),0)</f>
        <v>8248</v>
      </c>
      <c r="AN16" s="78">
        <f>VLOOKUP(年度マスタ!$K$4&amp;"_"&amp;$AG16,データシート1!$A:$BT,MATCH("ab_"&amp;AN$2,データシート1!$A$1:$BT$1,0),0)</f>
        <v>3534</v>
      </c>
      <c r="AO16" s="78">
        <f>VLOOKUP(年度マスタ!$K$4&amp;"_"&amp;$AG16,データシート1!$A:$BT,MATCH("ab_"&amp;AO$2,データシート1!$A$1:$BT$1,0),0)</f>
        <v>12107</v>
      </c>
      <c r="AP16" s="78">
        <f>VLOOKUP(年度マスタ!$K$4&amp;"_"&amp;$AG16,データシート1!$A:$BT,MATCH("ab_"&amp;AP$2,データシート1!$A$1:$BT$1,0),0)</f>
        <v>0</v>
      </c>
      <c r="AQ16" s="954">
        <f>VLOOKUP(年度マスタ!$K$4&amp;"_"&amp;$AG16,データシート1!$A:$BT,MATCH("ab_"&amp;AQ$2,データシート1!$A$1:$BT$1,0),0)</f>
        <v>1.574814315579661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651.40049999999997</v>
      </c>
      <c r="AI17" s="151">
        <f>VLOOKUP(年度マスタ!$K$4&amp;"_"&amp;$AG17,データシート1!$A:$BT,MATCH("ab_"&amp;AI$2,データシート1!$A$1:$BT$1,0),0)</f>
        <v>637</v>
      </c>
      <c r="AJ17" s="151">
        <f>VLOOKUP(年度マスタ!$K$4&amp;"_"&amp;$AG17,データシート1!$A:$BT,MATCH("ab_"&amp;AJ$2,データシート1!$A$1:$BT$1,0),0)</f>
        <v>114</v>
      </c>
      <c r="AK17" s="151">
        <f>VLOOKUP(年度マスタ!$K$4&amp;"_"&amp;$AG17,データシート1!$A:$BT,MATCH("ab_"&amp;AK$2,データシート1!$A$1:$BT$1,0),0)</f>
        <v>3450</v>
      </c>
      <c r="AL17" s="151">
        <f>VLOOKUP(年度マスタ!$K$4&amp;"_"&amp;$AG17,データシート1!$A:$BT,MATCH("ab_"&amp;AL$2,データシート1!$A$1:$BT$1,0),0)</f>
        <v>4482</v>
      </c>
      <c r="AM17" s="151">
        <f>VLOOKUP(年度マスタ!$K$4&amp;"_"&amp;$AG17,データシート1!$A:$BT,MATCH("ab_"&amp;AM$2,データシート1!$A$1:$BT$1,0),0)</f>
        <v>8161</v>
      </c>
      <c r="AN17" s="151">
        <f>VLOOKUP(年度マスタ!$K$4&amp;"_"&amp;$AG17,データシート1!$A:$BT,MATCH("ab_"&amp;AN$2,データシート1!$A$1:$BT$1,0),0)</f>
        <v>3412</v>
      </c>
      <c r="AO17" s="151">
        <f>VLOOKUP(年度マスタ!$K$4&amp;"_"&amp;$AG17,データシート1!$A:$BT,MATCH("ab_"&amp;AO$2,データシート1!$A$1:$BT$1,0),0)</f>
        <v>11844</v>
      </c>
      <c r="AP17" s="151">
        <f>VLOOKUP(年度マスタ!$K$4&amp;"_"&amp;$AG17,データシート1!$A:$BT,MATCH("ab_"&amp;AP$2,データシート1!$A$1:$BT$1,0),0)</f>
        <v>0</v>
      </c>
      <c r="AQ17" s="955">
        <f>VLOOKUP(年度マスタ!$K$4&amp;"_"&amp;$AG17,データシート1!$A:$BT,MATCH("ab_"&amp;AQ$2,データシート1!$A$1:$BT$1,0),0)</f>
        <v>1.154157753160062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561.20150000000001</v>
      </c>
      <c r="AI18" s="78">
        <f>VLOOKUP(年度マスタ!$K$4&amp;"_"&amp;$AG18,データシート1!$A:$BT,MATCH("ab_"&amp;AI$2,データシート1!$A$1:$BT$1,0),0)</f>
        <v>716</v>
      </c>
      <c r="AJ18" s="78">
        <f>VLOOKUP(年度マスタ!$K$4&amp;"_"&amp;$AG18,データシート1!$A:$BT,MATCH("ab_"&amp;AJ$2,データシート1!$A$1:$BT$1,0),0)</f>
        <v>146</v>
      </c>
      <c r="AK18" s="78">
        <f>VLOOKUP(年度マスタ!$K$4&amp;"_"&amp;$AG18,データシート1!$A:$BT,MATCH("ab_"&amp;AK$2,データシート1!$A$1:$BT$1,0),0)</f>
        <v>3148</v>
      </c>
      <c r="AL18" s="78">
        <f>VLOOKUP(年度マスタ!$K$4&amp;"_"&amp;$AG18,データシート1!$A:$BT,MATCH("ab_"&amp;AL$2,データシート1!$A$1:$BT$1,0),0)</f>
        <v>4513</v>
      </c>
      <c r="AM18" s="78">
        <f>VLOOKUP(年度マスタ!$K$4&amp;"_"&amp;$AG18,データシート1!$A:$BT,MATCH("ab_"&amp;AM$2,データシート1!$A$1:$BT$1,0),0)</f>
        <v>8200</v>
      </c>
      <c r="AN18" s="78">
        <f>VLOOKUP(年度マスタ!$K$4&amp;"_"&amp;$AG18,データシート1!$A:$BT,MATCH("ab_"&amp;AN$2,データシート1!$A$1:$BT$1,0),0)</f>
        <v>3394</v>
      </c>
      <c r="AO18" s="78">
        <f>VLOOKUP(年度マスタ!$K$4&amp;"_"&amp;$AG18,データシート1!$A:$BT,MATCH("ab_"&amp;AO$2,データシート1!$A$1:$BT$1,0),0)</f>
        <v>11706</v>
      </c>
      <c r="AP18" s="78">
        <f>VLOOKUP(年度マスタ!$K$4&amp;"_"&amp;$AG18,データシート1!$A:$BT,MATCH("ab_"&amp;AP$2,データシート1!$A$1:$BT$1,0),0)</f>
        <v>0</v>
      </c>
      <c r="AQ18" s="954">
        <f>VLOOKUP(年度マスタ!$K$4&amp;"_"&amp;$AG18,データシート1!$A:$BT,MATCH("ab_"&amp;AQ$2,データシート1!$A$1:$BT$1,0),0)</f>
        <v>1.526051649674941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632.37390000000005</v>
      </c>
      <c r="AI19" s="78">
        <f>VLOOKUP(年度マスタ!$K$4&amp;"_"&amp;$AG19,データシート1!$A:$BT,MATCH("ab_"&amp;AI$2,データシート1!$A$1:$BT$1,0),0)</f>
        <v>716</v>
      </c>
      <c r="AJ19" s="78">
        <f>VLOOKUP(年度マスタ!$K$4&amp;"_"&amp;$AG19,データシート1!$A:$BT,MATCH("ab_"&amp;AJ$2,データシート1!$A$1:$BT$1,0),0)</f>
        <v>146</v>
      </c>
      <c r="AK19" s="78">
        <f>VLOOKUP(年度マスタ!$K$4&amp;"_"&amp;$AG19,データシート1!$A:$BT,MATCH("ab_"&amp;AK$2,データシート1!$A$1:$BT$1,0),0)</f>
        <v>3148</v>
      </c>
      <c r="AL19" s="78">
        <f>VLOOKUP(年度マスタ!$K$4&amp;"_"&amp;$AG19,データシート1!$A:$BT,MATCH("ab_"&amp;AL$2,データシート1!$A$1:$BT$1,0),0)</f>
        <v>4522</v>
      </c>
      <c r="AM19" s="78">
        <f>VLOOKUP(年度マスタ!$K$4&amp;"_"&amp;$AG19,データシート1!$A:$BT,MATCH("ab_"&amp;AM$2,データシート1!$A$1:$BT$1,0),0)</f>
        <v>8193</v>
      </c>
      <c r="AN19" s="78">
        <f>VLOOKUP(年度マスタ!$K$4&amp;"_"&amp;$AG19,データシート1!$A:$BT,MATCH("ab_"&amp;AN$2,データシート1!$A$1:$BT$1,0),0)</f>
        <v>3374</v>
      </c>
      <c r="AO19" s="78">
        <f>VLOOKUP(年度マスタ!$K$4&amp;"_"&amp;$AG19,データシート1!$A:$BT,MATCH("ab_"&amp;AO$2,データシート1!$A$1:$BT$1,0),0)</f>
        <v>11490</v>
      </c>
      <c r="AP19" s="78">
        <f>VLOOKUP(年度マスタ!$K$4&amp;"_"&amp;$AG19,データシート1!$A:$BT,MATCH("ab_"&amp;AP$2,データシート1!$A$1:$BT$1,0),0)</f>
        <v>0</v>
      </c>
      <c r="AQ19" s="954">
        <f>VLOOKUP(年度マスタ!$K$4&amp;"_"&amp;$AG19,データシート1!$A:$BT,MATCH("ab_"&amp;AQ$2,データシート1!$A$1:$BT$1,0),0)</f>
        <v>1.123113897583105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664.00689999999997</v>
      </c>
      <c r="AI20" s="78">
        <f>VLOOKUP(年度マスタ!$K$4&amp;"_"&amp;$AG20,データシート1!$A:$BT,MATCH("ab_"&amp;AI$2,データシート1!$A$1:$BT$1,0),0)</f>
        <v>716</v>
      </c>
      <c r="AJ20" s="78">
        <f>VLOOKUP(年度マスタ!$K$4&amp;"_"&amp;$AG20,データシート1!$A:$BT,MATCH("ab_"&amp;AJ$2,データシート1!$A$1:$BT$1,0),0)</f>
        <v>146</v>
      </c>
      <c r="AK20" s="78">
        <f>VLOOKUP(年度マスタ!$K$4&amp;"_"&amp;$AG20,データシート1!$A:$BT,MATCH("ab_"&amp;AK$2,データシート1!$A$1:$BT$1,0),0)</f>
        <v>3148</v>
      </c>
      <c r="AL20" s="78">
        <f>VLOOKUP(年度マスタ!$K$4&amp;"_"&amp;$AG20,データシート1!$A:$BT,MATCH("ab_"&amp;AL$2,データシート1!$A$1:$BT$1,0),0)</f>
        <v>4550</v>
      </c>
      <c r="AM20" s="78">
        <f>VLOOKUP(年度マスタ!$K$4&amp;"_"&amp;$AG20,データシート1!$A:$BT,MATCH("ab_"&amp;AM$2,データシート1!$A$1:$BT$1,0),0)</f>
        <v>8150</v>
      </c>
      <c r="AN20" s="78">
        <f>VLOOKUP(年度マスタ!$K$4&amp;"_"&amp;$AG20,データシート1!$A:$BT,MATCH("ab_"&amp;AN$2,データシート1!$A$1:$BT$1,0),0)</f>
        <v>3388</v>
      </c>
      <c r="AO20" s="78">
        <f>VLOOKUP(年度マスタ!$K$4&amp;"_"&amp;$AG20,データシート1!$A:$BT,MATCH("ab_"&amp;AO$2,データシート1!$A$1:$BT$1,0),0)</f>
        <v>11264</v>
      </c>
      <c r="AP20" s="78">
        <f>VLOOKUP(年度マスタ!$K$4&amp;"_"&amp;$AG20,データシート1!$A:$BT,MATCH("ab_"&amp;AP$2,データシート1!$A$1:$BT$1,0),0)</f>
        <v>0</v>
      </c>
      <c r="AQ20" s="954">
        <f>VLOOKUP(年度マスタ!$K$4&amp;"_"&amp;$AG20,データシート1!$A:$BT,MATCH("ab_"&amp;AQ$2,データシート1!$A$1:$BT$1,0),0)</f>
        <v>1.3515983306103909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蔵王町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31.376999999999999</v>
      </c>
      <c r="BE13" s="70" t="str">
        <f>年度マスタ!K4</f>
        <v>04301</v>
      </c>
      <c r="BF13" s="70" t="str">
        <f>年度マスタ!K4</f>
        <v>04301</v>
      </c>
      <c r="BG13" s="70" t="str">
        <f>年度マスタ!K4</f>
        <v>04301</v>
      </c>
      <c r="BH13" s="278" t="s">
        <v>195</v>
      </c>
      <c r="BI13" s="278" t="s">
        <v>195</v>
      </c>
      <c r="BJ13" s="278" t="s">
        <v>195</v>
      </c>
      <c r="BK13" s="278" t="str">
        <f>年度マスタ!K4</f>
        <v>04301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31.376999999999999</v>
      </c>
      <c r="AY14" s="70"/>
      <c r="BE14" s="70" t="str">
        <f>AP2</f>
        <v>蔵王町</v>
      </c>
      <c r="BF14" s="70" t="str">
        <f>AP2</f>
        <v>蔵王町</v>
      </c>
      <c r="BG14" s="70" t="str">
        <f>AP2</f>
        <v>蔵王町</v>
      </c>
      <c r="BH14" s="70" t="s">
        <v>205</v>
      </c>
      <c r="BI14" s="70" t="s">
        <v>205</v>
      </c>
      <c r="BJ14" s="70" t="s">
        <v>205</v>
      </c>
      <c r="BK14" s="70" t="str">
        <f>AP2</f>
        <v>蔵王町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7.1020000000000003</v>
      </c>
      <c r="BG19" s="952">
        <f t="shared" si="2"/>
        <v>7.1020000000000003</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6.1738527224210998E-2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35.820999999999998</v>
      </c>
      <c r="G21" s="877">
        <f t="shared" ref="G21:O21" si="5">SUM(G22,G26,G27,G28)</f>
        <v>38.899000000000001</v>
      </c>
      <c r="H21" s="877">
        <f t="shared" si="5"/>
        <v>41.55</v>
      </c>
      <c r="I21" s="877">
        <f t="shared" si="5"/>
        <v>39.807000000000002</v>
      </c>
      <c r="J21" s="877">
        <f t="shared" si="5"/>
        <v>7.4009999999999998</v>
      </c>
      <c r="K21" s="877">
        <f t="shared" si="5"/>
        <v>18.431999999999999</v>
      </c>
      <c r="L21" s="877">
        <f t="shared" si="5"/>
        <v>35.311999999999998</v>
      </c>
      <c r="M21" s="877">
        <f t="shared" si="5"/>
        <v>31.51</v>
      </c>
      <c r="N21" s="877">
        <f t="shared" si="5"/>
        <v>29.625</v>
      </c>
      <c r="O21" s="877">
        <f t="shared" si="5"/>
        <v>31.984999999999999</v>
      </c>
      <c r="P21" s="878">
        <f>SUM(P22,P26,P27,P28)</f>
        <v>31.376999999999999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35.820999999999998</v>
      </c>
      <c r="G22" s="879">
        <f t="shared" ref="G22:P22" si="6">SUM(G23:G25)</f>
        <v>38.899000000000001</v>
      </c>
      <c r="H22" s="879">
        <f t="shared" si="6"/>
        <v>41.55</v>
      </c>
      <c r="I22" s="879">
        <f t="shared" si="6"/>
        <v>39.807000000000002</v>
      </c>
      <c r="J22" s="879">
        <f t="shared" si="6"/>
        <v>7.4009999999999998</v>
      </c>
      <c r="K22" s="879">
        <f t="shared" si="6"/>
        <v>18.431999999999999</v>
      </c>
      <c r="L22" s="879">
        <f t="shared" si="6"/>
        <v>35.311999999999998</v>
      </c>
      <c r="M22" s="879">
        <f t="shared" si="6"/>
        <v>31.51</v>
      </c>
      <c r="N22" s="879">
        <f t="shared" si="6"/>
        <v>29.625</v>
      </c>
      <c r="O22" s="879">
        <f t="shared" si="6"/>
        <v>31.984999999999999</v>
      </c>
      <c r="P22" s="880">
        <f t="shared" si="6"/>
        <v>31.376999999999999</v>
      </c>
      <c r="Z22" s="273"/>
      <c r="AB22" s="272"/>
      <c r="AC22" s="521" t="s">
        <v>286</v>
      </c>
      <c r="AP22" s="16" t="s">
        <v>287</v>
      </c>
      <c r="AQ22" s="273"/>
      <c r="AV22" s="70" t="str">
        <f>AW22</f>
        <v>エネルギー起源CO2</v>
      </c>
      <c r="AW22" s="70" t="str">
        <f>D56</f>
        <v>エネルギー起源CO2</v>
      </c>
      <c r="AX22" s="165">
        <f>P56</f>
        <v>31.376999999999999</v>
      </c>
      <c r="AY22" s="165">
        <f>AX22</f>
        <v>31.376999999999999</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24.274999999999999</v>
      </c>
      <c r="BG22" s="952">
        <f t="shared" si="2"/>
        <v>24.274999999999999</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2.2954725459833085</v>
      </c>
    </row>
    <row r="23" spans="2:63" ht="15.95" customHeight="1" thickBot="1">
      <c r="B23" s="285"/>
      <c r="C23" s="522"/>
      <c r="D23" s="410"/>
      <c r="E23" s="409" t="s">
        <v>184</v>
      </c>
      <c r="F23" s="881">
        <f>IFERROR(VLOOKUP(年度マスタ!$K$4&amp;"_"&amp;F$20,データシート1!$A:$BU,MATCH("ba_"&amp;$E23,データシート1!$A$1:$BU$1,0),0),0)</f>
        <v>35.820999999999998</v>
      </c>
      <c r="G23" s="881">
        <f>IFERROR(VLOOKUP(年度マスタ!$K$4&amp;"_"&amp;G$20,データシート1!$A:$BU,MATCH("ba_"&amp;$E23,データシート1!$A$1:$BU$1,0),0),0)</f>
        <v>38.899000000000001</v>
      </c>
      <c r="H23" s="881">
        <f>IFERROR(VLOOKUP(年度マスタ!$K$4&amp;"_"&amp;H$20,データシート1!$A:$BU,MATCH("ba_"&amp;$E23,データシート1!$A$1:$BU$1,0),0),0)</f>
        <v>41.55</v>
      </c>
      <c r="I23" s="881">
        <f>IFERROR(VLOOKUP(年度マスタ!$K$4&amp;"_"&amp;I$20,データシート1!$A:$BU,MATCH("ba_"&amp;$E23,データシート1!$A$1:$BU$1,0),0),0)</f>
        <v>39.807000000000002</v>
      </c>
      <c r="J23" s="881">
        <f>IFERROR(VLOOKUP(年度マスタ!$K$4&amp;"_"&amp;J$20,データシート1!$A:$BU,MATCH("ba_"&amp;$E23,データシート1!$A$1:$BU$1,0),0),0)</f>
        <v>7.4009999999999998</v>
      </c>
      <c r="K23" s="881">
        <f>IFERROR(VLOOKUP(年度マスタ!$K$4&amp;"_"&amp;K$20,データシート1!$A:$BU,MATCH("ba_"&amp;$E23,データシート1!$A$1:$BU$1,0),0),0)</f>
        <v>18.431999999999999</v>
      </c>
      <c r="L23" s="881">
        <f>IFERROR(VLOOKUP(年度マスタ!$K$4&amp;"_"&amp;L$20,データシート1!$A:$BU,MATCH("ba_"&amp;$E23,データシート1!$A$1:$BU$1,0),0),0)</f>
        <v>35.311999999999998</v>
      </c>
      <c r="M23" s="881">
        <f>IFERROR(VLOOKUP(年度マスタ!$K$4&amp;"_"&amp;M$20,データシート1!$A:$BU,MATCH("ba_"&amp;$E23,データシート1!$A$1:$BU$1,0),0),0)</f>
        <v>31.51</v>
      </c>
      <c r="N23" s="881">
        <f>IFERROR(VLOOKUP(年度マスタ!$K$4&amp;"_"&amp;N$20,データシート1!$A:$BU,MATCH("ba_"&amp;$E23,データシート1!$A$1:$BU$1,0),0),0)</f>
        <v>29.625</v>
      </c>
      <c r="O23" s="881">
        <f>IFERROR(VLOOKUP(年度マスタ!$K$4&amp;"_"&amp;O$20,データシート1!$A:$BU,MATCH("ba_"&amp;$E23,データシート1!$A$1:$BU$1,0),0),0)</f>
        <v>31.984999999999999</v>
      </c>
      <c r="P23" s="882">
        <f>IFERROR(VLOOKUP(年度マスタ!$K$4&amp;"_"&amp;P$20,データシート1!$A:$BU,MATCH("ba_"&amp;$E23,データシート1!$A$1:$BU$1,0),0),0)</f>
        <v>31.376999999999999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72.23813242857706</v>
      </c>
      <c r="AG24" s="877">
        <f t="shared" ref="AG24:AP24" si="11">AG25+AG29</f>
        <v>78.109297582411102</v>
      </c>
      <c r="AH24" s="877">
        <f t="shared" si="11"/>
        <v>79.261529919961248</v>
      </c>
      <c r="AI24" s="877">
        <f t="shared" si="11"/>
        <v>69.701640466454592</v>
      </c>
      <c r="AJ24" s="877">
        <f t="shared" si="11"/>
        <v>73.265787766034975</v>
      </c>
      <c r="AK24" s="877">
        <f t="shared" si="11"/>
        <v>109.38310926114158</v>
      </c>
      <c r="AL24" s="877">
        <f t="shared" si="11"/>
        <v>104.75364248007358</v>
      </c>
      <c r="AM24" s="877">
        <f t="shared" si="11"/>
        <v>99.516336480863004</v>
      </c>
      <c r="AN24" s="877">
        <f t="shared" si="11"/>
        <v>93.697119921220917</v>
      </c>
      <c r="AO24" s="877">
        <f t="shared" si="11"/>
        <v>76.086899250687537</v>
      </c>
      <c r="AP24" s="878">
        <f t="shared" si="11"/>
        <v>81.620071117458025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52.029388068332921</v>
      </c>
      <c r="AG25" s="879">
        <f>①CO2排出量の現状把握!AA35</f>
        <v>55.453675640371308</v>
      </c>
      <c r="AH25" s="879">
        <f>①CO2排出量の現状把握!AB35</f>
        <v>57.04566122310365</v>
      </c>
      <c r="AI25" s="879">
        <f>①CO2排出量の現状把握!AC35</f>
        <v>51.495773786708128</v>
      </c>
      <c r="AJ25" s="879">
        <f>①CO2排出量の現状把握!AD35</f>
        <v>55.838936235681352</v>
      </c>
      <c r="AK25" s="879">
        <f>①CO2排出量の現状把握!AE35</f>
        <v>95.0365951226768</v>
      </c>
      <c r="AL25" s="879">
        <f>①CO2排出量の現状把握!AF35</f>
        <v>90.822623259656297</v>
      </c>
      <c r="AM25" s="879">
        <f>①CO2排出量の現状把握!AG35</f>
        <v>84.661695049189177</v>
      </c>
      <c r="AN25" s="879">
        <f>①CO2排出量の現状把握!AH35</f>
        <v>79.493923560914482</v>
      </c>
      <c r="AO25" s="879">
        <f>①CO2排出量の現状把握!AI35</f>
        <v>65.044786479919253</v>
      </c>
      <c r="AP25" s="880">
        <f>①CO2排出量の現状把握!AJ35</f>
        <v>69.108294120015927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42.21482257629323</v>
      </c>
      <c r="AG26" s="881">
        <f>①CO2排出量の現状把握!AA36</f>
        <v>45.761047217165917</v>
      </c>
      <c r="AH26" s="881">
        <f>①CO2排出量の現状把握!AB36</f>
        <v>49.902593663740937</v>
      </c>
      <c r="AI26" s="881">
        <f>①CO2排出量の現状把握!AC36</f>
        <v>44.478101963881343</v>
      </c>
      <c r="AJ26" s="881">
        <f>①CO2排出量の現状把握!AD36</f>
        <v>47.000329865124577</v>
      </c>
      <c r="AK26" s="881">
        <f>①CO2排出量の現状把握!AE36</f>
        <v>87.112558014567568</v>
      </c>
      <c r="AL26" s="881">
        <f>①CO2排出量の現状把握!AF36</f>
        <v>82.447712505716751</v>
      </c>
      <c r="AM26" s="881">
        <f>①CO2排出量の現状把握!AG36</f>
        <v>76.901642122940913</v>
      </c>
      <c r="AN26" s="881">
        <f>①CO2排出量の現状把握!AH36</f>
        <v>71.765305537309686</v>
      </c>
      <c r="AO26" s="881">
        <f>①CO2排出量の現状把握!AI36</f>
        <v>57.523981772596343</v>
      </c>
      <c r="AP26" s="882">
        <f>①CO2排出量の現状把握!AJ36</f>
        <v>61.492740605900089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1.5732330735179041</v>
      </c>
      <c r="AG27" s="881">
        <f>①CO2排出量の現状把握!AA37</f>
        <v>1.47326834677449</v>
      </c>
      <c r="AH27" s="881">
        <f>①CO2排出量の現状把握!AB37</f>
        <v>1.3295123959559521</v>
      </c>
      <c r="AI27" s="881">
        <f>①CO2排出量の現状把握!AC37</f>
        <v>1.354431234663072</v>
      </c>
      <c r="AJ27" s="881">
        <f>①CO2排出量の現状把握!AD37</f>
        <v>1.5149022432349251</v>
      </c>
      <c r="AK27" s="881">
        <f>①CO2排出量の現状把握!AE37</f>
        <v>1.5310274737246956</v>
      </c>
      <c r="AL27" s="881">
        <f>①CO2排出量の現状把握!AF37</f>
        <v>1.5661760014648733</v>
      </c>
      <c r="AM27" s="881">
        <f>①CO2排出量の現状把握!AG37</f>
        <v>1.4530339321639767</v>
      </c>
      <c r="AN27" s="881">
        <f>①CO2排出量の現状把握!AH37</f>
        <v>1.3530466549868791</v>
      </c>
      <c r="AO27" s="881">
        <f>①CO2排出量の現状把握!AI37</f>
        <v>1.5838258769464442</v>
      </c>
      <c r="AP27" s="882">
        <f>①CO2排出量の現状把握!AJ37</f>
        <v>1.6945269256525854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8.241332418521786</v>
      </c>
      <c r="AG28" s="881">
        <f>①CO2排出量の現状把握!AA38</f>
        <v>8.2193600764309025</v>
      </c>
      <c r="AH28" s="881">
        <f>①CO2排出量の現状把握!AB38</f>
        <v>5.8135551634067602</v>
      </c>
      <c r="AI28" s="881">
        <f>①CO2排出量の現状把握!AC38</f>
        <v>5.6632405881637098</v>
      </c>
      <c r="AJ28" s="881">
        <f>①CO2排出量の現状把握!AD38</f>
        <v>7.3237041273218484</v>
      </c>
      <c r="AK28" s="881">
        <f>①CO2排出量の現状把握!AE38</f>
        <v>6.3930096343845406</v>
      </c>
      <c r="AL28" s="881">
        <f>①CO2排出量の現状把握!AF38</f>
        <v>6.8087347524746766</v>
      </c>
      <c r="AM28" s="881">
        <f>①CO2排出量の現状把握!AG38</f>
        <v>6.3070189940842951</v>
      </c>
      <c r="AN28" s="881">
        <f>①CO2排出量の現状把握!AH38</f>
        <v>6.375571368617913</v>
      </c>
      <c r="AO28" s="881">
        <f>①CO2排出量の現状把握!AI38</f>
        <v>5.9369788303764697</v>
      </c>
      <c r="AP28" s="882">
        <f>①CO2排出量の現状把握!AJ38</f>
        <v>5.9210265884632554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20.20874436024414</v>
      </c>
      <c r="AG29" s="883">
        <f>①CO2排出量の現状把握!AA39</f>
        <v>22.65562194203979</v>
      </c>
      <c r="AH29" s="883">
        <f>①CO2排出量の現状把握!AB39</f>
        <v>22.215868696857591</v>
      </c>
      <c r="AI29" s="883">
        <f>①CO2排出量の現状把握!AC39</f>
        <v>18.20586667974646</v>
      </c>
      <c r="AJ29" s="883">
        <f>①CO2排出量の現状把握!AD39</f>
        <v>17.42685153035363</v>
      </c>
      <c r="AK29" s="883">
        <f>①CO2排出量の現状把握!AE39</f>
        <v>14.346514138464782</v>
      </c>
      <c r="AL29" s="883">
        <f>①CO2排出量の現状把握!AF39</f>
        <v>13.931019220417285</v>
      </c>
      <c r="AM29" s="883">
        <f>①CO2排出量の現状把握!AG39</f>
        <v>14.85464143167383</v>
      </c>
      <c r="AN29" s="883">
        <f>①CO2排出量の現状把握!AH39</f>
        <v>14.203196360306443</v>
      </c>
      <c r="AO29" s="883">
        <f>①CO2排出量の現状把握!AI39</f>
        <v>11.04211277076829</v>
      </c>
      <c r="AP29" s="884">
        <f>①CO2排出量の現状把握!AJ39</f>
        <v>12.511776997442093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0.49587383831408938</v>
      </c>
      <c r="AG32" s="461">
        <f t="shared" si="16"/>
        <v>0.49800729495689894</v>
      </c>
      <c r="AH32" s="461">
        <f t="shared" si="16"/>
        <v>0.52421395400716375</v>
      </c>
      <c r="AI32" s="461">
        <f t="shared" si="16"/>
        <v>0.57110564017726351</v>
      </c>
      <c r="AJ32" s="461">
        <f t="shared" si="16"/>
        <v>0.1010157704662121</v>
      </c>
      <c r="AK32" s="461">
        <f t="shared" si="16"/>
        <v>0.16850864931984502</v>
      </c>
      <c r="AL32" s="461">
        <f t="shared" si="16"/>
        <v>0.33709567671326662</v>
      </c>
      <c r="AM32" s="461">
        <f t="shared" si="16"/>
        <v>0.31663143072051669</v>
      </c>
      <c r="AN32" s="461">
        <f t="shared" si="16"/>
        <v>0.31617834171325904</v>
      </c>
      <c r="AO32" s="461">
        <f t="shared" si="16"/>
        <v>0.42037460213245548</v>
      </c>
      <c r="AP32" s="461">
        <f t="shared" si="16"/>
        <v>0.38442750135375287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0.68847628868812372</v>
      </c>
      <c r="AG33" s="458">
        <f t="shared" ref="AG33:AP33" si="17">IFERROR(IF(G22/AG25&gt;1,1,G22/AG25),0)</f>
        <v>0.70146837970251341</v>
      </c>
      <c r="AH33" s="458">
        <f t="shared" si="17"/>
        <v>0.72836389497703169</v>
      </c>
      <c r="AI33" s="458">
        <f t="shared" si="17"/>
        <v>0.77301489176330851</v>
      </c>
      <c r="AJ33" s="458">
        <f t="shared" si="17"/>
        <v>0.13254192323367944</v>
      </c>
      <c r="AK33" s="458">
        <f t="shared" si="17"/>
        <v>0.1939463422085701</v>
      </c>
      <c r="AL33" s="458">
        <f t="shared" si="17"/>
        <v>0.38880180656140223</v>
      </c>
      <c r="AM33" s="458">
        <f t="shared" si="17"/>
        <v>0.37218720912323361</v>
      </c>
      <c r="AN33" s="458">
        <f>IFERROR(IF(N22/AN25&gt;1,1,N22/AN25),0)</f>
        <v>0.37266999379265764</v>
      </c>
      <c r="AO33" s="458">
        <f t="shared" si="17"/>
        <v>0.49173810432715415</v>
      </c>
      <c r="AP33" s="458">
        <f t="shared" si="17"/>
        <v>0.45402654485306182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0.84854081609041654</v>
      </c>
      <c r="AG34" s="459">
        <f t="shared" ref="AG34:AP36" si="18">IFERROR(IF(G23/AG26&gt;1,1,G23/AG26),0)</f>
        <v>0.85004610614348397</v>
      </c>
      <c r="AH34" s="459">
        <f t="shared" si="18"/>
        <v>0.83262205327395822</v>
      </c>
      <c r="AI34" s="459">
        <f t="shared" si="18"/>
        <v>0.89497973704735578</v>
      </c>
      <c r="AJ34" s="459">
        <f t="shared" si="18"/>
        <v>0.15746697993904352</v>
      </c>
      <c r="AK34" s="459">
        <f t="shared" si="18"/>
        <v>0.21158832228204882</v>
      </c>
      <c r="AL34" s="459">
        <f t="shared" si="18"/>
        <v>0.42829569101206461</v>
      </c>
      <c r="AM34" s="459">
        <f t="shared" si="18"/>
        <v>0.40974417619880832</v>
      </c>
      <c r="AN34" s="459">
        <f t="shared" si="18"/>
        <v>0.41280392772240643</v>
      </c>
      <c r="AO34" s="459">
        <f t="shared" si="18"/>
        <v>0.5560289641708569</v>
      </c>
      <c r="AP34" s="459">
        <f t="shared" si="18"/>
        <v>0.51025535194620109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35.820999999999998</v>
      </c>
      <c r="G55" s="885">
        <f t="shared" ref="G55:P55" si="32">SUM(G56,G57,G60,G61,G62,G63,G64,G65,)</f>
        <v>38.899000000000001</v>
      </c>
      <c r="H55" s="885">
        <f t="shared" si="32"/>
        <v>41.55</v>
      </c>
      <c r="I55" s="885">
        <f t="shared" si="32"/>
        <v>39.807000000000002</v>
      </c>
      <c r="J55" s="885">
        <f t="shared" si="32"/>
        <v>7.4009999999999998</v>
      </c>
      <c r="K55" s="885">
        <f t="shared" si="32"/>
        <v>18.431999999999999</v>
      </c>
      <c r="L55" s="885">
        <f t="shared" si="32"/>
        <v>35.311999999999998</v>
      </c>
      <c r="M55" s="885">
        <f t="shared" si="32"/>
        <v>31.51</v>
      </c>
      <c r="N55" s="885">
        <f t="shared" si="32"/>
        <v>29.625</v>
      </c>
      <c r="O55" s="885">
        <f t="shared" si="32"/>
        <v>31.984999999999999</v>
      </c>
      <c r="P55" s="886">
        <f t="shared" si="32"/>
        <v>31.376999999999999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35.820999999999998</v>
      </c>
      <c r="G56" s="887">
        <f>IFERROR(VLOOKUP(年度マスタ!$K$4&amp;"_"&amp;G$54,データシート1!$A:$CE,MATCH("bc_"&amp;$C56,データシート1!$A$1:$CE$1,0),0),0)</f>
        <v>38.899000000000001</v>
      </c>
      <c r="H56" s="887">
        <f>IFERROR(VLOOKUP(年度マスタ!$K$4&amp;"_"&amp;H$54,データシート1!$A:$CE,MATCH("bc_"&amp;$C56,データシート1!$A$1:$CE$1,0),0),0)</f>
        <v>41.55</v>
      </c>
      <c r="I56" s="887">
        <f>IFERROR(VLOOKUP(年度マスタ!$K$4&amp;"_"&amp;I$54,データシート1!$A:$CE,MATCH("bc_"&amp;$C56,データシート1!$A$1:$CE$1,0),0),0)</f>
        <v>39.807000000000002</v>
      </c>
      <c r="J56" s="887">
        <f>IFERROR(VLOOKUP(年度マスタ!$K$4&amp;"_"&amp;J$54,データシート1!$A:$CE,MATCH("bc_"&amp;$C56,データシート1!$A$1:$CE$1,0),0),0)</f>
        <v>7.4009999999999998</v>
      </c>
      <c r="K56" s="887">
        <f>IFERROR(VLOOKUP(年度マスタ!$K$4&amp;"_"&amp;K$54,データシート1!$A:$CE,MATCH("bc_"&amp;$C56,データシート1!$A$1:$CE$1,0),0),0)</f>
        <v>18.431999999999999</v>
      </c>
      <c r="L56" s="887">
        <f>IFERROR(VLOOKUP(年度マスタ!$K$4&amp;"_"&amp;L$54,データシート1!$A:$CE,MATCH("bc_"&amp;$C56,データシート1!$A$1:$CE$1,0),0),0)</f>
        <v>35.311999999999998</v>
      </c>
      <c r="M56" s="887">
        <f>IFERROR(VLOOKUP(年度マスタ!$K$4&amp;"_"&amp;M$54,データシート1!$A:$CE,MATCH("bc_"&amp;$C56,データシート1!$A$1:$CE$1,0),0),0)</f>
        <v>31.51</v>
      </c>
      <c r="N56" s="887">
        <f>IFERROR(VLOOKUP(年度マスタ!$K$4&amp;"_"&amp;N$54,データシート1!$A:$CE,MATCH("bc_"&amp;$C56,データシート1!$A$1:$CE$1,0),0),0)</f>
        <v>29.625</v>
      </c>
      <c r="O56" s="887">
        <f>IFERROR(VLOOKUP(年度マスタ!$K$4&amp;"_"&amp;O$54,データシート1!$A:$CE,MATCH("bc_"&amp;$C56,データシート1!$A$1:$CE$1,0),0),0)</f>
        <v>31.984999999999999</v>
      </c>
      <c r="P56" s="888">
        <f>IFERROR(VLOOKUP(年度マスタ!$K$4&amp;"_"&amp;P$54,データシート1!$A:$CE,MATCH("bc_"&amp;$C56,データシート1!$A$1:$CE$1,0),0),0)</f>
        <v>31.376999999999999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蔵王町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1120.5</v>
      </c>
      <c r="K6" s="619">
        <f>VLOOKUP(年度マスタ!$K$4&amp;"_"&amp;K$5,データシート1!$A:$BT,MATCH("cb_"&amp;$G6,データシート1!$A$1:$BT$1,0),0)</f>
        <v>1245.2</v>
      </c>
      <c r="L6" s="619">
        <f>VLOOKUP(年度マスタ!$K$4&amp;"_"&amp;L$5,データシート1!$A:$BT,MATCH("cb_"&amp;$G6,データシート1!$A$1:$BT$1,0),0)</f>
        <v>1402.9</v>
      </c>
      <c r="M6" s="619">
        <f>VLOOKUP(年度マスタ!$K$4&amp;"_"&amp;M$5,データシート1!$A:$BT,MATCH("cb_"&amp;$G6,データシート1!$A$1:$BT$1,0),0)</f>
        <v>1532</v>
      </c>
      <c r="N6" s="619">
        <f>VLOOKUP(年度マスタ!$K$4&amp;"_"&amp;N$5,データシート1!$A:$BT,MATCH("cb_"&amp;$G6,データシート1!$A$1:$BT$1,0),0)</f>
        <v>1623.2</v>
      </c>
      <c r="O6" s="619">
        <f>VLOOKUP(年度マスタ!$K$4&amp;"_"&amp;O$5,データシート1!$A:$BT,MATCH("cb_"&amp;$G6,データシート1!$A$1:$BT$1,0),0)</f>
        <v>1737.7</v>
      </c>
      <c r="P6" s="619">
        <f>VLOOKUP(年度マスタ!$K$4&amp;"_"&amp;P$5,データシート1!$A:$BT,MATCH("cb_"&amp;$G6,データシート1!$A$1:$BT$1,0),0)</f>
        <v>1816.1</v>
      </c>
      <c r="Q6" s="619">
        <f>VLOOKUP(年度マスタ!$K$4&amp;"_"&amp;Q$5,データシート1!$A:$BT,MATCH("cb_"&amp;$G6,データシート1!$A$1:$BT$1,0),0)</f>
        <v>1911.7000000000003</v>
      </c>
      <c r="R6" s="633">
        <f>VLOOKUP(年度マスタ!$K$4&amp;"_"&amp;R$5,データシート1!$A:$BT,MATCH("cb_"&amp;$G6,データシート1!$A$1:$BT$1,0),0)</f>
        <v>2072.900000000001</v>
      </c>
      <c r="S6" s="568"/>
      <c r="T6" s="190"/>
      <c r="U6" s="581"/>
      <c r="V6" s="195"/>
      <c r="W6" s="195"/>
      <c r="X6" s="195"/>
      <c r="Y6" s="196" t="s">
        <v>372</v>
      </c>
      <c r="Z6" s="663" t="s">
        <v>373</v>
      </c>
      <c r="AA6" s="663"/>
      <c r="AB6" s="663"/>
      <c r="AC6" s="664">
        <f>SUM(AC7:AC8)</f>
        <v>590950</v>
      </c>
      <c r="AD6" s="664">
        <f>SUM(AD7:AD8)</f>
        <v>733155.50699999998</v>
      </c>
      <c r="AE6" s="665">
        <f>$AD6*3600/100000000</f>
        <v>26.393598251999997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8030.9</v>
      </c>
      <c r="K7" s="617">
        <f>VLOOKUP(年度マスタ!$K$4&amp;"_"&amp;K$5,データシート1!$A:$BT,MATCH("cb_"&amp;$G7,データシート1!$A$1:$BT$1,0),0)</f>
        <v>10228.799999999999</v>
      </c>
      <c r="L7" s="617">
        <f>VLOOKUP(年度マスタ!$K$4&amp;"_"&amp;L$5,データシート1!$A:$BT,MATCH("cb_"&amp;$G7,データシート1!$A$1:$BT$1,0),0)</f>
        <v>11552.1</v>
      </c>
      <c r="M7" s="617">
        <f>VLOOKUP(年度マスタ!$K$4&amp;"_"&amp;M$5,データシート1!$A:$BT,MATCH("cb_"&amp;$G7,データシート1!$A$1:$BT$1,0),0)</f>
        <v>13914</v>
      </c>
      <c r="N7" s="617">
        <f>VLOOKUP(年度マスタ!$K$4&amp;"_"&amp;N$5,データシート1!$A:$BT,MATCH("cb_"&amp;$G7,データシート1!$A$1:$BT$1,0),0)</f>
        <v>18253.3</v>
      </c>
      <c r="O7" s="617">
        <f>VLOOKUP(年度マスタ!$K$4&amp;"_"&amp;O$5,データシート1!$A:$BT,MATCH("cb_"&amp;$G7,データシート1!$A$1:$BT$1,0),0)</f>
        <v>18961.099999999999</v>
      </c>
      <c r="P7" s="617">
        <f>VLOOKUP(年度マスタ!$K$4&amp;"_"&amp;P$5,データシート1!$A:$BT,MATCH("cb_"&amp;$G7,データシート1!$A$1:$BT$1,0),0)</f>
        <v>19148.099999999999</v>
      </c>
      <c r="Q7" s="617">
        <f>VLOOKUP(年度マスタ!$K$4&amp;"_"&amp;Q$5,データシート1!$A:$BT,MATCH("cb_"&amp;$G7,データシート1!$A$1:$BT$1,0),0)</f>
        <v>19296.600000000002</v>
      </c>
      <c r="R7" s="634">
        <f>VLOOKUP(年度マスタ!$K$4&amp;"_"&amp;R$5,データシート1!$A:$BT,MATCH("cb_"&amp;$G7,データシート1!$A$1:$BT$1,0),0)</f>
        <v>19346.100000000002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121743</v>
      </c>
      <c r="AD7" s="1022">
        <f>VLOOKUP(年度マスタ!$K$4&amp;"_"&amp;年度マスタ!$K$9,データシート3!A:AB,MATCH("ea_"&amp;$Y7&amp;"_年間発電",データシート3!$A$1:$AB$1,0),0)/10^3</f>
        <v>151444.356</v>
      </c>
      <c r="AE7" s="554">
        <f t="shared" ref="AE7:AE16" si="0">$AD7*3600/100000000</f>
        <v>5.4519968160000003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469207</v>
      </c>
      <c r="AD8" s="1022">
        <f>VLOOKUP(年度マスタ!$K$4&amp;"_"&amp;年度マスタ!$K$9,データシート3!A:AB,MATCH("ea_"&amp;$Y8&amp;"_年間発電",データシート3!$A$1:$AB$1,0),0)/10^3</f>
        <v>581711.15099999995</v>
      </c>
      <c r="AE8" s="554">
        <f t="shared" si="0"/>
        <v>20.941601435999999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95500</v>
      </c>
      <c r="AD9" s="666">
        <f>VLOOKUP(年度マスタ!$K$4&amp;"_"&amp;年度マスタ!$K$9,データシート3!A:AB,MATCH("ea_"&amp;$Y9&amp;"_年間発電",データシート3!$A$1:$AB$1,0),0)/10^3</f>
        <v>262155.72100000002</v>
      </c>
      <c r="AE9" s="667">
        <f t="shared" si="0"/>
        <v>9.4376059560000005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7475</v>
      </c>
      <c r="AD10" s="666">
        <f>SUM(AD11:AD12)</f>
        <v>44312.146000000001</v>
      </c>
      <c r="AE10" s="667">
        <f t="shared" si="0"/>
        <v>1.5952372559999999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7475</v>
      </c>
      <c r="AD11" s="1022">
        <f>VLOOKUP(年度マスタ!$K$4&amp;"_"&amp;年度マスタ!$K$9,データシート3!A:AB,MATCH("ea_"&amp;$Y11&amp;"_年間発電",データシート3!$A$1:$AB$1,0),0)/10^3</f>
        <v>44312.146000000001</v>
      </c>
      <c r="AE11" s="554">
        <f t="shared" si="0"/>
        <v>1.5952372559999999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9151.4</v>
      </c>
      <c r="K12" s="651">
        <f t="shared" ref="K12:Q12" si="1">SUM(K6:K11)</f>
        <v>11474</v>
      </c>
      <c r="L12" s="651">
        <f t="shared" si="1"/>
        <v>12955</v>
      </c>
      <c r="M12" s="651">
        <f t="shared" si="1"/>
        <v>15446</v>
      </c>
      <c r="N12" s="651">
        <f t="shared" si="1"/>
        <v>19876.5</v>
      </c>
      <c r="O12" s="651">
        <f t="shared" si="1"/>
        <v>20698.8</v>
      </c>
      <c r="P12" s="651">
        <f t="shared" si="1"/>
        <v>20964.199999999997</v>
      </c>
      <c r="Q12" s="651">
        <f t="shared" si="1"/>
        <v>21208.300000000003</v>
      </c>
      <c r="R12" s="652">
        <f t="shared" ref="R12" si="2">SUM(R6:R11)</f>
        <v>21419.000000000004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793</v>
      </c>
      <c r="AD13" s="666">
        <f>SUM(AD14:AD16)</f>
        <v>4859.7330000000002</v>
      </c>
      <c r="AE13" s="667">
        <f t="shared" si="0"/>
        <v>0.17495038800000001</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793</v>
      </c>
      <c r="AD16" s="1022">
        <f>VLOOKUP(年度マスタ!$K$4&amp;"_"&amp;年度マスタ!$K$9,データシート3!A:AB,MATCH("ea_"&amp;$Y16&amp;"_年間発電",データシート3!$A$1:$AB$1,0),0)/10^3</f>
        <v>4859.7330000000002</v>
      </c>
      <c r="AE16" s="554">
        <f t="shared" si="0"/>
        <v>0.17495038800000001</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0.87249694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7.1787854299999996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1344.7344599999999</v>
      </c>
      <c r="K19" s="615">
        <f>K6*別紙!$C5/100*別紙!$E5/10^3</f>
        <v>1494.3894239999997</v>
      </c>
      <c r="L19" s="615">
        <f>L6*別紙!$C5/100*別紙!$E5/10^3</f>
        <v>1683.6483479999997</v>
      </c>
      <c r="M19" s="615">
        <f>M6*別紙!$C5/100*別紙!$E5/10^3</f>
        <v>1838.5838399999998</v>
      </c>
      <c r="N19" s="615">
        <f>N6*別紙!$C5/100*別紙!$E5/10^3</f>
        <v>1948.0347839999999</v>
      </c>
      <c r="O19" s="615">
        <f>O6*別紙!$C5/100*別紙!$E5/10^3</f>
        <v>2085.4485239999999</v>
      </c>
      <c r="P19" s="615">
        <f>P6*別紙!$C5/100*別紙!$E5/10^3</f>
        <v>2179.5379319999997</v>
      </c>
      <c r="Q19" s="615">
        <f>Q6*別紙!$C5/100*別紙!$E5/10^3</f>
        <v>2294.2694040000001</v>
      </c>
      <c r="R19" s="639">
        <f>R6*別紙!$C5/100*別紙!$E5/10^3</f>
        <v>2487.7287480000009</v>
      </c>
      <c r="S19" s="572"/>
      <c r="T19" s="191"/>
      <c r="U19" s="588"/>
      <c r="W19" s="201"/>
      <c r="X19" s="201"/>
      <c r="Y19" s="173"/>
      <c r="Z19" s="628" t="s">
        <v>389</v>
      </c>
      <c r="AA19" s="671"/>
      <c r="AB19" s="672"/>
      <c r="AC19" s="673">
        <f>SUM($AC$6,$AC$9,$AC$10,$AC$13)</f>
        <v>694718</v>
      </c>
      <c r="AD19" s="673">
        <f>SUM($AD$6,$AD$9,$AD$10,$AD$13)</f>
        <v>1044483.107</v>
      </c>
      <c r="AE19" s="674">
        <f>SUM($AE$6,$AE$9,$AE$10,$AE$13,$AE$17,$AE$18)</f>
        <v>45.652674221999987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10622.953283999999</v>
      </c>
      <c r="K20" s="617">
        <f>K7*別紙!$C6/100*別紙!$E6/10^3</f>
        <v>13530.247487999997</v>
      </c>
      <c r="L20" s="617">
        <f>L7*別紙!$C6/100*別紙!$E6/10^3</f>
        <v>15280.655796000001</v>
      </c>
      <c r="M20" s="617">
        <f>M7*別紙!$C6/100*別紙!$E6/10^3</f>
        <v>18404.88264</v>
      </c>
      <c r="N20" s="617">
        <f>N7*別紙!$C6/100*別紙!$E6/10^3</f>
        <v>24144.735108000001</v>
      </c>
      <c r="O20" s="617">
        <f>O7*別紙!$C6/100*別紙!$E6/10^3</f>
        <v>25080.984636000001</v>
      </c>
      <c r="P20" s="617">
        <f>P7*別紙!$C6/100*別紙!$E6/10^3</f>
        <v>25328.340756000001</v>
      </c>
      <c r="Q20" s="617">
        <f>Q7*別紙!$C6/100*別紙!$E6/10^3</f>
        <v>25524.770616000005</v>
      </c>
      <c r="R20" s="634">
        <f>R7*別紙!$C6/100*別紙!$E6/10^3</f>
        <v>25590.247236000007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11967.687743999999</v>
      </c>
      <c r="K25" s="657">
        <f t="shared" si="3"/>
        <v>15024.636911999996</v>
      </c>
      <c r="L25" s="657">
        <f t="shared" si="3"/>
        <v>16964.304144000002</v>
      </c>
      <c r="M25" s="657">
        <f t="shared" si="3"/>
        <v>20243.466479999999</v>
      </c>
      <c r="N25" s="657">
        <f t="shared" si="3"/>
        <v>26092.769892</v>
      </c>
      <c r="O25" s="657">
        <f t="shared" si="3"/>
        <v>27166.43316</v>
      </c>
      <c r="P25" s="657">
        <f t="shared" si="3"/>
        <v>27507.878688000001</v>
      </c>
      <c r="Q25" s="657">
        <f t="shared" si="3"/>
        <v>27819.040020000004</v>
      </c>
      <c r="R25" s="658">
        <f t="shared" ref="R25" si="4">SUM(R19:R24)</f>
        <v>28077.975984000008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71081.782084081293</v>
      </c>
      <c r="K26" s="654">
        <f>(VLOOKUP(年度マスタ!$K$4&amp;"_"&amp;K$18,データシート1!$A:$BT,MATCH("da_合計",データシート1!$A$1:$BT$1,0),0))/10^3</f>
        <v>90260.384641367345</v>
      </c>
      <c r="L26" s="654">
        <f>(VLOOKUP(年度マスタ!$K$4&amp;"_"&amp;L$18,データシート1!$A:$BT,MATCH("da_合計",データシート1!$A$1:$BT$1,0),0))/10^3</f>
        <v>93591.525784627447</v>
      </c>
      <c r="M26" s="654">
        <f>(VLOOKUP(年度マスタ!$K$4&amp;"_"&amp;M$18,データシート1!$A:$BT,MATCH("da_合計",データシート1!$A$1:$BT$1,0),0))/10^3</f>
        <v>86408.354831651755</v>
      </c>
      <c r="N26" s="654">
        <f>(VLOOKUP(年度マスタ!$K$4&amp;"_"&amp;N$18,データシート1!$A:$BT,MATCH("da_合計",データシート1!$A$1:$BT$1,0),0))/10^3</f>
        <v>83000.59102685281</v>
      </c>
      <c r="O26" s="654">
        <f>(VLOOKUP(年度マスタ!$K$4&amp;"_"&amp;O$18,データシート1!$A:$BT,MATCH("da_合計",データシート1!$A$1:$BT$1,0),0))/10^3</f>
        <v>73655.708928512206</v>
      </c>
      <c r="P26" s="654">
        <f>(VLOOKUP(年度マスタ!$K$4&amp;"_"&amp;P$18,データシート1!$A:$BT,MATCH("da_合計",データシート1!$A$1:$BT$1,0),0))/10^3</f>
        <v>79035.304871498141</v>
      </c>
      <c r="Q26" s="654">
        <f>(VLOOKUP(年度マスタ!$K$4&amp;"_"&amp;Q$18,データシート1!$A:$BT,MATCH("da_合計",データシート1!$A$1:$BT$1,0),0))/10^3</f>
        <v>78589.372528790613</v>
      </c>
      <c r="R26" s="655">
        <f>Q26</f>
        <v>78589.372528790613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0.16836504928708243</v>
      </c>
      <c r="K27" s="839">
        <f t="shared" ref="K27:P27" si="5">K25/K26</f>
        <v>0.16645881769391482</v>
      </c>
      <c r="L27" s="839">
        <f t="shared" si="5"/>
        <v>0.18125897619233403</v>
      </c>
      <c r="M27" s="839">
        <f t="shared" si="5"/>
        <v>0.23427672612723704</v>
      </c>
      <c r="N27" s="839">
        <f t="shared" si="5"/>
        <v>0.31436848303355241</v>
      </c>
      <c r="O27" s="839">
        <f t="shared" si="5"/>
        <v>0.36882997333399969</v>
      </c>
      <c r="P27" s="839">
        <f t="shared" si="5"/>
        <v>0.34804545554324728</v>
      </c>
      <c r="Q27" s="839">
        <f>Q25/Q26</f>
        <v>0.35397966830449895</v>
      </c>
      <c r="R27" s="840">
        <f>R25/R26</f>
        <v>0.35727446447945438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0.35727446447945438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13.290386134809278</v>
      </c>
      <c r="AA52" s="173"/>
      <c r="AB52" s="678" t="s">
        <v>413</v>
      </c>
      <c r="AC52" s="679">
        <f>$AD6</f>
        <v>733155.50699999998</v>
      </c>
      <c r="AD52" s="680">
        <f>R19+R20</f>
        <v>28077.975984000008</v>
      </c>
      <c r="AE52" s="681">
        <f t="shared" ref="AE52:AE54" si="6">IFERROR(AD52/AC52,"-")</f>
        <v>3.8297435831713682E-2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965893.73447120935</v>
      </c>
      <c r="Z53" s="1130"/>
      <c r="AA53" s="173"/>
      <c r="AB53" s="678" t="s">
        <v>377</v>
      </c>
      <c r="AC53" s="679">
        <f>$AD9</f>
        <v>262155.72100000002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44312.146000000001</v>
      </c>
      <c r="AD54" s="679">
        <f>R22</f>
        <v>0</v>
      </c>
      <c r="AE54" s="681">
        <f t="shared" si="6"/>
        <v>0</v>
      </c>
      <c r="AF54" s="473"/>
      <c r="AG54" s="41"/>
      <c r="AH54" s="420"/>
      <c r="AI54" s="442" t="s">
        <v>440</v>
      </c>
      <c r="AJ54" s="443">
        <f>VLOOKUP(年度マスタ!$K$4&amp;"_"&amp;AJ$53,データシート1!$A$1:$BT$2000,MATCH("ca_太陽光発電（10kW未満）",データシート1!$A$1:$BT$1,0),0)</f>
        <v>254</v>
      </c>
      <c r="AK54" s="443">
        <f>VLOOKUP(年度マスタ!$K$4&amp;"_"&amp;AK$53,データシート1!$A$1:$BT$2000,MATCH("ca_太陽光発電（10kW未満）",データシート1!$A$1:$BT$1,0),0)</f>
        <v>280</v>
      </c>
      <c r="AL54" s="443">
        <f>VLOOKUP(年度マスタ!$K$4&amp;"_"&amp;AL$53,データシート1!$A$1:$BT$2000,MATCH("ca_太陽光発電（10kW未満）",データシート1!$A$1:$BT$1,0),0)</f>
        <v>308</v>
      </c>
      <c r="AM54" s="443">
        <f>VLOOKUP(年度マスタ!$K$4&amp;"_"&amp;AM$53,データシート1!$A$1:$BT$2000,MATCH("ca_太陽光発電（10kW未満）",データシート1!$A$1:$BT$1,0),0)</f>
        <v>333</v>
      </c>
      <c r="AN54" s="443">
        <f>VLOOKUP(年度マスタ!$K$4&amp;"_"&amp;AN$53,データシート1!$A$1:$BT$2000,MATCH("ca_太陽光発電（10kW未満）",データシート1!$A$1:$BT$1,0),0)</f>
        <v>351</v>
      </c>
      <c r="AO54" s="443">
        <f>VLOOKUP(年度マスタ!$K$4&amp;"_"&amp;AO$53,データシート1!$A$1:$BT$2000,MATCH("ca_太陽光発電（10kW未満）",データシート1!$A$1:$BT$1,0),0)</f>
        <v>372</v>
      </c>
      <c r="AP54" s="443">
        <f>VLOOKUP(年度マスタ!$K$4&amp;"_"&amp;AP$53,データシート1!$A$1:$BT$2000,MATCH("ca_太陽光発電（10kW未満）",データシート1!$A$1:$BT$1,0),0)</f>
        <v>385</v>
      </c>
      <c r="AQ54" s="443">
        <f>VLOOKUP(年度マスタ!$K$4&amp;"_"&amp;AQ$53,データシート1!$A$1:$BT$2000,MATCH("ca_太陽光発電（10kW未満）",データシート1!$A$1:$BT$1,0),0)</f>
        <v>400</v>
      </c>
      <c r="AR54" s="443">
        <f>VLOOKUP(年度マスタ!$K$4&amp;"_"&amp;AR$53,データシート1!$A$1:$BT$2000,MATCH("ca_太陽光発電（10kW未満）",データシート1!$A$1:$BT$1,0),0)</f>
        <v>427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4859.7330000000002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蔵王町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宮城県</v>
      </c>
      <c r="AY12" s="1023" t="str">
        <f>年度マスタ!$J4</f>
        <v>蔵王町</v>
      </c>
      <c r="AZ12" s="1023" t="str">
        <f>年度マスタ!$K4</f>
        <v>04301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17386</v>
      </c>
      <c r="AY21" s="18" t="str">
        <f>IF(IFERROR(比較地域マスタ!$Z6,"")=0,"",IFERROR(比較地域マスタ!$Z6,""))</f>
        <v>宝達志水町</v>
      </c>
      <c r="BB21" s="110" t="str">
        <f t="shared" ref="BB21:BC68" si="0">AX21</f>
        <v>17386</v>
      </c>
      <c r="BC21" s="1031" t="str">
        <f t="shared" si="0"/>
        <v>宝達志水町</v>
      </c>
      <c r="BD21" s="34">
        <f>SUM(BE21,BI21:BK21,BQ21)</f>
        <v>137.90318464713766</v>
      </c>
      <c r="BE21" s="34">
        <f>SUM(BF21:BH21)</f>
        <v>83.210637216326916</v>
      </c>
      <c r="BF21" s="34">
        <f>VLOOKUP($AX21&amp;"_"&amp;$BC$14,データシート1!$A:$BT,MATCH($BC$12&amp;"_"&amp;BF$20,データシート1!$A$1:$BT$1,0),0)</f>
        <v>71.986091359583355</v>
      </c>
      <c r="BG21" s="34">
        <f>VLOOKUP($AX21&amp;"_"&amp;$BC$14,データシート1!$A:$BT,MATCH($BC$12&amp;"_"&amp;BG$20,データシート1!$A$1:$BT$1,0),0)</f>
        <v>0.86484776455255863</v>
      </c>
      <c r="BH21" s="34">
        <f>VLOOKUP($AX21&amp;"_"&amp;$BC$14,データシート1!$A:$BT,MATCH($BC$12&amp;"_"&amp;BH$20,データシート1!$A$1:$BT$1,0),0)</f>
        <v>10.359698092191003</v>
      </c>
      <c r="BI21" s="34">
        <f>VLOOKUP($AX21&amp;"_"&amp;$BC$14,データシート1!$A:$BT,MATCH($BC$12&amp;"_"&amp;BI$20,データシート1!$A$1:$BT$1,0),0)</f>
        <v>9.8846457040170925</v>
      </c>
      <c r="BJ21" s="34">
        <f>VLOOKUP($AX21&amp;"_"&amp;$BC$14,データシート1!$A:$BT,MATCH($BC$12&amp;"_"&amp;BJ$20,データシート1!$A$1:$BT$1,0),0)</f>
        <v>18.631858536372519</v>
      </c>
      <c r="BK21" s="34">
        <f t="shared" ref="BK21:BK68" si="1">SUM(BL21,BO21:BP21)</f>
        <v>24.756840512273801</v>
      </c>
      <c r="BL21" s="34">
        <f t="shared" ref="BL21:BL67" si="2">SUM(BM21:BN21)</f>
        <v>24.024607798402556</v>
      </c>
      <c r="BM21" s="34">
        <f>VLOOKUP($AX21&amp;"_"&amp;$BC$14,データシート1!$A:$BT,MATCH($BC$12&amp;"_"&amp;BM$20,データシート1!$A$1:$BT$1,0),0)</f>
        <v>11.915542394760129</v>
      </c>
      <c r="BN21" s="34">
        <f>VLOOKUP($AX21&amp;"_"&amp;$BC$14,データシート1!$A:$BT,MATCH($BC$12&amp;"_"&amp;BN$20,データシート1!$A$1:$BT$1,0),0)</f>
        <v>12.109065403642427</v>
      </c>
      <c r="BO21" s="34">
        <f>VLOOKUP($AX21&amp;"_"&amp;$BC$14,データシート1!$A:$BT,MATCH($BC$12&amp;"_"&amp;BO$20,データシート1!$A$1:$BT$1,0),0)</f>
        <v>0.732232713871245</v>
      </c>
      <c r="BP21" s="34">
        <f>VLOOKUP($AX21&amp;"_"&amp;$BC$14,データシート1!$A:$BT,MATCH($BC$12&amp;"_"&amp;BP$20,データシート1!$A$1:$BT$1,0),0)</f>
        <v>0</v>
      </c>
      <c r="BQ21" s="34">
        <f>VLOOKUP($AX21&amp;"_"&amp;$BC$14,データシート1!$A:$BT,MATCH($BC$12&amp;"_"&amp;BQ$20,データシート1!$A$1:$BT$1,0),0)</f>
        <v>1.419202678147347</v>
      </c>
      <c r="BR21" s="35">
        <f t="shared" ref="BR21:BR68" si="3">BD21</f>
        <v>137.90318464713766</v>
      </c>
      <c r="BT21" s="111" t="str">
        <f t="shared" ref="BT21:BT68" si="4">AY21</f>
        <v>宝達志水町</v>
      </c>
      <c r="BU21" s="34">
        <f>BD21</f>
        <v>137.90318464713766</v>
      </c>
      <c r="BV21" s="60">
        <f>BE21/$BR21</f>
        <v>0.60339895289034606</v>
      </c>
      <c r="BW21" s="60">
        <f t="shared" ref="BW21:CH42" si="5">BF21/$BR21</f>
        <v>0.52200456098080039</v>
      </c>
      <c r="BX21" s="60">
        <f t="shared" si="5"/>
        <v>6.2714125621210559E-3</v>
      </c>
      <c r="BY21" s="60">
        <f t="shared" si="5"/>
        <v>7.5122979347424595E-2</v>
      </c>
      <c r="BZ21" s="60">
        <f t="shared" si="5"/>
        <v>7.1678153983967902E-2</v>
      </c>
      <c r="CA21" s="60">
        <f t="shared" si="5"/>
        <v>0.13510825427307668</v>
      </c>
      <c r="CB21" s="60">
        <f t="shared" si="5"/>
        <v>0.17952334150673044</v>
      </c>
      <c r="CC21" s="60">
        <f t="shared" si="5"/>
        <v>0.174213582230722</v>
      </c>
      <c r="CD21" s="60">
        <f t="shared" si="5"/>
        <v>8.6405128534553025E-2</v>
      </c>
      <c r="CE21" s="60">
        <f t="shared" si="5"/>
        <v>8.7808453696168964E-2</v>
      </c>
      <c r="CF21" s="60">
        <f t="shared" si="5"/>
        <v>5.3097592760084477E-3</v>
      </c>
      <c r="CG21" s="60">
        <f t="shared" si="5"/>
        <v>0</v>
      </c>
      <c r="CH21" s="60">
        <f>BQ21/$BR21</f>
        <v>1.0291297345878981E-2</v>
      </c>
      <c r="CI21" s="112">
        <f t="shared" ref="CI21:CI68" si="6">BR21/$BR21</f>
        <v>1</v>
      </c>
      <c r="CK21" s="113" t="str">
        <f t="shared" ref="CK21:CK68" si="7">AY21</f>
        <v>宝達志水町</v>
      </c>
      <c r="CL21" s="114">
        <f>CN21+CP21+CR21</f>
        <v>83.210637216326916</v>
      </c>
      <c r="CM21" s="61">
        <f>IF(IF(CL21=0,0,CW21/CL21)&gt;1,1,IF(CL21=0,0,CW21/CL21))</f>
        <v>0.47191081950151381</v>
      </c>
      <c r="CN21" s="62">
        <f>BF21</f>
        <v>71.986091359583355</v>
      </c>
      <c r="CO21" s="61">
        <f>IF(IF(CN21=0,0,CX21/CN21)&gt;1,1,IF(CN21=0,0,CX21/CN21))</f>
        <v>0.54549426504974885</v>
      </c>
      <c r="CP21" s="62">
        <f t="shared" ref="CP21:CP68" si="8">BG21</f>
        <v>0.86484776455255863</v>
      </c>
      <c r="CQ21" s="61">
        <f>IF(IF(CP21=0,0,CY21/CP21)&gt;1,1,IF(CP21=0,0,CY21/CP21))</f>
        <v>0</v>
      </c>
      <c r="CR21" s="62">
        <f t="shared" ref="CR21:CR68" si="9">BH21</f>
        <v>10.359698092191003</v>
      </c>
      <c r="CS21" s="61">
        <f>IF(IF(CR21=0,0,CZ21/CR21)&gt;1,1,IF(CR21=0,0,CZ21/CR21))</f>
        <v>0</v>
      </c>
      <c r="CT21" s="62">
        <f t="shared" ref="CT21:CT68" si="10">BI21</f>
        <v>9.8846457040170925</v>
      </c>
      <c r="CU21" s="63">
        <f>IF(IF(CT21=0,0,DA21/CT21)&gt;1,1,IF(CT21=0,0,DA21/CT21))</f>
        <v>0</v>
      </c>
      <c r="CV21" s="16"/>
      <c r="CW21" s="956">
        <f>SUM(CX21:CZ21)</f>
        <v>39.268000000000001</v>
      </c>
      <c r="CX21" s="957">
        <f>VLOOKUP($AX21&amp;"_"&amp;$CW$14,データシート1!$A:$BT,MATCH($CW$12&amp;"_"&amp;CX$20,データシート1!$A$1:$BT$1,0),0)</f>
        <v>39.268000000000001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39.268000000000001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39402</v>
      </c>
      <c r="AY22" s="18" t="str">
        <f>IF(IFERROR(比較地域マスタ!$Z7,"")=0,"",IFERROR(比較地域マスタ!$Z7,""))</f>
        <v>佐川町</v>
      </c>
      <c r="BB22" s="110" t="str">
        <f t="shared" si="0"/>
        <v>39402</v>
      </c>
      <c r="BC22" s="1031" t="str">
        <f t="shared" si="0"/>
        <v>佐川町</v>
      </c>
      <c r="BD22" s="34">
        <f t="shared" ref="BD22:BD68" si="14">SUM(BE22,BI22:BK22,BQ22)</f>
        <v>66.384617945058665</v>
      </c>
      <c r="BE22" s="34">
        <f t="shared" ref="BE22:BE67" si="15">SUM(BF22:BH22)</f>
        <v>12.483234694223684</v>
      </c>
      <c r="BF22" s="34">
        <f>VLOOKUP($AX22&amp;"_"&amp;$BC$14,データシート1!$A:$BT,MATCH($BC$12&amp;"_"&amp;BF$20,データシート1!$A$1:$BT$1,0),0)</f>
        <v>8.6252046023508218</v>
      </c>
      <c r="BG22" s="34">
        <f>VLOOKUP($AX22&amp;"_"&amp;$BC$14,データシート1!$A:$BT,MATCH($BC$12&amp;"_"&amp;BG$20,データシート1!$A$1:$BT$1,0),0)</f>
        <v>1.330765840823606</v>
      </c>
      <c r="BH22" s="34">
        <f>VLOOKUP($AX22&amp;"_"&amp;$BC$14,データシート1!$A:$BT,MATCH($BC$12&amp;"_"&amp;BH$20,データシート1!$A$1:$BT$1,0),0)</f>
        <v>2.5272642510492562</v>
      </c>
      <c r="BI22" s="34">
        <f>VLOOKUP($AX22&amp;"_"&amp;$BC$14,データシート1!$A:$BT,MATCH($BC$12&amp;"_"&amp;BI$20,データシート1!$A$1:$BT$1,0),0)</f>
        <v>13.061728537890756</v>
      </c>
      <c r="BJ22" s="34">
        <f>VLOOKUP($AX22&amp;"_"&amp;$BC$14,データシート1!$A:$BT,MATCH($BC$12&amp;"_"&amp;BJ$20,データシート1!$A$1:$BT$1,0),0)</f>
        <v>14.702463293283978</v>
      </c>
      <c r="BK22" s="34">
        <f t="shared" si="1"/>
        <v>25.770751414652043</v>
      </c>
      <c r="BL22" s="34">
        <f t="shared" si="2"/>
        <v>25.047451928212606</v>
      </c>
      <c r="BM22" s="34">
        <f>VLOOKUP($AX22&amp;"_"&amp;$BC$14,データシート1!$A:$BT,MATCH($BC$12&amp;"_"&amp;BM$20,データシート1!$A$1:$BT$1,0),0)</f>
        <v>10.424570567789459</v>
      </c>
      <c r="BN22" s="34">
        <f>VLOOKUP($AX22&amp;"_"&amp;$BC$14,データシート1!$A:$BT,MATCH($BC$12&amp;"_"&amp;BN$20,データシート1!$A$1:$BT$1,0),0)</f>
        <v>14.622881360423147</v>
      </c>
      <c r="BO22" s="34">
        <f>VLOOKUP($AX22&amp;"_"&amp;$BC$14,データシート1!$A:$BT,MATCH($BC$12&amp;"_"&amp;BO$20,データシート1!$A$1:$BT$1,0),0)</f>
        <v>0.72329948643943798</v>
      </c>
      <c r="BP22" s="34">
        <f>VLOOKUP($AX22&amp;"_"&amp;$BC$14,データシート1!$A:$BT,MATCH($BC$12&amp;"_"&amp;BP$20,データシート1!$A$1:$BT$1,0),0)</f>
        <v>0</v>
      </c>
      <c r="BQ22" s="34">
        <f>VLOOKUP($AX22&amp;"_"&amp;$BC$14,データシート1!$A:$BT,MATCH($BC$12&amp;"_"&amp;BQ$20,データシート1!$A$1:$BT$1,0),0)</f>
        <v>0.36644000500820317</v>
      </c>
      <c r="BR22" s="35">
        <f t="shared" si="3"/>
        <v>66.384617945058665</v>
      </c>
      <c r="BT22" s="121" t="str">
        <f t="shared" si="4"/>
        <v>佐川町</v>
      </c>
      <c r="BU22" s="33">
        <f>BD22</f>
        <v>66.384617945058665</v>
      </c>
      <c r="BV22" s="59">
        <f t="shared" ref="BV22:BZ68" si="16">BE22/$BR22</f>
        <v>0.18804408431716935</v>
      </c>
      <c r="BW22" s="59">
        <f t="shared" si="5"/>
        <v>0.12992775840766646</v>
      </c>
      <c r="BX22" s="59">
        <f t="shared" si="5"/>
        <v>2.0046298103650703E-2</v>
      </c>
      <c r="BY22" s="59">
        <f t="shared" si="5"/>
        <v>3.8070027805852169E-2</v>
      </c>
      <c r="BZ22" s="59">
        <f t="shared" si="5"/>
        <v>0.19675835972575639</v>
      </c>
      <c r="CA22" s="59">
        <f t="shared" si="5"/>
        <v>0.22147394604955101</v>
      </c>
      <c r="CB22" s="59">
        <f t="shared" si="5"/>
        <v>0.38820365639492677</v>
      </c>
      <c r="CC22" s="59">
        <f t="shared" si="5"/>
        <v>0.37730806779580195</v>
      </c>
      <c r="CD22" s="59">
        <f t="shared" si="5"/>
        <v>0.1570329225426447</v>
      </c>
      <c r="CE22" s="59">
        <f t="shared" si="5"/>
        <v>0.22027514525315725</v>
      </c>
      <c r="CF22" s="59">
        <f t="shared" si="5"/>
        <v>1.0895588599124819E-2</v>
      </c>
      <c r="CG22" s="59">
        <f t="shared" si="5"/>
        <v>0</v>
      </c>
      <c r="CH22" s="59">
        <f t="shared" si="5"/>
        <v>5.5199535125964993E-3</v>
      </c>
      <c r="CI22" s="122">
        <f t="shared" si="6"/>
        <v>1</v>
      </c>
      <c r="CK22" s="123" t="str">
        <f t="shared" si="7"/>
        <v>佐川町</v>
      </c>
      <c r="CL22" s="124">
        <f t="shared" ref="CL22:CL68" si="17">CN22+CP22+CR22</f>
        <v>12.483234694223684</v>
      </c>
      <c r="CM22" s="65">
        <f t="shared" ref="CM22:CM68" si="18">IF(IF(CL22=0,0,CW22/CL22)&gt;1,1,IF(CL22=0,0,CW22/CL22))</f>
        <v>0</v>
      </c>
      <c r="CN22" s="66">
        <f t="shared" ref="CN22:CN68" si="19">BF22</f>
        <v>8.6252046023508218</v>
      </c>
      <c r="CO22" s="65">
        <f t="shared" ref="CO22:CO68" si="20">IF(IF(CN22=0,0,CX22/CN22)&gt;1,1,IF(CN22=0,0,CX22/CN22))</f>
        <v>0</v>
      </c>
      <c r="CP22" s="66">
        <f t="shared" si="8"/>
        <v>1.330765840823606</v>
      </c>
      <c r="CQ22" s="65">
        <f t="shared" ref="CQ22:CQ68" si="21">IF(IF(CP22=0,0,CY22/CP22)&gt;1,1,IF(CP22=0,0,CY22/CP22))</f>
        <v>0</v>
      </c>
      <c r="CR22" s="66">
        <f t="shared" si="9"/>
        <v>2.5272642510492562</v>
      </c>
      <c r="CS22" s="65">
        <f t="shared" ref="CS22:CS68" si="22">IF(IF(CR22=0,0,CZ22/CR22)&gt;1,1,IF(CR22=0,0,CZ22/CR22))</f>
        <v>0</v>
      </c>
      <c r="CT22" s="66">
        <f t="shared" si="10"/>
        <v>13.061728537890756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39209</v>
      </c>
      <c r="AY23" s="18" t="str">
        <f>IF(IFERROR(比較地域マスタ!$Z8,"")=0,"",IFERROR(比較地域マスタ!$Z8,""))</f>
        <v>土佐清水市</v>
      </c>
      <c r="BB23" s="110" t="str">
        <f t="shared" si="0"/>
        <v>39209</v>
      </c>
      <c r="BC23" s="1031" t="str">
        <f t="shared" si="0"/>
        <v>土佐清水市</v>
      </c>
      <c r="BD23" s="34">
        <f t="shared" si="14"/>
        <v>79.842774150779405</v>
      </c>
      <c r="BE23" s="34">
        <f t="shared" si="15"/>
        <v>23.706965129803262</v>
      </c>
      <c r="BF23" s="34">
        <f>VLOOKUP($AX23&amp;"_"&amp;$BC$14,データシート1!$A:$BT,MATCH($BC$12&amp;"_"&amp;BF$20,データシート1!$A$1:$BT$1,0),0)</f>
        <v>10.708943372954682</v>
      </c>
      <c r="BG23" s="34">
        <f>VLOOKUP($AX23&amp;"_"&amp;$BC$14,データシート1!$A:$BT,MATCH($BC$12&amp;"_"&amp;BG$20,データシート1!$A$1:$BT$1,0),0)</f>
        <v>1.2807056838020283</v>
      </c>
      <c r="BH23" s="34">
        <f>VLOOKUP($AX23&amp;"_"&amp;$BC$14,データシート1!$A:$BT,MATCH($BC$12&amp;"_"&amp;BH$20,データシート1!$A$1:$BT$1,0),0)</f>
        <v>11.717316073046552</v>
      </c>
      <c r="BI23" s="34">
        <f>VLOOKUP($AX23&amp;"_"&amp;$BC$14,データシート1!$A:$BT,MATCH($BC$12&amp;"_"&amp;BI$20,データシート1!$A$1:$BT$1,0),0)</f>
        <v>14.085774635477279</v>
      </c>
      <c r="BJ23" s="34">
        <f>VLOOKUP($AX23&amp;"_"&amp;$BC$14,データシート1!$A:$BT,MATCH($BC$12&amp;"_"&amp;BJ$20,データシート1!$A$1:$BT$1,0),0)</f>
        <v>17.179362564213072</v>
      </c>
      <c r="BK23" s="34">
        <f t="shared" si="1"/>
        <v>23.118494062180066</v>
      </c>
      <c r="BL23" s="34">
        <f t="shared" si="2"/>
        <v>22.144713723416178</v>
      </c>
      <c r="BM23" s="34">
        <f>VLOOKUP($AX23&amp;"_"&amp;$BC$14,データシート1!$A:$BT,MATCH($BC$12&amp;"_"&amp;BM$20,データシート1!$A$1:$BT$1,0),0)</f>
        <v>9.8265508742004926</v>
      </c>
      <c r="BN23" s="34">
        <f>VLOOKUP($AX23&amp;"_"&amp;$BC$14,データシート1!$A:$BT,MATCH($BC$12&amp;"_"&amp;BN$20,データシート1!$A$1:$BT$1,0),0)</f>
        <v>12.318162849215685</v>
      </c>
      <c r="BO23" s="34">
        <f>VLOOKUP($AX23&amp;"_"&amp;$BC$14,データシート1!$A:$BT,MATCH($BC$12&amp;"_"&amp;BO$20,データシート1!$A$1:$BT$1,0),0)</f>
        <v>0.73585271452988599</v>
      </c>
      <c r="BP23" s="34">
        <f>VLOOKUP($AX23&amp;"_"&amp;$BC$14,データシート1!$A:$BT,MATCH($BC$12&amp;"_"&amp;BP$20,データシート1!$A$1:$BT$1,0),0)</f>
        <v>0.23792762423399999</v>
      </c>
      <c r="BQ23" s="34">
        <f>VLOOKUP($AX23&amp;"_"&amp;$BC$14,データシート1!$A:$BT,MATCH($BC$12&amp;"_"&amp;BQ$20,データシート1!$A$1:$BT$1,0),0)</f>
        <v>1.7521777591057239</v>
      </c>
      <c r="BR23" s="35">
        <f t="shared" si="3"/>
        <v>79.842774150779405</v>
      </c>
      <c r="BT23" s="121" t="str">
        <f t="shared" si="4"/>
        <v>土佐清水市</v>
      </c>
      <c r="BU23" s="33">
        <f t="shared" ref="BU23:BU68" si="25">BD23</f>
        <v>79.842774150779405</v>
      </c>
      <c r="BV23" s="59">
        <f t="shared" si="16"/>
        <v>0.29692060905892059</v>
      </c>
      <c r="BW23" s="59">
        <f t="shared" si="5"/>
        <v>0.13412539189496767</v>
      </c>
      <c r="BX23" s="59">
        <f t="shared" si="5"/>
        <v>1.6040345509331561E-2</v>
      </c>
      <c r="BY23" s="59">
        <f t="shared" si="5"/>
        <v>0.14675487165462137</v>
      </c>
      <c r="BZ23" s="59">
        <f t="shared" si="5"/>
        <v>0.17641890309168043</v>
      </c>
      <c r="CA23" s="59">
        <f t="shared" si="5"/>
        <v>0.21516490060541529</v>
      </c>
      <c r="CB23" s="59">
        <f t="shared" si="5"/>
        <v>0.28955023554820192</v>
      </c>
      <c r="CC23" s="59">
        <f t="shared" si="5"/>
        <v>0.27735401179318875</v>
      </c>
      <c r="CD23" s="59">
        <f t="shared" si="5"/>
        <v>0.1230737656440081</v>
      </c>
      <c r="CE23" s="59">
        <f t="shared" si="5"/>
        <v>0.15428024614918065</v>
      </c>
      <c r="CF23" s="59">
        <f t="shared" si="5"/>
        <v>9.2162718837932901E-3</v>
      </c>
      <c r="CG23" s="59">
        <f t="shared" si="5"/>
        <v>2.979951871219863E-3</v>
      </c>
      <c r="CH23" s="59">
        <f t="shared" si="5"/>
        <v>2.1945351695781722E-2</v>
      </c>
      <c r="CI23" s="122">
        <f t="shared" si="6"/>
        <v>1</v>
      </c>
      <c r="CK23" s="123" t="str">
        <f t="shared" si="7"/>
        <v>土佐清水市</v>
      </c>
      <c r="CL23" s="124">
        <f t="shared" si="17"/>
        <v>23.706965129803262</v>
      </c>
      <c r="CM23" s="65">
        <f t="shared" si="18"/>
        <v>0</v>
      </c>
      <c r="CN23" s="66">
        <f t="shared" si="19"/>
        <v>10.708943372954682</v>
      </c>
      <c r="CO23" s="65">
        <f t="shared" si="20"/>
        <v>0</v>
      </c>
      <c r="CP23" s="66">
        <f t="shared" si="8"/>
        <v>1.2807056838020283</v>
      </c>
      <c r="CQ23" s="65">
        <f t="shared" si="21"/>
        <v>0</v>
      </c>
      <c r="CR23" s="66">
        <f t="shared" si="9"/>
        <v>11.717316073046552</v>
      </c>
      <c r="CS23" s="65">
        <f t="shared" si="22"/>
        <v>0</v>
      </c>
      <c r="CT23" s="66">
        <f t="shared" si="10"/>
        <v>14.085774635477279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04341</v>
      </c>
      <c r="AY24" s="18" t="str">
        <f>IF(IFERROR(比較地域マスタ!$Z9,"")=0,"",IFERROR(比較地域マスタ!$Z9,""))</f>
        <v>丸森町</v>
      </c>
      <c r="BB24" s="110" t="str">
        <f t="shared" si="0"/>
        <v>04341</v>
      </c>
      <c r="BC24" s="1031" t="str">
        <f t="shared" si="0"/>
        <v>丸森町</v>
      </c>
      <c r="BD24" s="34">
        <f t="shared" si="14"/>
        <v>94.849562312824361</v>
      </c>
      <c r="BE24" s="34">
        <f t="shared" si="15"/>
        <v>40.592183914660048</v>
      </c>
      <c r="BF24" s="34">
        <f>VLOOKUP($AX24&amp;"_"&amp;$BC$14,データシート1!$A:$BT,MATCH($BC$12&amp;"_"&amp;BF$20,データシート1!$A$1:$BT$1,0),0)</f>
        <v>33.874009087003316</v>
      </c>
      <c r="BG24" s="34">
        <f>VLOOKUP($AX24&amp;"_"&amp;$BC$14,データシート1!$A:$BT,MATCH($BC$12&amp;"_"&amp;BG$20,データシート1!$A$1:$BT$1,0),0)</f>
        <v>1.4460278653264382</v>
      </c>
      <c r="BH24" s="34">
        <f>VLOOKUP($AX24&amp;"_"&amp;$BC$14,データシート1!$A:$BT,MATCH($BC$12&amp;"_"&amp;BH$20,データシート1!$A$1:$BT$1,0),0)</f>
        <v>5.2721469623302957</v>
      </c>
      <c r="BI24" s="34">
        <f>VLOOKUP($AX24&amp;"_"&amp;$BC$14,データシート1!$A:$BT,MATCH($BC$12&amp;"_"&amp;BI$20,データシート1!$A$1:$BT$1,0),0)</f>
        <v>9.1970304866839268</v>
      </c>
      <c r="BJ24" s="34">
        <f>VLOOKUP($AX24&amp;"_"&amp;$BC$14,データシート1!$A:$BT,MATCH($BC$12&amp;"_"&amp;BJ$20,データシート1!$A$1:$BT$1,0),0)</f>
        <v>14.368973459128338</v>
      </c>
      <c r="BK24" s="34">
        <f t="shared" si="1"/>
        <v>29.508751852309853</v>
      </c>
      <c r="BL24" s="34">
        <f t="shared" si="2"/>
        <v>28.77692784819039</v>
      </c>
      <c r="BM24" s="34">
        <f>VLOOKUP($AX24&amp;"_"&amp;$BC$14,データシート1!$A:$BT,MATCH($BC$12&amp;"_"&amp;BM$20,データシート1!$A$1:$BT$1,0),0)</f>
        <v>11.779628828035364</v>
      </c>
      <c r="BN24" s="34">
        <f>VLOOKUP($AX24&amp;"_"&amp;$BC$14,データシート1!$A:$BT,MATCH($BC$12&amp;"_"&amp;BN$20,データシート1!$A$1:$BT$1,0),0)</f>
        <v>16.997299020155026</v>
      </c>
      <c r="BO24" s="34">
        <f>VLOOKUP($AX24&amp;"_"&amp;$BC$14,データシート1!$A:$BT,MATCH($BC$12&amp;"_"&amp;BO$20,データシート1!$A$1:$BT$1,0),0)</f>
        <v>0.73182400411946302</v>
      </c>
      <c r="BP24" s="34">
        <f>VLOOKUP($AX24&amp;"_"&amp;$BC$14,データシート1!$A:$BT,MATCH($BC$12&amp;"_"&amp;BP$20,データシート1!$A$1:$BT$1,0),0)</f>
        <v>0</v>
      </c>
      <c r="BQ24" s="34">
        <f>VLOOKUP($AX24&amp;"_"&amp;$BC$14,データシート1!$A:$BT,MATCH($BC$12&amp;"_"&amp;BQ$20,データシート1!$A$1:$BT$1,0),0)</f>
        <v>1.182622600042196</v>
      </c>
      <c r="BR24" s="35">
        <f t="shared" si="3"/>
        <v>94.849562312824361</v>
      </c>
      <c r="BT24" s="121" t="str">
        <f t="shared" si="4"/>
        <v>丸森町</v>
      </c>
      <c r="BU24" s="33">
        <f t="shared" si="25"/>
        <v>94.849562312824361</v>
      </c>
      <c r="BV24" s="59">
        <f t="shared" si="16"/>
        <v>0.42796385059514064</v>
      </c>
      <c r="BW24" s="59">
        <f t="shared" si="5"/>
        <v>0.35713405798629921</v>
      </c>
      <c r="BX24" s="59">
        <f t="shared" si="5"/>
        <v>1.5245488013505832E-2</v>
      </c>
      <c r="BY24" s="59">
        <f t="shared" si="5"/>
        <v>5.5584304595335622E-2</v>
      </c>
      <c r="BZ24" s="59">
        <f t="shared" si="5"/>
        <v>9.6964395643188123E-2</v>
      </c>
      <c r="CA24" s="59">
        <f t="shared" si="5"/>
        <v>0.15149224844852602</v>
      </c>
      <c r="CB24" s="59">
        <f t="shared" si="5"/>
        <v>0.31111110196783748</v>
      </c>
      <c r="CC24" s="59">
        <f t="shared" si="5"/>
        <v>0.30339547327884231</v>
      </c>
      <c r="CD24" s="59">
        <f t="shared" si="5"/>
        <v>0.12419275894162635</v>
      </c>
      <c r="CE24" s="59">
        <f t="shared" si="5"/>
        <v>0.17920271433721593</v>
      </c>
      <c r="CF24" s="59">
        <f t="shared" si="5"/>
        <v>7.715628688995173E-3</v>
      </c>
      <c r="CG24" s="59">
        <f t="shared" si="5"/>
        <v>0</v>
      </c>
      <c r="CH24" s="59">
        <f t="shared" si="5"/>
        <v>1.2468403345307759E-2</v>
      </c>
      <c r="CI24" s="122">
        <f t="shared" si="6"/>
        <v>1</v>
      </c>
      <c r="CK24" s="123" t="str">
        <f t="shared" si="7"/>
        <v>丸森町</v>
      </c>
      <c r="CL24" s="124">
        <f t="shared" si="17"/>
        <v>40.592183914660048</v>
      </c>
      <c r="CM24" s="65">
        <f t="shared" si="18"/>
        <v>0.25238848990088392</v>
      </c>
      <c r="CN24" s="66">
        <f t="shared" si="19"/>
        <v>33.874009087003316</v>
      </c>
      <c r="CO24" s="65">
        <f t="shared" si="20"/>
        <v>0.30244427146743524</v>
      </c>
      <c r="CP24" s="66">
        <f t="shared" si="8"/>
        <v>1.4460278653264382</v>
      </c>
      <c r="CQ24" s="65">
        <f t="shared" si="21"/>
        <v>0</v>
      </c>
      <c r="CR24" s="66">
        <f t="shared" si="9"/>
        <v>5.2721469623302957</v>
      </c>
      <c r="CS24" s="65">
        <f t="shared" si="22"/>
        <v>0</v>
      </c>
      <c r="CT24" s="66">
        <f t="shared" si="10"/>
        <v>9.1970304866839268</v>
      </c>
      <c r="CU24" s="67">
        <f t="shared" si="23"/>
        <v>0</v>
      </c>
      <c r="CV24" s="16"/>
      <c r="CW24" s="959">
        <f t="shared" si="24"/>
        <v>10.244999999999999</v>
      </c>
      <c r="CX24" s="962">
        <f>VLOOKUP($AX24&amp;"_"&amp;$CW$14,データシート1!$A:$BT,MATCH($CW$12&amp;"_"&amp;CX$20,データシート1!$A$1:$BT$1,0),0)</f>
        <v>10.244999999999999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10.244999999999999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03303</v>
      </c>
      <c r="AY25" s="18" t="str">
        <f>IF(IFERROR(比較地域マスタ!$Z10,"")=0,"",IFERROR(比較地域マスタ!$Z10,""))</f>
        <v>岩手町</v>
      </c>
      <c r="BB25" s="110" t="str">
        <f t="shared" si="0"/>
        <v>03303</v>
      </c>
      <c r="BC25" s="1031" t="str">
        <f t="shared" si="0"/>
        <v>岩手町</v>
      </c>
      <c r="BD25" s="34">
        <f t="shared" si="14"/>
        <v>99.358569855227657</v>
      </c>
      <c r="BE25" s="34">
        <f t="shared" si="15"/>
        <v>37.490039157736874</v>
      </c>
      <c r="BF25" s="34">
        <f>VLOOKUP($AX25&amp;"_"&amp;$BC$14,データシート1!$A:$BT,MATCH($BC$12&amp;"_"&amp;BF$20,データシート1!$A$1:$BT$1,0),0)</f>
        <v>23.107608173246351</v>
      </c>
      <c r="BG25" s="34">
        <f>VLOOKUP($AX25&amp;"_"&amp;$BC$14,データシート1!$A:$BT,MATCH($BC$12&amp;"_"&amp;BG$20,データシート1!$A$1:$BT$1,0),0)</f>
        <v>1.4594952627970235</v>
      </c>
      <c r="BH25" s="34">
        <f>VLOOKUP($AX25&amp;"_"&amp;$BC$14,データシート1!$A:$BT,MATCH($BC$12&amp;"_"&amp;BH$20,データシート1!$A$1:$BT$1,0),0)</f>
        <v>12.9229357216935</v>
      </c>
      <c r="BI25" s="34">
        <f>VLOOKUP($AX25&amp;"_"&amp;$BC$14,データシート1!$A:$BT,MATCH($BC$12&amp;"_"&amp;BI$20,データシート1!$A$1:$BT$1,0),0)</f>
        <v>11.849487810314127</v>
      </c>
      <c r="BJ25" s="34">
        <f>VLOOKUP($AX25&amp;"_"&amp;$BC$14,データシート1!$A:$BT,MATCH($BC$12&amp;"_"&amp;BJ$20,データシート1!$A$1:$BT$1,0),0)</f>
        <v>21.364208465738713</v>
      </c>
      <c r="BK25" s="34">
        <f t="shared" si="1"/>
        <v>27.045025240481397</v>
      </c>
      <c r="BL25" s="34">
        <f t="shared" si="2"/>
        <v>26.319565431068256</v>
      </c>
      <c r="BM25" s="34">
        <f>VLOOKUP($AX25&amp;"_"&amp;$BC$14,データシート1!$A:$BT,MATCH($BC$12&amp;"_"&amp;BM$20,データシート1!$A$1:$BT$1,0),0)</f>
        <v>10.121483313993235</v>
      </c>
      <c r="BN25" s="34">
        <f>VLOOKUP($AX25&amp;"_"&amp;$BC$14,データシート1!$A:$BT,MATCH($BC$12&amp;"_"&amp;BN$20,データシート1!$A$1:$BT$1,0),0)</f>
        <v>16.198082117075021</v>
      </c>
      <c r="BO25" s="34">
        <f>VLOOKUP($AX25&amp;"_"&amp;$BC$14,データシート1!$A:$BT,MATCH($BC$12&amp;"_"&amp;BO$20,データシート1!$A$1:$BT$1,0),0)</f>
        <v>0.72545980941314303</v>
      </c>
      <c r="BP25" s="34">
        <f>VLOOKUP($AX25&amp;"_"&amp;$BC$14,データシート1!$A:$BT,MATCH($BC$12&amp;"_"&amp;BP$20,データシート1!$A$1:$BT$1,0),0)</f>
        <v>0</v>
      </c>
      <c r="BQ25" s="34">
        <f>VLOOKUP($AX25&amp;"_"&amp;$BC$14,データシート1!$A:$BT,MATCH($BC$12&amp;"_"&amp;BQ$20,データシート1!$A$1:$BT$1,0),0)</f>
        <v>1.6098091809565429</v>
      </c>
      <c r="BR25" s="35">
        <f t="shared" si="3"/>
        <v>99.358569855227657</v>
      </c>
      <c r="BT25" s="121" t="str">
        <f t="shared" si="4"/>
        <v>岩手町</v>
      </c>
      <c r="BU25" s="33">
        <f t="shared" si="25"/>
        <v>99.358569855227657</v>
      </c>
      <c r="BV25" s="59">
        <f t="shared" si="16"/>
        <v>0.37732063990416193</v>
      </c>
      <c r="BW25" s="59">
        <f t="shared" si="5"/>
        <v>0.23256784197795663</v>
      </c>
      <c r="BX25" s="59">
        <f t="shared" si="5"/>
        <v>1.468917341426723E-2</v>
      </c>
      <c r="BY25" s="59">
        <f t="shared" si="5"/>
        <v>0.13006362451193809</v>
      </c>
      <c r="BZ25" s="59">
        <f t="shared" si="5"/>
        <v>0.11925984671055204</v>
      </c>
      <c r="CA25" s="59">
        <f t="shared" si="5"/>
        <v>0.21502129606804779</v>
      </c>
      <c r="CB25" s="59">
        <f t="shared" si="5"/>
        <v>0.2721962008902491</v>
      </c>
      <c r="CC25" s="59">
        <f t="shared" si="5"/>
        <v>0.26489476921233562</v>
      </c>
      <c r="CD25" s="59">
        <f t="shared" si="5"/>
        <v>0.10186824678274797</v>
      </c>
      <c r="CE25" s="59">
        <f t="shared" si="5"/>
        <v>0.16302652242958762</v>
      </c>
      <c r="CF25" s="59">
        <f t="shared" si="5"/>
        <v>7.3014316779135245E-3</v>
      </c>
      <c r="CG25" s="59">
        <f t="shared" si="5"/>
        <v>0</v>
      </c>
      <c r="CH25" s="59">
        <f t="shared" si="5"/>
        <v>1.6202016426989103E-2</v>
      </c>
      <c r="CI25" s="122">
        <f t="shared" si="6"/>
        <v>1</v>
      </c>
      <c r="CK25" s="123" t="str">
        <f t="shared" si="7"/>
        <v>岩手町</v>
      </c>
      <c r="CL25" s="124">
        <f t="shared" si="17"/>
        <v>37.490039157736874</v>
      </c>
      <c r="CM25" s="65">
        <f t="shared" si="18"/>
        <v>0.32040510679277501</v>
      </c>
      <c r="CN25" s="66">
        <f t="shared" si="19"/>
        <v>23.107608173246351</v>
      </c>
      <c r="CO25" s="65">
        <f t="shared" si="20"/>
        <v>0.51982879015177852</v>
      </c>
      <c r="CP25" s="66">
        <f t="shared" si="8"/>
        <v>1.4594952627970235</v>
      </c>
      <c r="CQ25" s="65">
        <f t="shared" si="21"/>
        <v>0</v>
      </c>
      <c r="CR25" s="66">
        <f t="shared" si="9"/>
        <v>12.9229357216935</v>
      </c>
      <c r="CS25" s="65">
        <f t="shared" si="22"/>
        <v>0</v>
      </c>
      <c r="CT25" s="66">
        <f t="shared" si="10"/>
        <v>11.849487810314127</v>
      </c>
      <c r="CU25" s="67">
        <f t="shared" si="23"/>
        <v>0</v>
      </c>
      <c r="CV25" s="16"/>
      <c r="CW25" s="959">
        <f t="shared" si="24"/>
        <v>12.012</v>
      </c>
      <c r="CX25" s="962">
        <f>VLOOKUP($AX25&amp;"_"&amp;$CW$14,データシート1!$A:$BT,MATCH($CW$12&amp;"_"&amp;CX$20,データシート1!$A$1:$BT$1,0),0)</f>
        <v>12.012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12.012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04606</v>
      </c>
      <c r="AY26" s="18" t="str">
        <f>IF(IFERROR(比較地域マスタ!$Z11,"")=0,"",IFERROR(比較地域マスタ!$Z11,""))</f>
        <v>南三陸町</v>
      </c>
      <c r="BB26" s="110" t="str">
        <f t="shared" si="0"/>
        <v>04606</v>
      </c>
      <c r="BC26" s="1031" t="str">
        <f t="shared" si="0"/>
        <v>南三陸町</v>
      </c>
      <c r="BD26" s="34">
        <f t="shared" si="14"/>
        <v>85.730263885087751</v>
      </c>
      <c r="BE26" s="34">
        <f t="shared" si="15"/>
        <v>31.604510609340423</v>
      </c>
      <c r="BF26" s="34">
        <f>VLOOKUP($AX26&amp;"_"&amp;$BC$14,データシート1!$A:$BT,MATCH($BC$12&amp;"_"&amp;BF$20,データシート1!$A$1:$BT$1,0),0)</f>
        <v>21.910221269743264</v>
      </c>
      <c r="BG26" s="34">
        <f>VLOOKUP($AX26&amp;"_"&amp;$BC$14,データシート1!$A:$BT,MATCH($BC$12&amp;"_"&amp;BG$20,データシート1!$A$1:$BT$1,0),0)</f>
        <v>1.5832940129351671</v>
      </c>
      <c r="BH26" s="34">
        <f>VLOOKUP($AX26&amp;"_"&amp;$BC$14,データシート1!$A:$BT,MATCH($BC$12&amp;"_"&amp;BH$20,データシート1!$A$1:$BT$1,0),0)</f>
        <v>8.1109953266619925</v>
      </c>
      <c r="BI26" s="34">
        <f>VLOOKUP($AX26&amp;"_"&amp;$BC$14,データシート1!$A:$BT,MATCH($BC$12&amp;"_"&amp;BI$20,データシート1!$A$1:$BT$1,0),0)</f>
        <v>11.351218267056741</v>
      </c>
      <c r="BJ26" s="34">
        <f>VLOOKUP($AX26&amp;"_"&amp;$BC$14,データシート1!$A:$BT,MATCH($BC$12&amp;"_"&amp;BJ$20,データシート1!$A$1:$BT$1,0),0)</f>
        <v>12.823767268046193</v>
      </c>
      <c r="BK26" s="34">
        <f t="shared" si="1"/>
        <v>29.950767740644395</v>
      </c>
      <c r="BL26" s="34">
        <f t="shared" si="2"/>
        <v>29.237394062462521</v>
      </c>
      <c r="BM26" s="34">
        <f>VLOOKUP($AX26&amp;"_"&amp;$BC$14,データシート1!$A:$BT,MATCH($BC$12&amp;"_"&amp;BM$20,データシート1!$A$1:$BT$1,0),0)</f>
        <v>11.055209517392367</v>
      </c>
      <c r="BN26" s="34">
        <f>VLOOKUP($AX26&amp;"_"&amp;$BC$14,データシート1!$A:$BT,MATCH($BC$12&amp;"_"&amp;BN$20,データシート1!$A$1:$BT$1,0),0)</f>
        <v>18.182184545070154</v>
      </c>
      <c r="BO26" s="34">
        <f>VLOOKUP($AX26&amp;"_"&amp;$BC$14,データシート1!$A:$BT,MATCH($BC$12&amp;"_"&amp;BO$20,データシート1!$A$1:$BT$1,0),0)</f>
        <v>0.71337367818187303</v>
      </c>
      <c r="BP26" s="34">
        <f>VLOOKUP($AX26&amp;"_"&amp;$BC$14,データシート1!$A:$BT,MATCH($BC$12&amp;"_"&amp;BP$20,データシート1!$A$1:$BT$1,0),0)</f>
        <v>0</v>
      </c>
      <c r="BQ26" s="34">
        <f>VLOOKUP($AX26&amp;"_"&amp;$BC$14,データシート1!$A:$BT,MATCH($BC$12&amp;"_"&amp;BQ$20,データシート1!$A$1:$BT$1,0),0)</f>
        <v>0</v>
      </c>
      <c r="BR26" s="35">
        <f t="shared" si="3"/>
        <v>85.730263885087751</v>
      </c>
      <c r="BT26" s="121" t="str">
        <f t="shared" si="4"/>
        <v>南三陸町</v>
      </c>
      <c r="BU26" s="33">
        <f t="shared" si="25"/>
        <v>85.730263885087751</v>
      </c>
      <c r="BV26" s="59">
        <f t="shared" si="16"/>
        <v>0.36865056955502773</v>
      </c>
      <c r="BW26" s="59">
        <f t="shared" si="5"/>
        <v>0.25557160653455557</v>
      </c>
      <c r="BX26" s="59">
        <f t="shared" si="5"/>
        <v>1.8468320767767651E-2</v>
      </c>
      <c r="BY26" s="59">
        <f t="shared" si="5"/>
        <v>9.4610642252704533E-2</v>
      </c>
      <c r="BZ26" s="59">
        <f t="shared" si="5"/>
        <v>0.13240619767917469</v>
      </c>
      <c r="CA26" s="59">
        <f t="shared" si="5"/>
        <v>0.14958273411166775</v>
      </c>
      <c r="CB26" s="59">
        <f t="shared" si="5"/>
        <v>0.34936049865412983</v>
      </c>
      <c r="CC26" s="59">
        <f t="shared" si="5"/>
        <v>0.34103935690262333</v>
      </c>
      <c r="CD26" s="59">
        <f t="shared" si="5"/>
        <v>0.12895340590821805</v>
      </c>
      <c r="CE26" s="59">
        <f t="shared" si="5"/>
        <v>0.21208595099440528</v>
      </c>
      <c r="CF26" s="59">
        <f t="shared" si="5"/>
        <v>8.3211417515064948E-3</v>
      </c>
      <c r="CG26" s="59">
        <f t="shared" si="5"/>
        <v>0</v>
      </c>
      <c r="CH26" s="59">
        <f t="shared" si="5"/>
        <v>0</v>
      </c>
      <c r="CI26" s="122">
        <f t="shared" si="6"/>
        <v>1</v>
      </c>
      <c r="CK26" s="123" t="str">
        <f t="shared" si="7"/>
        <v>南三陸町</v>
      </c>
      <c r="CL26" s="124">
        <f t="shared" si="17"/>
        <v>31.604510609340423</v>
      </c>
      <c r="CM26" s="65">
        <f t="shared" si="18"/>
        <v>0</v>
      </c>
      <c r="CN26" s="66">
        <f t="shared" si="19"/>
        <v>21.910221269743264</v>
      </c>
      <c r="CO26" s="65">
        <f t="shared" si="20"/>
        <v>0</v>
      </c>
      <c r="CP26" s="66">
        <f t="shared" si="8"/>
        <v>1.5832940129351671</v>
      </c>
      <c r="CQ26" s="65">
        <f t="shared" si="21"/>
        <v>0</v>
      </c>
      <c r="CR26" s="66">
        <f t="shared" si="9"/>
        <v>8.1109953266619925</v>
      </c>
      <c r="CS26" s="65">
        <f t="shared" si="22"/>
        <v>0</v>
      </c>
      <c r="CT26" s="66">
        <f t="shared" si="10"/>
        <v>11.351218267056741</v>
      </c>
      <c r="CU26" s="67">
        <f t="shared" si="23"/>
        <v>0.34216591634679955</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3.8839999999999999</v>
      </c>
      <c r="DB26" s="962">
        <f>VLOOKUP($AX26&amp;"_"&amp;$CW$14,データシート1!$A:$BT,MATCH($CW$12&amp;"_"&amp;DB$20,データシート1!$A$1:$BT$1,0),0)</f>
        <v>0</v>
      </c>
      <c r="DC26" s="962">
        <f>VLOOKUP($AX26&amp;"_"&amp;$CW$14,データシート1!$A:$BT,MATCH($CW$12&amp;"_"&amp;DC$20,データシート1!$A$1:$BT$1,0),0)</f>
        <v>0</v>
      </c>
      <c r="DD26" s="961">
        <f t="shared" si="11"/>
        <v>3.8839999999999999</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30391</v>
      </c>
      <c r="AY27" s="18" t="str">
        <f>IF(IFERROR(比較地域マスタ!$Z12,"")=0,"",IFERROR(比較地域マスタ!$Z12,""))</f>
        <v>みなべ町</v>
      </c>
      <c r="BB27" s="110" t="str">
        <f t="shared" si="0"/>
        <v>30391</v>
      </c>
      <c r="BC27" s="1031" t="str">
        <f t="shared" si="0"/>
        <v>みなべ町</v>
      </c>
      <c r="BD27" s="34">
        <f t="shared" si="14"/>
        <v>150.5152666808047</v>
      </c>
      <c r="BE27" s="34">
        <f t="shared" si="15"/>
        <v>97.063418953881822</v>
      </c>
      <c r="BF27" s="34">
        <f>VLOOKUP($AX27&amp;"_"&amp;$BC$14,データシート1!$A:$BT,MATCH($BC$12&amp;"_"&amp;BF$20,データシート1!$A$1:$BT$1,0),0)</f>
        <v>93.057352725837504</v>
      </c>
      <c r="BG27" s="34">
        <f>VLOOKUP($AX27&amp;"_"&amp;$BC$14,データシート1!$A:$BT,MATCH($BC$12&amp;"_"&amp;BG$20,データシート1!$A$1:$BT$1,0),0)</f>
        <v>0.91071747699786376</v>
      </c>
      <c r="BH27" s="34">
        <f>VLOOKUP($AX27&amp;"_"&amp;$BC$14,データシート1!$A:$BT,MATCH($BC$12&amp;"_"&amp;BH$20,データシート1!$A$1:$BT$1,0),0)</f>
        <v>3.0953487510464623</v>
      </c>
      <c r="BI27" s="34">
        <f>VLOOKUP($AX27&amp;"_"&amp;$BC$14,データシート1!$A:$BT,MATCH($BC$12&amp;"_"&amp;BI$20,データシート1!$A$1:$BT$1,0),0)</f>
        <v>8.208018037138272</v>
      </c>
      <c r="BJ27" s="34">
        <f>VLOOKUP($AX27&amp;"_"&amp;$BC$14,データシート1!$A:$BT,MATCH($BC$12&amp;"_"&amp;BJ$20,データシート1!$A$1:$BT$1,0),0)</f>
        <v>9.9594022843389975</v>
      </c>
      <c r="BK27" s="34">
        <f t="shared" si="1"/>
        <v>35.284427405445619</v>
      </c>
      <c r="BL27" s="34">
        <f t="shared" si="2"/>
        <v>34.577009212218286</v>
      </c>
      <c r="BM27" s="34">
        <f>VLOOKUP($AX27&amp;"_"&amp;$BC$14,データシート1!$A:$BT,MATCH($BC$12&amp;"_"&amp;BM$20,データシート1!$A$1:$BT$1,0),0)</f>
        <v>9.9964428326064496</v>
      </c>
      <c r="BN27" s="34">
        <f>VLOOKUP($AX27&amp;"_"&amp;$BC$14,データシート1!$A:$BT,MATCH($BC$12&amp;"_"&amp;BN$20,データシート1!$A$1:$BT$1,0),0)</f>
        <v>24.580566379611838</v>
      </c>
      <c r="BO27" s="34">
        <f>VLOOKUP($AX27&amp;"_"&amp;$BC$14,データシート1!$A:$BT,MATCH($BC$12&amp;"_"&amp;BO$20,データシート1!$A$1:$BT$1,0),0)</f>
        <v>0.70741819322733501</v>
      </c>
      <c r="BP27" s="34">
        <f>VLOOKUP($AX27&amp;"_"&amp;$BC$14,データシート1!$A:$BT,MATCH($BC$12&amp;"_"&amp;BP$20,データシート1!$A$1:$BT$1,0),0)</f>
        <v>0</v>
      </c>
      <c r="BQ27" s="34">
        <f>VLOOKUP($AX27&amp;"_"&amp;$BC$14,データシート1!$A:$BT,MATCH($BC$12&amp;"_"&amp;BQ$20,データシート1!$A$1:$BT$1,0),0)</f>
        <v>0</v>
      </c>
      <c r="BR27" s="35">
        <f t="shared" si="3"/>
        <v>150.5152666808047</v>
      </c>
      <c r="BT27" s="121" t="str">
        <f t="shared" si="4"/>
        <v>みなべ町</v>
      </c>
      <c r="BU27" s="33">
        <f t="shared" si="25"/>
        <v>150.5152666808047</v>
      </c>
      <c r="BV27" s="59">
        <f t="shared" si="16"/>
        <v>0.64487424494767465</v>
      </c>
      <c r="BW27" s="59">
        <f t="shared" si="5"/>
        <v>0.61825856458257311</v>
      </c>
      <c r="BX27" s="59">
        <f t="shared" si="5"/>
        <v>6.0506651390334221E-3</v>
      </c>
      <c r="BY27" s="59">
        <f t="shared" si="5"/>
        <v>2.0565015226068187E-2</v>
      </c>
      <c r="BZ27" s="59">
        <f t="shared" si="5"/>
        <v>5.4532794035736479E-2</v>
      </c>
      <c r="CA27" s="59">
        <f t="shared" si="5"/>
        <v>6.6168718323170117E-2</v>
      </c>
      <c r="CB27" s="59">
        <f t="shared" si="5"/>
        <v>0.23442424269341883</v>
      </c>
      <c r="CC27" s="59">
        <f t="shared" si="5"/>
        <v>0.22972426634665036</v>
      </c>
      <c r="CD27" s="59">
        <f t="shared" si="5"/>
        <v>6.6414809959482346E-2</v>
      </c>
      <c r="CE27" s="59">
        <f t="shared" si="5"/>
        <v>0.16330945638716801</v>
      </c>
      <c r="CF27" s="59">
        <f t="shared" si="5"/>
        <v>4.6999763467685E-3</v>
      </c>
      <c r="CG27" s="59">
        <f t="shared" si="5"/>
        <v>0</v>
      </c>
      <c r="CH27" s="59">
        <f t="shared" si="5"/>
        <v>0</v>
      </c>
      <c r="CI27" s="122">
        <f t="shared" si="6"/>
        <v>1</v>
      </c>
      <c r="CK27" s="123" t="str">
        <f t="shared" si="7"/>
        <v>みなべ町</v>
      </c>
      <c r="CL27" s="124">
        <f t="shared" si="17"/>
        <v>97.063418953881822</v>
      </c>
      <c r="CM27" s="65">
        <f t="shared" si="18"/>
        <v>0.20090988149990471</v>
      </c>
      <c r="CN27" s="66">
        <f t="shared" si="19"/>
        <v>93.057352725837504</v>
      </c>
      <c r="CO27" s="65">
        <f t="shared" si="20"/>
        <v>0.20955893788912311</v>
      </c>
      <c r="CP27" s="66">
        <f t="shared" si="8"/>
        <v>0.91071747699786376</v>
      </c>
      <c r="CQ27" s="65">
        <f t="shared" si="21"/>
        <v>0</v>
      </c>
      <c r="CR27" s="66">
        <f t="shared" si="9"/>
        <v>3.0953487510464623</v>
      </c>
      <c r="CS27" s="65">
        <f t="shared" si="22"/>
        <v>0</v>
      </c>
      <c r="CT27" s="66">
        <f t="shared" si="10"/>
        <v>8.208018037138272</v>
      </c>
      <c r="CU27" s="67">
        <f t="shared" si="23"/>
        <v>0</v>
      </c>
      <c r="CV27" s="16"/>
      <c r="CW27" s="959">
        <f t="shared" si="24"/>
        <v>19.501000000000001</v>
      </c>
      <c r="CX27" s="962">
        <f>VLOOKUP($AX27&amp;"_"&amp;$CW$14,データシート1!$A:$BT,MATCH($CW$12&amp;"_"&amp;CX$20,データシート1!$A$1:$BT$1,0),0)</f>
        <v>19.501000000000001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19.501000000000001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02384</v>
      </c>
      <c r="AY28" s="18" t="str">
        <f>IF(IFERROR(比較地域マスタ!$Z13,"")=0,"",IFERROR(比較地域マスタ!$Z13,""))</f>
        <v>鶴田町</v>
      </c>
      <c r="BB28" s="110" t="str">
        <f t="shared" si="0"/>
        <v>02384</v>
      </c>
      <c r="BC28" s="1031" t="str">
        <f t="shared" si="0"/>
        <v>鶴田町</v>
      </c>
      <c r="BD28" s="34">
        <f t="shared" si="14"/>
        <v>88.446657361837907</v>
      </c>
      <c r="BE28" s="34">
        <f t="shared" si="15"/>
        <v>27.360679991206666</v>
      </c>
      <c r="BF28" s="34">
        <f>VLOOKUP($AX28&amp;"_"&amp;$BC$14,データシート1!$A:$BT,MATCH($BC$12&amp;"_"&amp;BF$20,データシート1!$A$1:$BT$1,0),0)</f>
        <v>21.42322211346627</v>
      </c>
      <c r="BG28" s="34">
        <f>VLOOKUP($AX28&amp;"_"&amp;$BC$14,データシート1!$A:$BT,MATCH($BC$12&amp;"_"&amp;BG$20,データシート1!$A$1:$BT$1,0),0)</f>
        <v>1.397219063403466</v>
      </c>
      <c r="BH28" s="34">
        <f>VLOOKUP($AX28&amp;"_"&amp;$BC$14,データシート1!$A:$BT,MATCH($BC$12&amp;"_"&amp;BH$20,データシート1!$A$1:$BT$1,0),0)</f>
        <v>4.5402388143369317</v>
      </c>
      <c r="BI28" s="34">
        <f>VLOOKUP($AX28&amp;"_"&amp;$BC$14,データシート1!$A:$BT,MATCH($BC$12&amp;"_"&amp;BI$20,データシート1!$A$1:$BT$1,0),0)</f>
        <v>10.01423120349936</v>
      </c>
      <c r="BJ28" s="34">
        <f>VLOOKUP($AX28&amp;"_"&amp;$BC$14,データシート1!$A:$BT,MATCH($BC$12&amp;"_"&amp;BJ$20,データシート1!$A$1:$BT$1,0),0)</f>
        <v>24.706284132785242</v>
      </c>
      <c r="BK28" s="34">
        <f t="shared" si="1"/>
        <v>25.598071470834377</v>
      </c>
      <c r="BL28" s="34">
        <f t="shared" si="2"/>
        <v>24.883530050504554</v>
      </c>
      <c r="BM28" s="34">
        <f>VLOOKUP($AX28&amp;"_"&amp;$BC$14,データシート1!$A:$BT,MATCH($BC$12&amp;"_"&amp;BM$20,データシート1!$A$1:$BT$1,0),0)</f>
        <v>9.7681080405088441</v>
      </c>
      <c r="BN28" s="34">
        <f>VLOOKUP($AX28&amp;"_"&amp;$BC$14,データシート1!$A:$BT,MATCH($BC$12&amp;"_"&amp;BN$20,データシート1!$A$1:$BT$1,0),0)</f>
        <v>15.11542200999571</v>
      </c>
      <c r="BO28" s="34">
        <f>VLOOKUP($AX28&amp;"_"&amp;$BC$14,データシート1!$A:$BT,MATCH($BC$12&amp;"_"&amp;BO$20,データシート1!$A$1:$BT$1,0),0)</f>
        <v>0.71454142032982204</v>
      </c>
      <c r="BP28" s="34">
        <f>VLOOKUP($AX28&amp;"_"&amp;$BC$14,データシート1!$A:$BT,MATCH($BC$12&amp;"_"&amp;BP$20,データシート1!$A$1:$BT$1,0),0)</f>
        <v>0</v>
      </c>
      <c r="BQ28" s="34">
        <f>VLOOKUP($AX28&amp;"_"&amp;$BC$14,データシート1!$A:$BT,MATCH($BC$12&amp;"_"&amp;BQ$20,データシート1!$A$1:$BT$1,0),0)</f>
        <v>0.76739056351227153</v>
      </c>
      <c r="BR28" s="35">
        <f t="shared" si="3"/>
        <v>88.446657361837907</v>
      </c>
      <c r="BT28" s="121" t="str">
        <f t="shared" si="4"/>
        <v>鶴田町</v>
      </c>
      <c r="BU28" s="33">
        <f t="shared" si="25"/>
        <v>88.446657361837907</v>
      </c>
      <c r="BV28" s="59">
        <f t="shared" si="16"/>
        <v>0.30934668202635757</v>
      </c>
      <c r="BW28" s="59">
        <f t="shared" si="5"/>
        <v>0.24221630022515414</v>
      </c>
      <c r="BX28" s="59">
        <f t="shared" si="5"/>
        <v>1.5797307722861715E-2</v>
      </c>
      <c r="BY28" s="59">
        <f t="shared" si="5"/>
        <v>5.1333074078341701E-2</v>
      </c>
      <c r="BZ28" s="59">
        <f t="shared" si="5"/>
        <v>0.11322339930304932</v>
      </c>
      <c r="CA28" s="59">
        <f t="shared" si="5"/>
        <v>0.2793354194462217</v>
      </c>
      <c r="CB28" s="59">
        <f t="shared" si="5"/>
        <v>0.28941818983742829</v>
      </c>
      <c r="CC28" s="59">
        <f t="shared" si="5"/>
        <v>0.28133940606376218</v>
      </c>
      <c r="CD28" s="59">
        <f t="shared" si="5"/>
        <v>0.11044066934657829</v>
      </c>
      <c r="CE28" s="59">
        <f t="shared" si="5"/>
        <v>0.17089873671718389</v>
      </c>
      <c r="CF28" s="59">
        <f t="shared" si="5"/>
        <v>8.0787837736661077E-3</v>
      </c>
      <c r="CG28" s="59">
        <f t="shared" si="5"/>
        <v>0</v>
      </c>
      <c r="CH28" s="59">
        <f t="shared" si="5"/>
        <v>8.6763093869432952E-3</v>
      </c>
      <c r="CI28" s="122">
        <f t="shared" si="6"/>
        <v>1</v>
      </c>
      <c r="CK28" s="123" t="str">
        <f t="shared" si="7"/>
        <v>鶴田町</v>
      </c>
      <c r="CL28" s="124">
        <f t="shared" si="17"/>
        <v>27.360679991206666</v>
      </c>
      <c r="CM28" s="65">
        <f t="shared" si="18"/>
        <v>0.46658197106588034</v>
      </c>
      <c r="CN28" s="66">
        <f t="shared" si="19"/>
        <v>21.42322211346627</v>
      </c>
      <c r="CO28" s="65">
        <f t="shared" si="20"/>
        <v>0.5958954228447042</v>
      </c>
      <c r="CP28" s="66">
        <f t="shared" si="8"/>
        <v>1.397219063403466</v>
      </c>
      <c r="CQ28" s="65">
        <f t="shared" si="21"/>
        <v>0</v>
      </c>
      <c r="CR28" s="66">
        <f t="shared" si="9"/>
        <v>4.5402388143369317</v>
      </c>
      <c r="CS28" s="65">
        <f t="shared" si="22"/>
        <v>0</v>
      </c>
      <c r="CT28" s="66">
        <f t="shared" si="10"/>
        <v>10.01423120349936</v>
      </c>
      <c r="CU28" s="67">
        <f t="shared" si="23"/>
        <v>0</v>
      </c>
      <c r="CV28" s="16"/>
      <c r="CW28" s="959">
        <f t="shared" si="24"/>
        <v>12.766</v>
      </c>
      <c r="CX28" s="962">
        <f>VLOOKUP($AX28&amp;"_"&amp;$CW$14,データシート1!$A:$BT,MATCH($CW$12&amp;"_"&amp;CX$20,データシート1!$A$1:$BT$1,0),0)</f>
        <v>12.766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12.766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09343</v>
      </c>
      <c r="AY29" s="18" t="str">
        <f>IF(IFERROR(比較地域マスタ!$Z14,"")=0,"",IFERROR(比較地域マスタ!$Z14,""))</f>
        <v>茂木町</v>
      </c>
      <c r="BB29" s="110" t="str">
        <f t="shared" si="0"/>
        <v>09343</v>
      </c>
      <c r="BC29" s="1031" t="str">
        <f t="shared" si="0"/>
        <v>茂木町</v>
      </c>
      <c r="BD29" s="34">
        <f t="shared" si="14"/>
        <v>65.456474701303677</v>
      </c>
      <c r="BE29" s="34">
        <f t="shared" si="15"/>
        <v>8.9551907620953344</v>
      </c>
      <c r="BF29" s="34">
        <f>VLOOKUP($AX29&amp;"_"&amp;$BC$14,データシート1!$A:$BT,MATCH($BC$12&amp;"_"&amp;BF$20,データシート1!$A$1:$BT$1,0),0)</f>
        <v>4.0679848778675698</v>
      </c>
      <c r="BG29" s="34">
        <f>VLOOKUP($AX29&amp;"_"&amp;$BC$14,データシート1!$A:$BT,MATCH($BC$12&amp;"_"&amp;BG$20,データシート1!$A$1:$BT$1,0),0)</f>
        <v>0.7192933841830883</v>
      </c>
      <c r="BH29" s="34">
        <f>VLOOKUP($AX29&amp;"_"&amp;$BC$14,データシート1!$A:$BT,MATCH($BC$12&amp;"_"&amp;BH$20,データシート1!$A$1:$BT$1,0),0)</f>
        <v>4.1679125000446771</v>
      </c>
      <c r="BI29" s="34">
        <f>VLOOKUP($AX29&amp;"_"&amp;$BC$14,データシート1!$A:$BT,MATCH($BC$12&amp;"_"&amp;BI$20,データシート1!$A$1:$BT$1,0),0)</f>
        <v>12.129771878358239</v>
      </c>
      <c r="BJ29" s="34">
        <f>VLOOKUP($AX29&amp;"_"&amp;$BC$14,データシート1!$A:$BT,MATCH($BC$12&amp;"_"&amp;BJ$20,データシート1!$A$1:$BT$1,0),0)</f>
        <v>14.083730069069578</v>
      </c>
      <c r="BK29" s="34">
        <f t="shared" si="1"/>
        <v>28.653680197479559</v>
      </c>
      <c r="BL29" s="34">
        <f t="shared" si="2"/>
        <v>27.942642003593583</v>
      </c>
      <c r="BM29" s="34">
        <f>VLOOKUP($AX29&amp;"_"&amp;$BC$14,データシート1!$A:$BT,MATCH($BC$12&amp;"_"&amp;BM$20,データシート1!$A$1:$BT$1,0),0)</f>
        <v>12.58559627871322</v>
      </c>
      <c r="BN29" s="34">
        <f>VLOOKUP($AX29&amp;"_"&amp;$BC$14,データシート1!$A:$BT,MATCH($BC$12&amp;"_"&amp;BN$20,データシート1!$A$1:$BT$1,0),0)</f>
        <v>15.357045724880361</v>
      </c>
      <c r="BO29" s="34">
        <f>VLOOKUP($AX29&amp;"_"&amp;$BC$14,データシート1!$A:$BT,MATCH($BC$12&amp;"_"&amp;BO$20,データシート1!$A$1:$BT$1,0),0)</f>
        <v>0.711038193885976</v>
      </c>
      <c r="BP29" s="34">
        <f>VLOOKUP($AX29&amp;"_"&amp;$BC$14,データシート1!$A:$BT,MATCH($BC$12&amp;"_"&amp;BP$20,データシート1!$A$1:$BT$1,0),0)</f>
        <v>0</v>
      </c>
      <c r="BQ29" s="34">
        <f>VLOOKUP($AX29&amp;"_"&amp;$BC$14,データシート1!$A:$BT,MATCH($BC$12&amp;"_"&amp;BQ$20,データシート1!$A$1:$BT$1,0),0)</f>
        <v>1.634101794300961</v>
      </c>
      <c r="BR29" s="35">
        <f t="shared" si="3"/>
        <v>65.456474701303677</v>
      </c>
      <c r="BT29" s="121" t="str">
        <f t="shared" si="4"/>
        <v>茂木町</v>
      </c>
      <c r="BU29" s="33">
        <f t="shared" si="25"/>
        <v>65.456474701303677</v>
      </c>
      <c r="BV29" s="59">
        <f t="shared" si="16"/>
        <v>0.1368113819596975</v>
      </c>
      <c r="BW29" s="59">
        <f t="shared" si="5"/>
        <v>6.2147937181629934E-2</v>
      </c>
      <c r="BX29" s="59">
        <f t="shared" si="5"/>
        <v>1.0988880587679471E-2</v>
      </c>
      <c r="BY29" s="59">
        <f t="shared" si="5"/>
        <v>6.3674564190388125E-2</v>
      </c>
      <c r="BZ29" s="59">
        <f t="shared" si="5"/>
        <v>0.18531049729930926</v>
      </c>
      <c r="CA29" s="59">
        <f t="shared" si="5"/>
        <v>0.21516175647004523</v>
      </c>
      <c r="CB29" s="59">
        <f t="shared" si="5"/>
        <v>0.43775165601622101</v>
      </c>
      <c r="CC29" s="59">
        <f t="shared" si="5"/>
        <v>0.4268888926741583</v>
      </c>
      <c r="CD29" s="59">
        <f t="shared" si="5"/>
        <v>0.19227427593900892</v>
      </c>
      <c r="CE29" s="59">
        <f t="shared" si="5"/>
        <v>0.23461461673514936</v>
      </c>
      <c r="CF29" s="59">
        <f t="shared" si="5"/>
        <v>1.0862763342062699E-2</v>
      </c>
      <c r="CG29" s="59">
        <f t="shared" si="5"/>
        <v>0</v>
      </c>
      <c r="CH29" s="59">
        <f t="shared" si="5"/>
        <v>2.496470825472694E-2</v>
      </c>
      <c r="CI29" s="122">
        <f t="shared" si="6"/>
        <v>1</v>
      </c>
      <c r="CK29" s="123" t="str">
        <f t="shared" si="7"/>
        <v>茂木町</v>
      </c>
      <c r="CL29" s="124">
        <f t="shared" si="17"/>
        <v>8.9551907620953344</v>
      </c>
      <c r="CM29" s="65">
        <f t="shared" si="18"/>
        <v>0</v>
      </c>
      <c r="CN29" s="66">
        <f t="shared" si="19"/>
        <v>4.0679848778675698</v>
      </c>
      <c r="CO29" s="65">
        <f t="shared" si="20"/>
        <v>0</v>
      </c>
      <c r="CP29" s="66">
        <f t="shared" si="8"/>
        <v>0.7192933841830883</v>
      </c>
      <c r="CQ29" s="65">
        <f t="shared" si="21"/>
        <v>0</v>
      </c>
      <c r="CR29" s="66">
        <f t="shared" si="9"/>
        <v>4.1679125000446771</v>
      </c>
      <c r="CS29" s="65">
        <f t="shared" si="22"/>
        <v>0</v>
      </c>
      <c r="CT29" s="66">
        <f t="shared" si="10"/>
        <v>12.129771878358239</v>
      </c>
      <c r="CU29" s="67">
        <f t="shared" si="23"/>
        <v>0.36884452938331391</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4.4740000000000002</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07308</v>
      </c>
      <c r="AY30" s="18" t="str">
        <f>IF(IFERROR(比較地域マスタ!$Z15,"")=0,"",IFERROR(比較地域マスタ!$Z15,""))</f>
        <v>川俣町</v>
      </c>
      <c r="BB30" s="110" t="str">
        <f t="shared" si="0"/>
        <v>07308</v>
      </c>
      <c r="BC30" s="1031" t="str">
        <f t="shared" si="0"/>
        <v>川俣町</v>
      </c>
      <c r="BD30" s="34">
        <f t="shared" si="14"/>
        <v>88.300561108799485</v>
      </c>
      <c r="BE30" s="34">
        <f t="shared" si="15"/>
        <v>27.977988213062901</v>
      </c>
      <c r="BF30" s="34">
        <f>VLOOKUP($AX30&amp;"_"&amp;$BC$14,データシート1!$A:$BT,MATCH($BC$12&amp;"_"&amp;BF$20,データシート1!$A$1:$BT$1,0),0)</f>
        <v>22.19518039228841</v>
      </c>
      <c r="BG30" s="34">
        <f>VLOOKUP($AX30&amp;"_"&amp;$BC$14,データシート1!$A:$BT,MATCH($BC$12&amp;"_"&amp;BG$20,データシート1!$A$1:$BT$1,0),0)</f>
        <v>1.1071241156679652</v>
      </c>
      <c r="BH30" s="34">
        <f>VLOOKUP($AX30&amp;"_"&amp;$BC$14,データシート1!$A:$BT,MATCH($BC$12&amp;"_"&amp;BH$20,データシート1!$A$1:$BT$1,0),0)</f>
        <v>4.6756837051065263</v>
      </c>
      <c r="BI30" s="34">
        <f>VLOOKUP($AX30&amp;"_"&amp;$BC$14,データシート1!$A:$BT,MATCH($BC$12&amp;"_"&amp;BI$20,データシート1!$A$1:$BT$1,0),0)</f>
        <v>12.54329768075428</v>
      </c>
      <c r="BJ30" s="34">
        <f>VLOOKUP($AX30&amp;"_"&amp;$BC$14,データシート1!$A:$BT,MATCH($BC$12&amp;"_"&amp;BJ$20,データシート1!$A$1:$BT$1,0),0)</f>
        <v>20.481672753564784</v>
      </c>
      <c r="BK30" s="34">
        <f t="shared" si="1"/>
        <v>25.077873310365732</v>
      </c>
      <c r="BL30" s="34">
        <f t="shared" si="2"/>
        <v>24.356967695329587</v>
      </c>
      <c r="BM30" s="34">
        <f>VLOOKUP($AX30&amp;"_"&amp;$BC$14,データシート1!$A:$BT,MATCH($BC$12&amp;"_"&amp;BM$20,データシート1!$A$1:$BT$1,0),0)</f>
        <v>11.620609954967389</v>
      </c>
      <c r="BN30" s="34">
        <f>VLOOKUP($AX30&amp;"_"&amp;$BC$14,データシート1!$A:$BT,MATCH($BC$12&amp;"_"&amp;BN$20,データシート1!$A$1:$BT$1,0),0)</f>
        <v>12.7363577403622</v>
      </c>
      <c r="BO30" s="34">
        <f>VLOOKUP($AX30&amp;"_"&amp;$BC$14,データシート1!$A:$BT,MATCH($BC$12&amp;"_"&amp;BO$20,データシート1!$A$1:$BT$1,0),0)</f>
        <v>0.72090561503614303</v>
      </c>
      <c r="BP30" s="34">
        <f>VLOOKUP($AX30&amp;"_"&amp;$BC$14,データシート1!$A:$BT,MATCH($BC$12&amp;"_"&amp;BP$20,データシート1!$A$1:$BT$1,0),0)</f>
        <v>0</v>
      </c>
      <c r="BQ30" s="34">
        <f>VLOOKUP($AX30&amp;"_"&amp;$BC$14,データシート1!$A:$BT,MATCH($BC$12&amp;"_"&amp;BQ$20,データシート1!$A$1:$BT$1,0),0)</f>
        <v>2.219729151051796</v>
      </c>
      <c r="BR30" s="35">
        <f t="shared" si="3"/>
        <v>88.300561108799485</v>
      </c>
      <c r="BT30" s="121" t="str">
        <f t="shared" si="4"/>
        <v>川俣町</v>
      </c>
      <c r="BU30" s="33">
        <f t="shared" si="25"/>
        <v>88.300561108799485</v>
      </c>
      <c r="BV30" s="59">
        <f t="shared" si="16"/>
        <v>0.31684949519844885</v>
      </c>
      <c r="BW30" s="59">
        <f t="shared" si="5"/>
        <v>0.2513594490633036</v>
      </c>
      <c r="BX30" s="59">
        <f t="shared" si="5"/>
        <v>1.2538132280992223E-2</v>
      </c>
      <c r="BY30" s="59">
        <f t="shared" si="5"/>
        <v>5.2951913854153036E-2</v>
      </c>
      <c r="BZ30" s="59">
        <f t="shared" si="5"/>
        <v>0.14205229868583805</v>
      </c>
      <c r="CA30" s="59">
        <f t="shared" si="5"/>
        <v>0.23195404985397888</v>
      </c>
      <c r="CB30" s="59">
        <f t="shared" si="5"/>
        <v>0.28400582052322459</v>
      </c>
      <c r="CC30" s="59">
        <f t="shared" si="5"/>
        <v>0.27584159590241064</v>
      </c>
      <c r="CD30" s="59">
        <f t="shared" si="5"/>
        <v>0.13160290046910417</v>
      </c>
      <c r="CE30" s="59">
        <f t="shared" si="5"/>
        <v>0.14423869543330653</v>
      </c>
      <c r="CF30" s="59">
        <f t="shared" si="5"/>
        <v>8.1642246208138997E-3</v>
      </c>
      <c r="CG30" s="59">
        <f t="shared" si="5"/>
        <v>0</v>
      </c>
      <c r="CH30" s="59">
        <f t="shared" si="5"/>
        <v>2.5138335738509727E-2</v>
      </c>
      <c r="CI30" s="122">
        <f t="shared" si="6"/>
        <v>1</v>
      </c>
      <c r="CK30" s="123" t="str">
        <f t="shared" si="7"/>
        <v>川俣町</v>
      </c>
      <c r="CL30" s="124">
        <f t="shared" si="17"/>
        <v>27.977988213062901</v>
      </c>
      <c r="CM30" s="65">
        <f t="shared" si="18"/>
        <v>0.8854103379897047</v>
      </c>
      <c r="CN30" s="66">
        <f t="shared" si="19"/>
        <v>22.19518039228841</v>
      </c>
      <c r="CO30" s="65">
        <f t="shared" si="20"/>
        <v>1</v>
      </c>
      <c r="CP30" s="66">
        <f t="shared" si="8"/>
        <v>1.1071241156679652</v>
      </c>
      <c r="CQ30" s="65">
        <f t="shared" si="21"/>
        <v>0</v>
      </c>
      <c r="CR30" s="66">
        <f t="shared" si="9"/>
        <v>4.6756837051065263</v>
      </c>
      <c r="CS30" s="65">
        <f t="shared" si="22"/>
        <v>0</v>
      </c>
      <c r="CT30" s="66">
        <f t="shared" si="10"/>
        <v>12.54329768075428</v>
      </c>
      <c r="CU30" s="67">
        <f t="shared" si="23"/>
        <v>0</v>
      </c>
      <c r="CV30" s="16"/>
      <c r="CW30" s="959">
        <f t="shared" si="24"/>
        <v>24.771999999999998</v>
      </c>
      <c r="CX30" s="962">
        <f>VLOOKUP($AX30&amp;"_"&amp;$CW$14,データシート1!$A:$BT,MATCH($CW$12&amp;"_"&amp;CX$20,データシート1!$A$1:$BT$1,0),0)</f>
        <v>24.771999999999998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24.771999999999998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39202</v>
      </c>
      <c r="AY31" s="18" t="str">
        <f>IF(IFERROR(比較地域マスタ!$Z16,"")=0,"",IFERROR(比較地域マスタ!$Z16,""))</f>
        <v>室戸市</v>
      </c>
      <c r="BB31" s="110" t="str">
        <f t="shared" si="0"/>
        <v>39202</v>
      </c>
      <c r="BC31" s="1031" t="str">
        <f t="shared" si="0"/>
        <v>室戸市</v>
      </c>
      <c r="BD31" s="34">
        <f t="shared" si="14"/>
        <v>116.59143277011766</v>
      </c>
      <c r="BE31" s="34">
        <f t="shared" si="15"/>
        <v>60.674826679028826</v>
      </c>
      <c r="BF31" s="34">
        <f>VLOOKUP($AX31&amp;"_"&amp;$BC$14,データシート1!$A:$BT,MATCH($BC$12&amp;"_"&amp;BF$20,データシート1!$A$1:$BT$1,0),0)</f>
        <v>45.709781394676085</v>
      </c>
      <c r="BG31" s="34">
        <f>VLOOKUP($AX31&amp;"_"&amp;$BC$14,データシート1!$A:$BT,MATCH($BC$12&amp;"_"&amp;BG$20,データシート1!$A$1:$BT$1,0),0)</f>
        <v>1.6394701424566682</v>
      </c>
      <c r="BH31" s="34">
        <f>VLOOKUP($AX31&amp;"_"&amp;$BC$14,データシート1!$A:$BT,MATCH($BC$12&amp;"_"&amp;BH$20,データシート1!$A$1:$BT$1,0),0)</f>
        <v>13.325575141896078</v>
      </c>
      <c r="BI31" s="34">
        <f>VLOOKUP($AX31&amp;"_"&amp;$BC$14,データシート1!$A:$BT,MATCH($BC$12&amp;"_"&amp;BI$20,データシート1!$A$1:$BT$1,0),0)</f>
        <v>12.374918504569672</v>
      </c>
      <c r="BJ31" s="34">
        <f>VLOOKUP($AX31&amp;"_"&amp;$BC$14,データシート1!$A:$BT,MATCH($BC$12&amp;"_"&amp;BJ$20,データシート1!$A$1:$BT$1,0),0)</f>
        <v>17.438544521487</v>
      </c>
      <c r="BK31" s="34">
        <f t="shared" si="1"/>
        <v>23.97476911597527</v>
      </c>
      <c r="BL31" s="34">
        <f t="shared" si="2"/>
        <v>23.12711150768919</v>
      </c>
      <c r="BM31" s="34">
        <f>VLOOKUP($AX31&amp;"_"&amp;$BC$14,データシート1!$A:$BT,MATCH($BC$12&amp;"_"&amp;BM$20,データシート1!$A$1:$BT$1,0),0)</f>
        <v>9.7681080405088441</v>
      </c>
      <c r="BN31" s="34">
        <f>VLOOKUP($AX31&amp;"_"&amp;$BC$14,データシート1!$A:$BT,MATCH($BC$12&amp;"_"&amp;BN$20,データシート1!$A$1:$BT$1,0),0)</f>
        <v>13.359003467180345</v>
      </c>
      <c r="BO31" s="34">
        <f>VLOOKUP($AX31&amp;"_"&amp;$BC$14,データシート1!$A:$BT,MATCH($BC$12&amp;"_"&amp;BO$20,データシート1!$A$1:$BT$1,0),0)</f>
        <v>0.71927077602901501</v>
      </c>
      <c r="BP31" s="34">
        <f>VLOOKUP($AX31&amp;"_"&amp;$BC$14,データシート1!$A:$BT,MATCH($BC$12&amp;"_"&amp;BP$20,データシート1!$A$1:$BT$1,0),0)</f>
        <v>0.12838683225706882</v>
      </c>
      <c r="BQ31" s="34">
        <f>VLOOKUP($AX31&amp;"_"&amp;$BC$14,データシート1!$A:$BT,MATCH($BC$12&amp;"_"&amp;BQ$20,データシート1!$A$1:$BT$1,0),0)</f>
        <v>2.1283739490568911</v>
      </c>
      <c r="BR31" s="35">
        <f t="shared" si="3"/>
        <v>116.59143277011766</v>
      </c>
      <c r="BT31" s="121" t="str">
        <f t="shared" si="4"/>
        <v>室戸市</v>
      </c>
      <c r="BU31" s="33">
        <f t="shared" si="25"/>
        <v>116.59143277011766</v>
      </c>
      <c r="BV31" s="59">
        <f t="shared" si="16"/>
        <v>0.52040553270033885</v>
      </c>
      <c r="BW31" s="59">
        <f t="shared" si="5"/>
        <v>0.39205094498496879</v>
      </c>
      <c r="BX31" s="59">
        <f t="shared" si="5"/>
        <v>1.4061669056672436E-2</v>
      </c>
      <c r="BY31" s="59">
        <f t="shared" si="5"/>
        <v>0.11429291865869769</v>
      </c>
      <c r="BZ31" s="59">
        <f t="shared" si="5"/>
        <v>0.10613917515679899</v>
      </c>
      <c r="CA31" s="59">
        <f t="shared" si="5"/>
        <v>0.14956969056097311</v>
      </c>
      <c r="CB31" s="59">
        <f t="shared" si="5"/>
        <v>0.2056306243636796</v>
      </c>
      <c r="CC31" s="59">
        <f t="shared" si="5"/>
        <v>0.19836029936512334</v>
      </c>
      <c r="CD31" s="59">
        <f t="shared" si="5"/>
        <v>8.3780667313425511E-2</v>
      </c>
      <c r="CE31" s="59">
        <f t="shared" si="5"/>
        <v>0.11457963205169783</v>
      </c>
      <c r="CF31" s="59">
        <f t="shared" si="5"/>
        <v>6.1691563345584325E-3</v>
      </c>
      <c r="CG31" s="59">
        <f t="shared" si="5"/>
        <v>1.1011686639978775E-3</v>
      </c>
      <c r="CH31" s="59">
        <f t="shared" si="5"/>
        <v>1.8254977218209404E-2</v>
      </c>
      <c r="CI31" s="122">
        <f t="shared" si="6"/>
        <v>1</v>
      </c>
      <c r="CK31" s="123" t="str">
        <f t="shared" si="7"/>
        <v>室戸市</v>
      </c>
      <c r="CL31" s="124">
        <f t="shared" si="17"/>
        <v>60.674826679028826</v>
      </c>
      <c r="CM31" s="65">
        <f t="shared" si="18"/>
        <v>0.17809692406974606</v>
      </c>
      <c r="CN31" s="66">
        <f t="shared" si="19"/>
        <v>45.709781394676085</v>
      </c>
      <c r="CO31" s="65">
        <f t="shared" si="20"/>
        <v>0.23640454341045256</v>
      </c>
      <c r="CP31" s="66">
        <f t="shared" si="8"/>
        <v>1.6394701424566682</v>
      </c>
      <c r="CQ31" s="65">
        <f t="shared" si="21"/>
        <v>0</v>
      </c>
      <c r="CR31" s="66">
        <f t="shared" si="9"/>
        <v>13.325575141896078</v>
      </c>
      <c r="CS31" s="65">
        <f t="shared" si="22"/>
        <v>0</v>
      </c>
      <c r="CT31" s="66">
        <f t="shared" si="10"/>
        <v>12.374918504569672</v>
      </c>
      <c r="CU31" s="67">
        <f t="shared" si="23"/>
        <v>0</v>
      </c>
      <c r="CV31" s="16"/>
      <c r="CW31" s="959">
        <f t="shared" si="24"/>
        <v>10.805999999999999</v>
      </c>
      <c r="CX31" s="962">
        <f>VLOOKUP($AX31&amp;"_"&amp;$CW$14,データシート1!$A:$BT,MATCH($CW$12&amp;"_"&amp;CX$20,データシート1!$A$1:$BT$1,0),0)</f>
        <v>10.805999999999999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10.805999999999999</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46505</v>
      </c>
      <c r="AY32" s="18" t="str">
        <f>IF(IFERROR(比較地域マスタ!$Z17,"")=0,"",IFERROR(比較地域マスタ!$Z17,""))</f>
        <v>屋久島町</v>
      </c>
      <c r="AZ32" s="16"/>
      <c r="BA32" s="16"/>
      <c r="BB32" s="110" t="str">
        <f t="shared" si="0"/>
        <v>46505</v>
      </c>
      <c r="BC32" s="1031" t="str">
        <f t="shared" si="0"/>
        <v>屋久島町</v>
      </c>
      <c r="BD32" s="34">
        <f t="shared" si="14"/>
        <v>81.183481491528255</v>
      </c>
      <c r="BE32" s="34">
        <f t="shared" si="15"/>
        <v>12.41095266160702</v>
      </c>
      <c r="BF32" s="34">
        <f>VLOOKUP($AX32&amp;"_"&amp;$BC$14,データシート1!$A:$BT,MATCH($BC$12&amp;"_"&amp;BF$20,データシート1!$A$1:$BT$1,0),0)</f>
        <v>5.1162661202421562</v>
      </c>
      <c r="BG32" s="34">
        <f>VLOOKUP($AX32&amp;"_"&amp;$BC$14,データシート1!$A:$BT,MATCH($BC$12&amp;"_"&amp;BG$20,データシート1!$A$1:$BT$1,0),0)</f>
        <v>1.1501402755658068</v>
      </c>
      <c r="BH32" s="34">
        <f>VLOOKUP($AX32&amp;"_"&amp;$BC$14,データシート1!$A:$BT,MATCH($BC$12&amp;"_"&amp;BH$20,データシート1!$A$1:$BT$1,0),0)</f>
        <v>6.1445462657990575</v>
      </c>
      <c r="BI32" s="34">
        <f>VLOOKUP($AX32&amp;"_"&amp;$BC$14,データシート1!$A:$BT,MATCH($BC$12&amp;"_"&amp;BI$20,データシート1!$A$1:$BT$1,0),0)</f>
        <v>14.148340380443708</v>
      </c>
      <c r="BJ32" s="34">
        <f>VLOOKUP($AX32&amp;"_"&amp;$BC$14,データシート1!$A:$BT,MATCH($BC$12&amp;"_"&amp;BJ$20,データシート1!$A$1:$BT$1,0),0)</f>
        <v>11.981948899581614</v>
      </c>
      <c r="BK32" s="34">
        <f t="shared" si="1"/>
        <v>41.107247556795933</v>
      </c>
      <c r="BL32" s="34">
        <f t="shared" si="2"/>
        <v>26.390030130173663</v>
      </c>
      <c r="BM32" s="34">
        <f>VLOOKUP($AX32&amp;"_"&amp;$BC$14,データシート1!$A:$BT,MATCH($BC$12&amp;"_"&amp;BM$20,データシート1!$A$1:$BT$1,0),0)</f>
        <v>9.4391972090349139</v>
      </c>
      <c r="BN32" s="34">
        <f>VLOOKUP($AX32&amp;"_"&amp;$BC$14,データシート1!$A:$BT,MATCH($BC$12&amp;"_"&amp;BN$20,データシート1!$A$1:$BT$1,0),0)</f>
        <v>16.950832921138748</v>
      </c>
      <c r="BO32" s="34">
        <f>VLOOKUP($AX32&amp;"_"&amp;$BC$14,データシート1!$A:$BT,MATCH($BC$12&amp;"_"&amp;BO$20,データシート1!$A$1:$BT$1,0),0)</f>
        <v>0.69702528811059095</v>
      </c>
      <c r="BP32" s="34">
        <f>VLOOKUP($AX32&amp;"_"&amp;$BC$14,データシート1!$A:$BT,MATCH($BC$12&amp;"_"&amp;BP$20,データシート1!$A$1:$BT$1,0),0)</f>
        <v>14.020192138511677</v>
      </c>
      <c r="BQ32" s="34">
        <f>VLOOKUP($AX32&amp;"_"&amp;$BC$14,データシート1!$A:$BT,MATCH($BC$12&amp;"_"&amp;BQ$20,データシート1!$A$1:$BT$1,0),0)</f>
        <v>1.5349919931</v>
      </c>
      <c r="BR32" s="35">
        <f t="shared" si="3"/>
        <v>81.183481491528255</v>
      </c>
      <c r="BS32" s="21"/>
      <c r="BT32" s="121" t="str">
        <f t="shared" si="4"/>
        <v>屋久島町</v>
      </c>
      <c r="BU32" s="33">
        <f t="shared" si="25"/>
        <v>81.183481491528255</v>
      </c>
      <c r="BV32" s="59">
        <f t="shared" si="16"/>
        <v>0.15287534401813183</v>
      </c>
      <c r="BW32" s="59">
        <f t="shared" si="5"/>
        <v>6.3021023812289384E-2</v>
      </c>
      <c r="BX32" s="59">
        <f t="shared" si="5"/>
        <v>1.4167171134263655E-2</v>
      </c>
      <c r="BY32" s="59">
        <f t="shared" si="5"/>
        <v>7.5687149071578794E-2</v>
      </c>
      <c r="BZ32" s="59">
        <f t="shared" si="5"/>
        <v>0.17427609804982472</v>
      </c>
      <c r="CA32" s="59">
        <f t="shared" si="5"/>
        <v>0.14759097145682237</v>
      </c>
      <c r="CB32" s="59">
        <f t="shared" si="5"/>
        <v>0.50634989780631179</v>
      </c>
      <c r="CC32" s="59">
        <f t="shared" si="5"/>
        <v>0.32506649930906872</v>
      </c>
      <c r="CD32" s="59">
        <f t="shared" si="5"/>
        <v>0.11626992382705247</v>
      </c>
      <c r="CE32" s="59">
        <f t="shared" si="5"/>
        <v>0.20879657548201624</v>
      </c>
      <c r="CF32" s="59">
        <f t="shared" si="5"/>
        <v>8.5858018811785959E-3</v>
      </c>
      <c r="CG32" s="59">
        <f t="shared" si="5"/>
        <v>0.1726975966160644</v>
      </c>
      <c r="CH32" s="59">
        <f t="shared" si="5"/>
        <v>1.8907688668909586E-2</v>
      </c>
      <c r="CI32" s="122">
        <f t="shared" si="6"/>
        <v>1</v>
      </c>
      <c r="CJ32" s="16"/>
      <c r="CK32" s="123" t="str">
        <f t="shared" si="7"/>
        <v>屋久島町</v>
      </c>
      <c r="CL32" s="124">
        <f t="shared" si="17"/>
        <v>12.41095266160702</v>
      </c>
      <c r="CM32" s="65">
        <f t="shared" si="18"/>
        <v>0</v>
      </c>
      <c r="CN32" s="66">
        <f t="shared" si="19"/>
        <v>5.1162661202421562</v>
      </c>
      <c r="CO32" s="65">
        <f t="shared" si="20"/>
        <v>0</v>
      </c>
      <c r="CP32" s="66">
        <f t="shared" si="8"/>
        <v>1.1501402755658068</v>
      </c>
      <c r="CQ32" s="65">
        <f t="shared" si="21"/>
        <v>0</v>
      </c>
      <c r="CR32" s="66">
        <f t="shared" si="9"/>
        <v>6.1445462657990575</v>
      </c>
      <c r="CS32" s="65">
        <f t="shared" si="22"/>
        <v>0</v>
      </c>
      <c r="CT32" s="66">
        <f t="shared" si="10"/>
        <v>14.148340380443708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01216</v>
      </c>
      <c r="AY33" s="18" t="str">
        <f>IF(IFERROR(比較地域マスタ!$Z18,"")=0,"",IFERROR(比較地域マスタ!$Z18,""))</f>
        <v>芦別市</v>
      </c>
      <c r="BB33" s="110" t="str">
        <f t="shared" si="0"/>
        <v>01216</v>
      </c>
      <c r="BC33" s="1031" t="str">
        <f t="shared" si="0"/>
        <v>芦別市</v>
      </c>
      <c r="BD33" s="34">
        <f t="shared" si="14"/>
        <v>110.28926586770405</v>
      </c>
      <c r="BE33" s="34">
        <f t="shared" si="15"/>
        <v>44.658542649657022</v>
      </c>
      <c r="BF33" s="34">
        <f>VLOOKUP($AX33&amp;"_"&amp;$BC$14,データシート1!$A:$BT,MATCH($BC$12&amp;"_"&amp;BF$20,データシート1!$A$1:$BT$1,0),0)</f>
        <v>33.163123470396464</v>
      </c>
      <c r="BG33" s="34">
        <f>VLOOKUP($AX33&amp;"_"&amp;$BC$14,データシート1!$A:$BT,MATCH($BC$12&amp;"_"&amp;BG$20,データシート1!$A$1:$BT$1,0),0)</f>
        <v>0.98667341709832568</v>
      </c>
      <c r="BH33" s="34">
        <f>VLOOKUP($AX33&amp;"_"&amp;$BC$14,データシート1!$A:$BT,MATCH($BC$12&amp;"_"&amp;BH$20,データシート1!$A$1:$BT$1,0),0)</f>
        <v>10.508745762162231</v>
      </c>
      <c r="BI33" s="34">
        <f>VLOOKUP($AX33&amp;"_"&amp;$BC$14,データシート1!$A:$BT,MATCH($BC$12&amp;"_"&amp;BI$20,データシート1!$A$1:$BT$1,0),0)</f>
        <v>14.517297391530901</v>
      </c>
      <c r="BJ33" s="34">
        <f>VLOOKUP($AX33&amp;"_"&amp;$BC$14,データシート1!$A:$BT,MATCH($BC$12&amp;"_"&amp;BJ$20,データシート1!$A$1:$BT$1,0),0)</f>
        <v>31.331782780470235</v>
      </c>
      <c r="BK33" s="34">
        <f t="shared" si="1"/>
        <v>19.781643046045879</v>
      </c>
      <c r="BL33" s="34">
        <f t="shared" si="2"/>
        <v>19.055891301095748</v>
      </c>
      <c r="BM33" s="34">
        <f>VLOOKUP($AX33&amp;"_"&amp;$BC$14,データシート1!$A:$BT,MATCH($BC$12&amp;"_"&amp;BM$20,データシート1!$A$1:$BT$1,0),0)</f>
        <v>9.7626714978398539</v>
      </c>
      <c r="BN33" s="34">
        <f>VLOOKUP($AX33&amp;"_"&amp;$BC$14,データシート1!$A:$BT,MATCH($BC$12&amp;"_"&amp;BN$20,データシート1!$A$1:$BT$1,0),0)</f>
        <v>9.2932198032558926</v>
      </c>
      <c r="BO33" s="34">
        <f>VLOOKUP($AX33&amp;"_"&amp;$BC$14,データシート1!$A:$BT,MATCH($BC$12&amp;"_"&amp;BO$20,データシート1!$A$1:$BT$1,0),0)</f>
        <v>0.72575174495012995</v>
      </c>
      <c r="BP33" s="34">
        <f>VLOOKUP($AX33&amp;"_"&amp;$BC$14,データシート1!$A:$BT,MATCH($BC$12&amp;"_"&amp;BP$20,データシート1!$A$1:$BT$1,0),0)</f>
        <v>0</v>
      </c>
      <c r="BQ33" s="34">
        <f>VLOOKUP($AX33&amp;"_"&amp;$BC$14,データシート1!$A:$BT,MATCH($BC$12&amp;"_"&amp;BQ$20,データシート1!$A$1:$BT$1,0),0)</f>
        <v>0</v>
      </c>
      <c r="BR33" s="35">
        <f t="shared" si="3"/>
        <v>110.28926586770405</v>
      </c>
      <c r="BT33" s="121" t="str">
        <f t="shared" si="4"/>
        <v>芦別市</v>
      </c>
      <c r="BU33" s="33">
        <f t="shared" si="25"/>
        <v>110.28926586770405</v>
      </c>
      <c r="BV33" s="59">
        <f t="shared" si="16"/>
        <v>0.40492193232319229</v>
      </c>
      <c r="BW33" s="59">
        <f t="shared" si="5"/>
        <v>0.30069221342153846</v>
      </c>
      <c r="BX33" s="59">
        <f t="shared" si="5"/>
        <v>8.9462325216841682E-3</v>
      </c>
      <c r="BY33" s="59">
        <f t="shared" si="5"/>
        <v>9.5283486379969667E-2</v>
      </c>
      <c r="BZ33" s="59">
        <f t="shared" si="5"/>
        <v>0.13162928665192969</v>
      </c>
      <c r="CA33" s="59">
        <f t="shared" si="5"/>
        <v>0.28408732739280212</v>
      </c>
      <c r="CB33" s="59">
        <f t="shared" si="5"/>
        <v>0.17936145363207578</v>
      </c>
      <c r="CC33" s="59">
        <f t="shared" si="5"/>
        <v>0.17278101500787918</v>
      </c>
      <c r="CD33" s="59">
        <f t="shared" si="5"/>
        <v>8.851878214105198E-2</v>
      </c>
      <c r="CE33" s="59">
        <f t="shared" si="5"/>
        <v>8.4262232866827172E-2</v>
      </c>
      <c r="CF33" s="59">
        <f t="shared" si="5"/>
        <v>6.5804386241966224E-3</v>
      </c>
      <c r="CG33" s="59">
        <f t="shared" si="5"/>
        <v>0</v>
      </c>
      <c r="CH33" s="59">
        <f t="shared" si="5"/>
        <v>0</v>
      </c>
      <c r="CI33" s="122">
        <f t="shared" si="6"/>
        <v>1</v>
      </c>
      <c r="CK33" s="123" t="str">
        <f t="shared" si="7"/>
        <v>芦別市</v>
      </c>
      <c r="CL33" s="124">
        <f t="shared" si="17"/>
        <v>44.658542649657022</v>
      </c>
      <c r="CM33" s="65">
        <f t="shared" si="18"/>
        <v>0.12649315595262453</v>
      </c>
      <c r="CN33" s="66">
        <f t="shared" si="19"/>
        <v>33.163123470396464</v>
      </c>
      <c r="CO33" s="65">
        <f t="shared" si="20"/>
        <v>0.17033980544814062</v>
      </c>
      <c r="CP33" s="66">
        <f t="shared" si="8"/>
        <v>0.98667341709832568</v>
      </c>
      <c r="CQ33" s="65">
        <f t="shared" si="21"/>
        <v>0</v>
      </c>
      <c r="CR33" s="66">
        <f t="shared" si="9"/>
        <v>10.508745762162231</v>
      </c>
      <c r="CS33" s="65">
        <f t="shared" si="22"/>
        <v>0</v>
      </c>
      <c r="CT33" s="66">
        <f t="shared" si="10"/>
        <v>14.517297391530901</v>
      </c>
      <c r="CU33" s="67">
        <f t="shared" si="23"/>
        <v>0</v>
      </c>
      <c r="CV33" s="16"/>
      <c r="CW33" s="959">
        <f t="shared" si="24"/>
        <v>5.649</v>
      </c>
      <c r="CX33" s="962">
        <f>VLOOKUP($AX33&amp;"_"&amp;$CW$14,データシート1!$A:$BT,MATCH($CW$12&amp;"_"&amp;CX$20,データシート1!$A$1:$BT$1,0),0)</f>
        <v>5.649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5.649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04362</v>
      </c>
      <c r="AY34" s="18" t="str">
        <f>IF(IFERROR(比較地域マスタ!$Z19,"")=0,"",IFERROR(比較地域マスタ!$Z19,""))</f>
        <v>山元町</v>
      </c>
      <c r="BB34" s="110" t="str">
        <f t="shared" si="0"/>
        <v>04362</v>
      </c>
      <c r="BC34" s="1031" t="str">
        <f t="shared" si="0"/>
        <v>山元町</v>
      </c>
      <c r="BD34" s="34">
        <f t="shared" si="14"/>
        <v>79.834683890555425</v>
      </c>
      <c r="BE34" s="34">
        <f t="shared" si="15"/>
        <v>28.531514693544338</v>
      </c>
      <c r="BF34" s="34">
        <f>VLOOKUP($AX34&amp;"_"&amp;$BC$14,データシート1!$A:$BT,MATCH($BC$12&amp;"_"&amp;BF$20,データシート1!$A$1:$BT$1,0),0)</f>
        <v>15.200740196248395</v>
      </c>
      <c r="BG34" s="34">
        <f>VLOOKUP($AX34&amp;"_"&amp;$BC$14,データシート1!$A:$BT,MATCH($BC$12&amp;"_"&amp;BG$20,データシート1!$A$1:$BT$1,0),0)</f>
        <v>0.88039667086977924</v>
      </c>
      <c r="BH34" s="34">
        <f>VLOOKUP($AX34&amp;"_"&amp;$BC$14,データシート1!$A:$BT,MATCH($BC$12&amp;"_"&amp;BH$20,データシート1!$A$1:$BT$1,0),0)</f>
        <v>12.450377826426161</v>
      </c>
      <c r="BI34" s="34">
        <f>VLOOKUP($AX34&amp;"_"&amp;$BC$14,データシート1!$A:$BT,MATCH($BC$12&amp;"_"&amp;BI$20,データシート1!$A$1:$BT$1,0),0)</f>
        <v>10.460926638267978</v>
      </c>
      <c r="BJ34" s="34">
        <f>VLOOKUP($AX34&amp;"_"&amp;$BC$14,データシート1!$A:$BT,MATCH($BC$12&amp;"_"&amp;BJ$20,データシート1!$A$1:$BT$1,0),0)</f>
        <v>13.915520427352829</v>
      </c>
      <c r="BK34" s="34">
        <f t="shared" si="1"/>
        <v>25.229276543438768</v>
      </c>
      <c r="BL34" s="34">
        <f t="shared" si="2"/>
        <v>24.531842545576396</v>
      </c>
      <c r="BM34" s="34">
        <f>VLOOKUP($AX34&amp;"_"&amp;$BC$14,データシート1!$A:$BT,MATCH($BC$12&amp;"_"&amp;BM$20,データシート1!$A$1:$BT$1,0),0)</f>
        <v>11.433049232887214</v>
      </c>
      <c r="BN34" s="34">
        <f>VLOOKUP($AX34&amp;"_"&amp;$BC$14,データシート1!$A:$BT,MATCH($BC$12&amp;"_"&amp;BN$20,データシート1!$A$1:$BT$1,0),0)</f>
        <v>13.098793312689182</v>
      </c>
      <c r="BO34" s="34">
        <f>VLOOKUP($AX34&amp;"_"&amp;$BC$14,データシート1!$A:$BT,MATCH($BC$12&amp;"_"&amp;BO$20,データシート1!$A$1:$BT$1,0),0)</f>
        <v>0.69743399786237303</v>
      </c>
      <c r="BP34" s="34">
        <f>VLOOKUP($AX34&amp;"_"&amp;$BC$14,データシート1!$A:$BT,MATCH($BC$12&amp;"_"&amp;BP$20,データシート1!$A$1:$BT$1,0),0)</f>
        <v>0</v>
      </c>
      <c r="BQ34" s="34">
        <f>VLOOKUP($AX34&amp;"_"&amp;$BC$14,データシート1!$A:$BT,MATCH($BC$12&amp;"_"&amp;BQ$20,データシート1!$A$1:$BT$1,0),0)</f>
        <v>1.6974455879515009</v>
      </c>
      <c r="BR34" s="35">
        <f t="shared" si="3"/>
        <v>79.834683890555425</v>
      </c>
      <c r="BT34" s="121" t="str">
        <f t="shared" si="4"/>
        <v>山元町</v>
      </c>
      <c r="BU34" s="33">
        <f t="shared" si="25"/>
        <v>79.834683890555425</v>
      </c>
      <c r="BV34" s="59">
        <f t="shared" si="16"/>
        <v>0.35738244711606687</v>
      </c>
      <c r="BW34" s="59">
        <f t="shared" si="5"/>
        <v>0.19040271039448142</v>
      </c>
      <c r="BX34" s="59">
        <f t="shared" si="5"/>
        <v>1.1027746688102458E-2</v>
      </c>
      <c r="BY34" s="59">
        <f t="shared" si="5"/>
        <v>0.15595199003348295</v>
      </c>
      <c r="BZ34" s="59">
        <f t="shared" si="5"/>
        <v>0.13103235496753213</v>
      </c>
      <c r="CA34" s="59">
        <f t="shared" si="5"/>
        <v>0.17430419648719944</v>
      </c>
      <c r="CB34" s="59">
        <f t="shared" si="5"/>
        <v>0.31601899467686667</v>
      </c>
      <c r="CC34" s="59">
        <f t="shared" si="5"/>
        <v>0.30728301723104279</v>
      </c>
      <c r="CD34" s="59">
        <f t="shared" si="5"/>
        <v>0.14320904994827396</v>
      </c>
      <c r="CE34" s="59">
        <f t="shared" si="5"/>
        <v>0.16407396728276882</v>
      </c>
      <c r="CF34" s="59">
        <f t="shared" si="5"/>
        <v>8.7359774458239028E-3</v>
      </c>
      <c r="CG34" s="59">
        <f t="shared" si="5"/>
        <v>0</v>
      </c>
      <c r="CH34" s="59">
        <f t="shared" si="5"/>
        <v>2.1262006752334764E-2</v>
      </c>
      <c r="CI34" s="122">
        <f t="shared" si="6"/>
        <v>1</v>
      </c>
      <c r="CK34" s="123" t="str">
        <f t="shared" si="7"/>
        <v>山元町</v>
      </c>
      <c r="CL34" s="124">
        <f t="shared" si="17"/>
        <v>28.531514693544338</v>
      </c>
      <c r="CM34" s="65">
        <f t="shared" si="18"/>
        <v>0</v>
      </c>
      <c r="CN34" s="66">
        <f t="shared" si="19"/>
        <v>15.200740196248395</v>
      </c>
      <c r="CO34" s="65">
        <f t="shared" si="20"/>
        <v>0</v>
      </c>
      <c r="CP34" s="66">
        <f t="shared" si="8"/>
        <v>0.88039667086977924</v>
      </c>
      <c r="CQ34" s="65">
        <f t="shared" si="21"/>
        <v>0</v>
      </c>
      <c r="CR34" s="66">
        <f t="shared" si="9"/>
        <v>12.450377826426161</v>
      </c>
      <c r="CS34" s="65">
        <f t="shared" si="22"/>
        <v>0</v>
      </c>
      <c r="CT34" s="66">
        <f t="shared" si="10"/>
        <v>10.460926638267978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07543</v>
      </c>
      <c r="AY35" s="18" t="str">
        <f>IF(IFERROR(比較地域マスタ!$Z20,"")=0,"",IFERROR(比較地域マスタ!$Z20,""))</f>
        <v>富岡町</v>
      </c>
      <c r="BB35" s="110" t="str">
        <f t="shared" si="0"/>
        <v>07543</v>
      </c>
      <c r="BC35" s="1031" t="str">
        <f t="shared" si="0"/>
        <v>富岡町</v>
      </c>
      <c r="BD35" s="34">
        <f t="shared" si="14"/>
        <v>48.35692900047421</v>
      </c>
      <c r="BE35" s="34">
        <f t="shared" si="15"/>
        <v>1.4849509387688615</v>
      </c>
      <c r="BF35" s="34">
        <f>VLOOKUP($AX35&amp;"_"&amp;$BC$14,データシート1!$A:$BT,MATCH($BC$12&amp;"_"&amp;BF$20,データシート1!$A$1:$BT$1,0),0)</f>
        <v>0</v>
      </c>
      <c r="BG35" s="34">
        <f>VLOOKUP($AX35&amp;"_"&amp;$BC$14,データシート1!$A:$BT,MATCH($BC$12&amp;"_"&amp;BG$20,データシート1!$A$1:$BT$1,0),0)</f>
        <v>0.99449460606537987</v>
      </c>
      <c r="BH35" s="34">
        <f>VLOOKUP($AX35&amp;"_"&amp;$BC$14,データシート1!$A:$BT,MATCH($BC$12&amp;"_"&amp;BH$20,データシート1!$A$1:$BT$1,0),0)</f>
        <v>0.49045633270348171</v>
      </c>
      <c r="BI35" s="34">
        <f>VLOOKUP($AX35&amp;"_"&amp;$BC$14,データシート1!$A:$BT,MATCH($BC$12&amp;"_"&amp;BI$20,データシート1!$A$1:$BT$1,0),0)</f>
        <v>9.7112076589509186</v>
      </c>
      <c r="BJ35" s="34">
        <f>VLOOKUP($AX35&amp;"_"&amp;$BC$14,データシート1!$A:$BT,MATCH($BC$12&amp;"_"&amp;BJ$20,データシート1!$A$1:$BT$1,0),0)</f>
        <v>21.352181859089342</v>
      </c>
      <c r="BK35" s="34">
        <f t="shared" si="1"/>
        <v>15.1838020673481</v>
      </c>
      <c r="BL35" s="34">
        <f t="shared" si="2"/>
        <v>14.480646132960779</v>
      </c>
      <c r="BM35" s="34">
        <f>VLOOKUP($AX35&amp;"_"&amp;$BC$14,データシート1!$A:$BT,MATCH($BC$12&amp;"_"&amp;BM$20,データシート1!$A$1:$BT$1,0),0)</f>
        <v>5.4569297039993065</v>
      </c>
      <c r="BN35" s="34">
        <f>VLOOKUP($AX35&amp;"_"&amp;$BC$14,データシート1!$A:$BT,MATCH($BC$12&amp;"_"&amp;BN$20,データシート1!$A$1:$BT$1,0),0)</f>
        <v>9.0237164289614711</v>
      </c>
      <c r="BO35" s="34">
        <f>VLOOKUP($AX35&amp;"_"&amp;$BC$14,データシート1!$A:$BT,MATCH($BC$12&amp;"_"&amp;BO$20,データシート1!$A$1:$BT$1,0),0)</f>
        <v>0.70315593438732205</v>
      </c>
      <c r="BP35" s="34">
        <f>VLOOKUP($AX35&amp;"_"&amp;$BC$14,データシート1!$A:$BT,MATCH($BC$12&amp;"_"&amp;BP$20,データシート1!$A$1:$BT$1,0),0)</f>
        <v>0</v>
      </c>
      <c r="BQ35" s="34">
        <f>VLOOKUP($AX35&amp;"_"&amp;$BC$14,データシート1!$A:$BT,MATCH($BC$12&amp;"_"&amp;BQ$20,データシート1!$A$1:$BT$1,0),0)</f>
        <v>0.62478647631698703</v>
      </c>
      <c r="BR35" s="35">
        <f t="shared" si="3"/>
        <v>48.35692900047421</v>
      </c>
      <c r="BT35" s="121" t="str">
        <f t="shared" si="4"/>
        <v>富岡町</v>
      </c>
      <c r="BU35" s="33">
        <f t="shared" si="25"/>
        <v>48.35692900047421</v>
      </c>
      <c r="BV35" s="59">
        <f t="shared" si="16"/>
        <v>3.070813158449949E-2</v>
      </c>
      <c r="BW35" s="59">
        <f t="shared" si="5"/>
        <v>0</v>
      </c>
      <c r="BX35" s="59">
        <f t="shared" si="5"/>
        <v>2.0565710573879233E-2</v>
      </c>
      <c r="BY35" s="59">
        <f t="shared" si="5"/>
        <v>1.0142421010620259E-2</v>
      </c>
      <c r="BZ35" s="59">
        <f t="shared" si="5"/>
        <v>0.20082349850743594</v>
      </c>
      <c r="CA35" s="59">
        <f t="shared" si="5"/>
        <v>0.44155371940347893</v>
      </c>
      <c r="CB35" s="59">
        <f t="shared" si="5"/>
        <v>0.31399434127008358</v>
      </c>
      <c r="CC35" s="59">
        <f t="shared" si="5"/>
        <v>0.29945338614904132</v>
      </c>
      <c r="CD35" s="59">
        <f t="shared" si="5"/>
        <v>0.11284690357292526</v>
      </c>
      <c r="CE35" s="59">
        <f t="shared" si="5"/>
        <v>0.18660648257611603</v>
      </c>
      <c r="CF35" s="59">
        <f t="shared" si="5"/>
        <v>1.4540955121042252E-2</v>
      </c>
      <c r="CG35" s="59">
        <f t="shared" si="5"/>
        <v>0</v>
      </c>
      <c r="CH35" s="59">
        <f t="shared" si="5"/>
        <v>1.2920309234502053E-2</v>
      </c>
      <c r="CI35" s="122">
        <f t="shared" si="6"/>
        <v>1</v>
      </c>
      <c r="CK35" s="123" t="str">
        <f t="shared" si="7"/>
        <v>富岡町</v>
      </c>
      <c r="CL35" s="124">
        <f t="shared" si="17"/>
        <v>1.4849509387688615</v>
      </c>
      <c r="CM35" s="65">
        <f t="shared" si="18"/>
        <v>0</v>
      </c>
      <c r="CN35" s="66">
        <f t="shared" si="19"/>
        <v>0</v>
      </c>
      <c r="CO35" s="65">
        <f t="shared" si="20"/>
        <v>0</v>
      </c>
      <c r="CP35" s="66">
        <f t="shared" si="8"/>
        <v>0.99449460606537987</v>
      </c>
      <c r="CQ35" s="65">
        <f t="shared" si="21"/>
        <v>0</v>
      </c>
      <c r="CR35" s="66">
        <f t="shared" si="9"/>
        <v>0.49045633270348171</v>
      </c>
      <c r="CS35" s="65">
        <f t="shared" si="22"/>
        <v>0</v>
      </c>
      <c r="CT35" s="66">
        <f t="shared" si="10"/>
        <v>9.7112076589509186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01607</v>
      </c>
      <c r="AY36" s="18" t="str">
        <f>IF(IFERROR(比較地域マスタ!$Z21,"")=0,"",IFERROR(比較地域マスタ!$Z21,""))</f>
        <v>浦河町</v>
      </c>
      <c r="BB36" s="110" t="str">
        <f t="shared" si="0"/>
        <v>01607</v>
      </c>
      <c r="BC36" s="1031" t="str">
        <f t="shared" si="0"/>
        <v>浦河町</v>
      </c>
      <c r="BD36" s="34">
        <f t="shared" si="14"/>
        <v>131.59062903851756</v>
      </c>
      <c r="BE36" s="34">
        <f t="shared" si="15"/>
        <v>51.69092386735079</v>
      </c>
      <c r="BF36" s="34">
        <f>VLOOKUP($AX36&amp;"_"&amp;$BC$14,データシート1!$A:$BT,MATCH($BC$12&amp;"_"&amp;BF$20,データシート1!$A$1:$BT$1,0),0)</f>
        <v>7.2269244398356411</v>
      </c>
      <c r="BG36" s="34">
        <f>VLOOKUP($AX36&amp;"_"&amp;$BC$14,データシート1!$A:$BT,MATCH($BC$12&amp;"_"&amp;BG$20,データシート1!$A$1:$BT$1,0),0)</f>
        <v>1.0987953963140444</v>
      </c>
      <c r="BH36" s="34">
        <f>VLOOKUP($AX36&amp;"_"&amp;$BC$14,データシート1!$A:$BT,MATCH($BC$12&amp;"_"&amp;BH$20,データシート1!$A$1:$BT$1,0),0)</f>
        <v>43.365204031201102</v>
      </c>
      <c r="BI36" s="34">
        <f>VLOOKUP($AX36&amp;"_"&amp;$BC$14,データシート1!$A:$BT,MATCH($BC$12&amp;"_"&amp;BI$20,データシート1!$A$1:$BT$1,0),0)</f>
        <v>21.914184479566629</v>
      </c>
      <c r="BJ36" s="34">
        <f>VLOOKUP($AX36&amp;"_"&amp;$BC$14,データシート1!$A:$BT,MATCH($BC$12&amp;"_"&amp;BJ$20,データシート1!$A$1:$BT$1,0),0)</f>
        <v>28.898672651456991</v>
      </c>
      <c r="BK36" s="34">
        <f t="shared" si="1"/>
        <v>27.960655363343147</v>
      </c>
      <c r="BL36" s="34">
        <f t="shared" si="2"/>
        <v>25.657029462111179</v>
      </c>
      <c r="BM36" s="34">
        <f>VLOOKUP($AX36&amp;"_"&amp;$BC$14,データシート1!$A:$BT,MATCH($BC$12&amp;"_"&amp;BM$20,データシート1!$A$1:$BT$1,0),0)</f>
        <v>10.662419309557798</v>
      </c>
      <c r="BN36" s="34">
        <f>VLOOKUP($AX36&amp;"_"&amp;$BC$14,データシート1!$A:$BT,MATCH($BC$12&amp;"_"&amp;BN$20,データシート1!$A$1:$BT$1,0),0)</f>
        <v>14.994610152553381</v>
      </c>
      <c r="BO36" s="34">
        <f>VLOOKUP($AX36&amp;"_"&amp;$BC$14,データシート1!$A:$BT,MATCH($BC$12&amp;"_"&amp;BO$20,データシート1!$A$1:$BT$1,0),0)</f>
        <v>0.68429689869794996</v>
      </c>
      <c r="BP36" s="34">
        <f>VLOOKUP($AX36&amp;"_"&amp;$BC$14,データシート1!$A:$BT,MATCH($BC$12&amp;"_"&amp;BP$20,データシート1!$A$1:$BT$1,0),0)</f>
        <v>1.6193290025340155</v>
      </c>
      <c r="BQ36" s="34">
        <f>VLOOKUP($AX36&amp;"_"&amp;$BC$14,データシート1!$A:$BT,MATCH($BC$12&amp;"_"&amp;BQ$20,データシート1!$A$1:$BT$1,0),0)</f>
        <v>1.1261926767999999</v>
      </c>
      <c r="BR36" s="35">
        <f t="shared" si="3"/>
        <v>131.59062903851756</v>
      </c>
      <c r="BT36" s="121" t="str">
        <f t="shared" si="4"/>
        <v>浦河町</v>
      </c>
      <c r="BU36" s="33">
        <f t="shared" si="25"/>
        <v>131.59062903851756</v>
      </c>
      <c r="BV36" s="59">
        <f t="shared" si="16"/>
        <v>0.3928161469022271</v>
      </c>
      <c r="BW36" s="59">
        <f t="shared" si="5"/>
        <v>5.4919749929307399E-2</v>
      </c>
      <c r="BX36" s="59">
        <f t="shared" si="5"/>
        <v>8.3501036839972766E-3</v>
      </c>
      <c r="BY36" s="59">
        <f t="shared" si="5"/>
        <v>0.32954629328892243</v>
      </c>
      <c r="BZ36" s="59">
        <f t="shared" si="5"/>
        <v>0.16653301712808274</v>
      </c>
      <c r="CA36" s="59">
        <f t="shared" si="5"/>
        <v>0.21961041498629916</v>
      </c>
      <c r="CB36" s="59">
        <f t="shared" si="5"/>
        <v>0.21248211645191584</v>
      </c>
      <c r="CC36" s="59">
        <f t="shared" si="5"/>
        <v>0.19497611379759552</v>
      </c>
      <c r="CD36" s="59">
        <f t="shared" si="5"/>
        <v>8.1027193102305398E-2</v>
      </c>
      <c r="CE36" s="59">
        <f t="shared" si="5"/>
        <v>0.11394892069529014</v>
      </c>
      <c r="CF36" s="59">
        <f t="shared" si="5"/>
        <v>5.2001947532118809E-3</v>
      </c>
      <c r="CG36" s="59">
        <f t="shared" si="5"/>
        <v>1.2305807901108412E-2</v>
      </c>
      <c r="CH36" s="59">
        <f t="shared" si="5"/>
        <v>8.5583045314750715E-3</v>
      </c>
      <c r="CI36" s="122">
        <f t="shared" si="6"/>
        <v>1</v>
      </c>
      <c r="CK36" s="123" t="str">
        <f t="shared" si="7"/>
        <v>浦河町</v>
      </c>
      <c r="CL36" s="124">
        <f t="shared" si="17"/>
        <v>51.69092386735079</v>
      </c>
      <c r="CM36" s="65">
        <f t="shared" si="18"/>
        <v>0</v>
      </c>
      <c r="CN36" s="66">
        <f t="shared" si="19"/>
        <v>7.2269244398356411</v>
      </c>
      <c r="CO36" s="65">
        <f t="shared" si="20"/>
        <v>0</v>
      </c>
      <c r="CP36" s="66">
        <f t="shared" si="8"/>
        <v>1.0987953963140444</v>
      </c>
      <c r="CQ36" s="65">
        <f t="shared" si="21"/>
        <v>0</v>
      </c>
      <c r="CR36" s="66">
        <f t="shared" si="9"/>
        <v>43.365204031201102</v>
      </c>
      <c r="CS36" s="65">
        <f t="shared" si="22"/>
        <v>0</v>
      </c>
      <c r="CT36" s="66">
        <f t="shared" si="10"/>
        <v>21.914184479566629</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47314</v>
      </c>
      <c r="AY37" s="18" t="str">
        <f>IF(IFERROR(比較地域マスタ!$Z22,"")=0,"",IFERROR(比較地域マスタ!$Z22,""))</f>
        <v>金武町</v>
      </c>
      <c r="BB37" s="110" t="str">
        <f t="shared" si="0"/>
        <v>47314</v>
      </c>
      <c r="BC37" s="1031" t="str">
        <f t="shared" si="0"/>
        <v>金武町</v>
      </c>
      <c r="BD37" s="34">
        <f t="shared" si="14"/>
        <v>71.278506741680374</v>
      </c>
      <c r="BE37" s="34">
        <f t="shared" si="15"/>
        <v>7.6410301108680461</v>
      </c>
      <c r="BF37" s="34">
        <f>VLOOKUP($AX37&amp;"_"&amp;$BC$14,データシート1!$A:$BT,MATCH($BC$12&amp;"_"&amp;BF$20,データシート1!$A$1:$BT$1,0),0)</f>
        <v>2.0869765248860594</v>
      </c>
      <c r="BG37" s="34">
        <f>VLOOKUP($AX37&amp;"_"&amp;$BC$14,データシート1!$A:$BT,MATCH($BC$12&amp;"_"&amp;BG$20,データシート1!$A$1:$BT$1,0),0)</f>
        <v>1.4037998298839667</v>
      </c>
      <c r="BH37" s="34">
        <f>VLOOKUP($AX37&amp;"_"&amp;$BC$14,データシート1!$A:$BT,MATCH($BC$12&amp;"_"&amp;BH$20,データシート1!$A$1:$BT$1,0),0)</f>
        <v>4.1502537560980199</v>
      </c>
      <c r="BI37" s="34">
        <f>VLOOKUP($AX37&amp;"_"&amp;$BC$14,データシート1!$A:$BT,MATCH($BC$12&amp;"_"&amp;BI$20,データシート1!$A$1:$BT$1,0),0)</f>
        <v>18.028049992661657</v>
      </c>
      <c r="BJ37" s="34">
        <f>VLOOKUP($AX37&amp;"_"&amp;$BC$14,データシート1!$A:$BT,MATCH($BC$12&amp;"_"&amp;BJ$20,データシート1!$A$1:$BT$1,0),0)</f>
        <v>18.560338838848178</v>
      </c>
      <c r="BK37" s="34">
        <f t="shared" si="1"/>
        <v>24.40426003813414</v>
      </c>
      <c r="BL37" s="34">
        <f t="shared" si="2"/>
        <v>21.326259473811827</v>
      </c>
      <c r="BM37" s="34">
        <f>VLOOKUP($AX37&amp;"_"&amp;$BC$14,データシート1!$A:$BT,MATCH($BC$12&amp;"_"&amp;BM$20,データシート1!$A$1:$BT$1,0),0)</f>
        <v>9.5982160821028906</v>
      </c>
      <c r="BN37" s="34">
        <f>VLOOKUP($AX37&amp;"_"&amp;$BC$14,データシート1!$A:$BT,MATCH($BC$12&amp;"_"&amp;BN$20,データシート1!$A$1:$BT$1,0),0)</f>
        <v>11.728043391708937</v>
      </c>
      <c r="BO37" s="34">
        <f>VLOOKUP($AX37&amp;"_"&amp;$BC$14,データシート1!$A:$BT,MATCH($BC$12&amp;"_"&amp;BO$20,データシート1!$A$1:$BT$1,0),0)</f>
        <v>0.670692702674348</v>
      </c>
      <c r="BP37" s="34">
        <f>VLOOKUP($AX37&amp;"_"&amp;$BC$14,データシート1!$A:$BT,MATCH($BC$12&amp;"_"&amp;BP$20,データシート1!$A$1:$BT$1,0),0)</f>
        <v>2.4073078616479657</v>
      </c>
      <c r="BQ37" s="34">
        <f>VLOOKUP($AX37&amp;"_"&amp;$BC$14,データシート1!$A:$BT,MATCH($BC$12&amp;"_"&amp;BQ$20,データシート1!$A$1:$BT$1,0),0)</f>
        <v>2.6448277611683548</v>
      </c>
      <c r="BR37" s="35">
        <f t="shared" si="3"/>
        <v>71.278506741680374</v>
      </c>
      <c r="BT37" s="121" t="str">
        <f t="shared" si="4"/>
        <v>金武町</v>
      </c>
      <c r="BU37" s="33">
        <f t="shared" si="25"/>
        <v>71.278506741680374</v>
      </c>
      <c r="BV37" s="59">
        <f t="shared" si="16"/>
        <v>0.10719963787344503</v>
      </c>
      <c r="BW37" s="59">
        <f t="shared" si="5"/>
        <v>2.9279184150833117E-2</v>
      </c>
      <c r="BX37" s="59">
        <f t="shared" si="5"/>
        <v>1.969457405963149E-2</v>
      </c>
      <c r="BY37" s="59">
        <f t="shared" si="5"/>
        <v>5.8225879662980422E-2</v>
      </c>
      <c r="BZ37" s="59">
        <f t="shared" si="5"/>
        <v>0.25292406949540774</v>
      </c>
      <c r="CA37" s="59">
        <f t="shared" si="5"/>
        <v>0.2603918023439028</v>
      </c>
      <c r="CB37" s="59">
        <f t="shared" si="5"/>
        <v>0.34237894638530153</v>
      </c>
      <c r="CC37" s="59">
        <f t="shared" si="5"/>
        <v>0.29919621564323845</v>
      </c>
      <c r="CD37" s="59">
        <f t="shared" si="5"/>
        <v>0.13465792874825053</v>
      </c>
      <c r="CE37" s="59">
        <f t="shared" si="5"/>
        <v>0.16453828689498792</v>
      </c>
      <c r="CF37" s="59">
        <f t="shared" si="5"/>
        <v>9.409466237908122E-3</v>
      </c>
      <c r="CG37" s="59">
        <f t="shared" si="5"/>
        <v>3.3773264504154986E-2</v>
      </c>
      <c r="CH37" s="59">
        <f t="shared" si="5"/>
        <v>3.7105543901942907E-2</v>
      </c>
      <c r="CI37" s="122">
        <f t="shared" si="6"/>
        <v>1</v>
      </c>
      <c r="CK37" s="123" t="str">
        <f t="shared" si="7"/>
        <v>金武町</v>
      </c>
      <c r="CL37" s="124">
        <f t="shared" si="17"/>
        <v>7.6410301108680461</v>
      </c>
      <c r="CM37" s="65">
        <f t="shared" si="18"/>
        <v>0</v>
      </c>
      <c r="CN37" s="66">
        <f t="shared" si="19"/>
        <v>2.0869765248860594</v>
      </c>
      <c r="CO37" s="65">
        <f t="shared" si="20"/>
        <v>0</v>
      </c>
      <c r="CP37" s="66">
        <f t="shared" si="8"/>
        <v>1.4037998298839667</v>
      </c>
      <c r="CQ37" s="65">
        <f t="shared" si="21"/>
        <v>0</v>
      </c>
      <c r="CR37" s="66">
        <f t="shared" si="9"/>
        <v>4.1502537560980199</v>
      </c>
      <c r="CS37" s="65">
        <f t="shared" si="22"/>
        <v>0</v>
      </c>
      <c r="CT37" s="66">
        <f t="shared" si="10"/>
        <v>18.028049992661657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197.24</v>
      </c>
      <c r="DC37" s="962">
        <f>VLOOKUP($AX37&amp;"_"&amp;$CW$14,データシート1!$A:$BT,MATCH($CW$12&amp;"_"&amp;DC$20,データシート1!$A$1:$BT$1,0),0)</f>
        <v>0</v>
      </c>
      <c r="DD37" s="961">
        <f t="shared" si="11"/>
        <v>197.24</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25384</v>
      </c>
      <c r="AY38" s="18" t="str">
        <f>IF(IFERROR(比較地域マスタ!$Z23,"")=0,"",IFERROR(比較地域マスタ!$Z23,""))</f>
        <v>竜王町</v>
      </c>
      <c r="BB38" s="110" t="str">
        <f t="shared" si="0"/>
        <v>25384</v>
      </c>
      <c r="BC38" s="1031" t="str">
        <f t="shared" si="0"/>
        <v>竜王町</v>
      </c>
      <c r="BD38" s="34">
        <f t="shared" si="14"/>
        <v>303.73329667126012</v>
      </c>
      <c r="BE38" s="34">
        <f t="shared" si="15"/>
        <v>248.43702016770465</v>
      </c>
      <c r="BF38" s="34">
        <f>VLOOKUP($AX38&amp;"_"&amp;$BC$14,データシート1!$A:$BT,MATCH($BC$12&amp;"_"&amp;BF$20,データシート1!$A$1:$BT$1,0),0)</f>
        <v>241.00106356375261</v>
      </c>
      <c r="BG38" s="34">
        <f>VLOOKUP($AX38&amp;"_"&amp;$BC$14,データシート1!$A:$BT,MATCH($BC$12&amp;"_"&amp;BG$20,データシート1!$A$1:$BT$1,0),0)</f>
        <v>1.0500573606193153</v>
      </c>
      <c r="BH38" s="34">
        <f>VLOOKUP($AX38&amp;"_"&amp;$BC$14,データシート1!$A:$BT,MATCH($BC$12&amp;"_"&amp;BH$20,データシート1!$A$1:$BT$1,0),0)</f>
        <v>6.3858992433327018</v>
      </c>
      <c r="BI38" s="34">
        <f>VLOOKUP($AX38&amp;"_"&amp;$BC$14,データシート1!$A:$BT,MATCH($BC$12&amp;"_"&amp;BI$20,データシート1!$A$1:$BT$1,0),0)</f>
        <v>15.599010835990304</v>
      </c>
      <c r="BJ38" s="34">
        <f>VLOOKUP($AX38&amp;"_"&amp;$BC$14,データシート1!$A:$BT,MATCH($BC$12&amp;"_"&amp;BJ$20,データシート1!$A$1:$BT$1,0),0)</f>
        <v>10.186096316031769</v>
      </c>
      <c r="BK38" s="34">
        <f t="shared" si="1"/>
        <v>27.060043895646192</v>
      </c>
      <c r="BL38" s="34">
        <f t="shared" si="2"/>
        <v>26.375513448518653</v>
      </c>
      <c r="BM38" s="34">
        <f>VLOOKUP($AX38&amp;"_"&amp;$BC$14,データシート1!$A:$BT,MATCH($BC$12&amp;"_"&amp;BM$20,データシート1!$A$1:$BT$1,0),0)</f>
        <v>11.817684626718298</v>
      </c>
      <c r="BN38" s="34">
        <f>VLOOKUP($AX38&amp;"_"&amp;$BC$14,データシート1!$A:$BT,MATCH($BC$12&amp;"_"&amp;BN$20,データシート1!$A$1:$BT$1,0),0)</f>
        <v>14.557828821800356</v>
      </c>
      <c r="BO38" s="34">
        <f>VLOOKUP($AX38&amp;"_"&amp;$BC$14,データシート1!$A:$BT,MATCH($BC$12&amp;"_"&amp;BO$20,データシート1!$A$1:$BT$1,0),0)</f>
        <v>0.68453044712753996</v>
      </c>
      <c r="BP38" s="34">
        <f>VLOOKUP($AX38&amp;"_"&amp;$BC$14,データシート1!$A:$BT,MATCH($BC$12&amp;"_"&amp;BP$20,データシート1!$A$1:$BT$1,0),0)</f>
        <v>0</v>
      </c>
      <c r="BQ38" s="34">
        <f>VLOOKUP($AX38&amp;"_"&amp;$BC$14,データシート1!$A:$BT,MATCH($BC$12&amp;"_"&amp;BQ$20,データシート1!$A$1:$BT$1,0),0)</f>
        <v>2.4511254558872411</v>
      </c>
      <c r="BR38" s="35">
        <f t="shared" si="3"/>
        <v>303.73329667126012</v>
      </c>
      <c r="BT38" s="121" t="str">
        <f t="shared" si="4"/>
        <v>竜王町</v>
      </c>
      <c r="BU38" s="33">
        <f t="shared" si="25"/>
        <v>303.73329667126012</v>
      </c>
      <c r="BV38" s="59">
        <f t="shared" si="16"/>
        <v>0.81794463396153649</v>
      </c>
      <c r="BW38" s="59">
        <f t="shared" si="5"/>
        <v>0.79346277212601901</v>
      </c>
      <c r="BX38" s="59">
        <f t="shared" si="5"/>
        <v>3.4571690760523523E-3</v>
      </c>
      <c r="BY38" s="59">
        <f t="shared" si="5"/>
        <v>2.1024692759465079E-2</v>
      </c>
      <c r="BZ38" s="59">
        <f t="shared" si="5"/>
        <v>5.1357592357987647E-2</v>
      </c>
      <c r="CA38" s="59">
        <f t="shared" si="5"/>
        <v>3.3536317643358321E-2</v>
      </c>
      <c r="CB38" s="59">
        <f t="shared" si="5"/>
        <v>8.9091463439170154E-2</v>
      </c>
      <c r="CC38" s="59">
        <f t="shared" si="5"/>
        <v>8.6837741326284953E-2</v>
      </c>
      <c r="CD38" s="59">
        <f t="shared" si="5"/>
        <v>3.8908097189979611E-2</v>
      </c>
      <c r="CE38" s="59">
        <f t="shared" si="5"/>
        <v>4.7929644136305349E-2</v>
      </c>
      <c r="CF38" s="59">
        <f t="shared" si="5"/>
        <v>2.2537221128852009E-3</v>
      </c>
      <c r="CG38" s="59">
        <f t="shared" si="5"/>
        <v>0</v>
      </c>
      <c r="CH38" s="59">
        <f t="shared" si="5"/>
        <v>8.0699925979474344E-3</v>
      </c>
      <c r="CI38" s="122">
        <f t="shared" si="6"/>
        <v>1</v>
      </c>
      <c r="CK38" s="123" t="str">
        <f t="shared" si="7"/>
        <v>竜王町</v>
      </c>
      <c r="CL38" s="124">
        <f t="shared" si="17"/>
        <v>248.43702016770465</v>
      </c>
      <c r="CM38" s="65">
        <f t="shared" si="18"/>
        <v>0.57449167561120751</v>
      </c>
      <c r="CN38" s="66">
        <f t="shared" si="19"/>
        <v>241.00106356375261</v>
      </c>
      <c r="CO38" s="65">
        <f t="shared" si="20"/>
        <v>0.59221730348191848</v>
      </c>
      <c r="CP38" s="66">
        <f t="shared" si="8"/>
        <v>1.0500573606193153</v>
      </c>
      <c r="CQ38" s="65">
        <f t="shared" si="21"/>
        <v>0</v>
      </c>
      <c r="CR38" s="66">
        <f t="shared" si="9"/>
        <v>6.3858992433327018</v>
      </c>
      <c r="CS38" s="65">
        <f t="shared" si="22"/>
        <v>0</v>
      </c>
      <c r="CT38" s="66">
        <f t="shared" si="10"/>
        <v>15.599010835990304</v>
      </c>
      <c r="CU38" s="67">
        <f t="shared" si="23"/>
        <v>0.39335827537493057</v>
      </c>
      <c r="CV38" s="16"/>
      <c r="CW38" s="959">
        <f t="shared" si="24"/>
        <v>142.72499999999999</v>
      </c>
      <c r="CX38" s="962">
        <f>VLOOKUP($AX38&amp;"_"&amp;$CW$14,データシート1!$A:$BT,MATCH($CW$12&amp;"_"&amp;CX$20,データシート1!$A$1:$BT$1,0),0)</f>
        <v>142.72499999999999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6.1360000000000001</v>
      </c>
      <c r="DB38" s="962">
        <f>VLOOKUP($AX38&amp;"_"&amp;$CW$14,データシート1!$A:$BT,MATCH($CW$12&amp;"_"&amp;DB$20,データシート1!$A$1:$BT$1,0),0)</f>
        <v>0</v>
      </c>
      <c r="DC38" s="962">
        <f>VLOOKUP($AX38&amp;"_"&amp;$CW$14,データシート1!$A:$BT,MATCH($CW$12&amp;"_"&amp;DC$20,データシート1!$A$1:$BT$1,0),0)</f>
        <v>0</v>
      </c>
      <c r="DD38" s="961">
        <f t="shared" si="11"/>
        <v>148.86099999999999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20561</v>
      </c>
      <c r="AY39" s="18" t="str">
        <f>IF(IFERROR(比較地域マスタ!$Z24,"")=0,"",IFERROR(比較地域マスタ!$Z24,""))</f>
        <v>山ノ内町</v>
      </c>
      <c r="BB39" s="110" t="str">
        <f t="shared" si="0"/>
        <v>20561</v>
      </c>
      <c r="BC39" s="1031" t="str">
        <f t="shared" si="0"/>
        <v>山ノ内町</v>
      </c>
      <c r="BD39" s="34">
        <f t="shared" si="14"/>
        <v>68.715999718163275</v>
      </c>
      <c r="BE39" s="34">
        <f t="shared" si="15"/>
        <v>6.9979195034568438</v>
      </c>
      <c r="BF39" s="34">
        <f>VLOOKUP($AX39&amp;"_"&amp;$BC$14,データシート1!$A:$BT,MATCH($BC$12&amp;"_"&amp;BF$20,データシート1!$A$1:$BT$1,0),0)</f>
        <v>0.67195144248618799</v>
      </c>
      <c r="BG39" s="34">
        <f>VLOOKUP($AX39&amp;"_"&amp;$BC$14,データシート1!$A:$BT,MATCH($BC$12&amp;"_"&amp;BG$20,データシート1!$A$1:$BT$1,0),0)</f>
        <v>0.69473693021765437</v>
      </c>
      <c r="BH39" s="34">
        <f>VLOOKUP($AX39&amp;"_"&amp;$BC$14,データシート1!$A:$BT,MATCH($BC$12&amp;"_"&amp;BH$20,データシート1!$A$1:$BT$1,0),0)</f>
        <v>5.631231130753001</v>
      </c>
      <c r="BI39" s="34">
        <f>VLOOKUP($AX39&amp;"_"&amp;$BC$14,データシート1!$A:$BT,MATCH($BC$12&amp;"_"&amp;BI$20,データシート1!$A$1:$BT$1,0),0)</f>
        <v>14.953631227692247</v>
      </c>
      <c r="BJ39" s="34">
        <f>VLOOKUP($AX39&amp;"_"&amp;$BC$14,データシート1!$A:$BT,MATCH($BC$12&amp;"_"&amp;BJ$20,データシート1!$A$1:$BT$1,0),0)</f>
        <v>18.943470605915277</v>
      </c>
      <c r="BK39" s="34">
        <f t="shared" si="1"/>
        <v>25.794431124775066</v>
      </c>
      <c r="BL39" s="34">
        <f t="shared" si="2"/>
        <v>25.112469710373013</v>
      </c>
      <c r="BM39" s="34">
        <f>VLOOKUP($AX39&amp;"_"&amp;$BC$14,データシート1!$A:$BT,MATCH($BC$12&amp;"_"&amp;BM$20,データシート1!$A$1:$BT$1,0),0)</f>
        <v>10.480295130146612</v>
      </c>
      <c r="BN39" s="34">
        <f>VLOOKUP($AX39&amp;"_"&amp;$BC$14,データシート1!$A:$BT,MATCH($BC$12&amp;"_"&amp;BN$20,データシート1!$A$1:$BT$1,0),0)</f>
        <v>14.632174580226403</v>
      </c>
      <c r="BO39" s="34">
        <f>VLOOKUP($AX39&amp;"_"&amp;$BC$14,データシート1!$A:$BT,MATCH($BC$12&amp;"_"&amp;BO$20,データシート1!$A$1:$BT$1,0),0)</f>
        <v>0.68196141440205305</v>
      </c>
      <c r="BP39" s="34">
        <f>VLOOKUP($AX39&amp;"_"&amp;$BC$14,データシート1!$A:$BT,MATCH($BC$12&amp;"_"&amp;BP$20,データシート1!$A$1:$BT$1,0),0)</f>
        <v>0</v>
      </c>
      <c r="BQ39" s="34">
        <f>VLOOKUP($AX39&amp;"_"&amp;$BC$14,データシート1!$A:$BT,MATCH($BC$12&amp;"_"&amp;BQ$20,データシート1!$A$1:$BT$1,0),0)</f>
        <v>2.0265472563238349</v>
      </c>
      <c r="BR39" s="35">
        <f t="shared" si="3"/>
        <v>68.715999718163275</v>
      </c>
      <c r="BT39" s="121" t="str">
        <f t="shared" si="4"/>
        <v>山ノ内町</v>
      </c>
      <c r="BU39" s="33">
        <f t="shared" si="25"/>
        <v>68.715999718163275</v>
      </c>
      <c r="BV39" s="59">
        <f t="shared" si="16"/>
        <v>0.10183828412827597</v>
      </c>
      <c r="BW39" s="59">
        <f t="shared" si="5"/>
        <v>9.778675202895654E-3</v>
      </c>
      <c r="BX39" s="59">
        <f t="shared" si="5"/>
        <v>1.011026446631204E-2</v>
      </c>
      <c r="BY39" s="59">
        <f t="shared" si="5"/>
        <v>8.1949344459068277E-2</v>
      </c>
      <c r="BZ39" s="59">
        <f t="shared" si="5"/>
        <v>0.2176149847055146</v>
      </c>
      <c r="CA39" s="59">
        <f t="shared" si="5"/>
        <v>0.27567772692839199</v>
      </c>
      <c r="CB39" s="59">
        <f t="shared" si="5"/>
        <v>0.37537736816127532</v>
      </c>
      <c r="CC39" s="59">
        <f t="shared" si="5"/>
        <v>0.36545302132503488</v>
      </c>
      <c r="CD39" s="59">
        <f t="shared" si="5"/>
        <v>0.15251608319941856</v>
      </c>
      <c r="CE39" s="59">
        <f t="shared" si="5"/>
        <v>0.21293693812561634</v>
      </c>
      <c r="CF39" s="59">
        <f t="shared" si="5"/>
        <v>9.9243468362404455E-3</v>
      </c>
      <c r="CG39" s="59">
        <f t="shared" si="5"/>
        <v>0</v>
      </c>
      <c r="CH39" s="59">
        <f t="shared" si="5"/>
        <v>2.9491636076542014E-2</v>
      </c>
      <c r="CI39" s="122">
        <f t="shared" si="6"/>
        <v>1</v>
      </c>
      <c r="CK39" s="123" t="str">
        <f t="shared" si="7"/>
        <v>山ノ内町</v>
      </c>
      <c r="CL39" s="124">
        <f t="shared" si="17"/>
        <v>6.9979195034568438</v>
      </c>
      <c r="CM39" s="65">
        <f t="shared" si="18"/>
        <v>0</v>
      </c>
      <c r="CN39" s="66">
        <f t="shared" si="19"/>
        <v>0.67195144248618799</v>
      </c>
      <c r="CO39" s="65">
        <f t="shared" si="20"/>
        <v>0</v>
      </c>
      <c r="CP39" s="66">
        <f t="shared" si="8"/>
        <v>0.69473693021765437</v>
      </c>
      <c r="CQ39" s="65">
        <f t="shared" si="21"/>
        <v>0</v>
      </c>
      <c r="CR39" s="66">
        <f t="shared" si="9"/>
        <v>5.631231130753001</v>
      </c>
      <c r="CS39" s="65">
        <f t="shared" si="22"/>
        <v>0</v>
      </c>
      <c r="CT39" s="66">
        <f t="shared" si="10"/>
        <v>14.953631227692247</v>
      </c>
      <c r="CU39" s="67">
        <f t="shared" si="23"/>
        <v>0.23974110003201299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3.585</v>
      </c>
      <c r="DB39" s="962">
        <f>VLOOKUP($AX39&amp;"_"&amp;$CW$14,データシート1!$A:$BT,MATCH($CW$12&amp;"_"&amp;DB$20,データシート1!$A$1:$BT$1,0),0)</f>
        <v>0</v>
      </c>
      <c r="DC39" s="962">
        <f>VLOOKUP($AX39&amp;"_"&amp;$CW$14,データシート1!$A:$BT,MATCH($CW$12&amp;"_"&amp;DC$20,データシート1!$A$1:$BT$1,0),0)</f>
        <v>0</v>
      </c>
      <c r="DD39" s="961">
        <f t="shared" si="11"/>
        <v>3.585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32343</v>
      </c>
      <c r="AY40" s="18" t="str">
        <f>IF(IFERROR(比較地域マスタ!$Z25,"")=0,"",IFERROR(比較地域マスタ!$Z25,""))</f>
        <v>奥出雲町</v>
      </c>
      <c r="BB40" s="110" t="str">
        <f t="shared" si="0"/>
        <v>32343</v>
      </c>
      <c r="BC40" s="1031" t="str">
        <f t="shared" si="0"/>
        <v>奥出雲町</v>
      </c>
      <c r="BD40" s="34">
        <f t="shared" si="14"/>
        <v>110.85034194820204</v>
      </c>
      <c r="BE40" s="34">
        <f t="shared" si="15"/>
        <v>49.970910986540595</v>
      </c>
      <c r="BF40" s="34">
        <f>VLOOKUP($AX40&amp;"_"&amp;$BC$14,データシート1!$A:$BT,MATCH($BC$12&amp;"_"&amp;BF$20,データシート1!$A$1:$BT$1,0),0)</f>
        <v>27.478563447190329</v>
      </c>
      <c r="BG40" s="34">
        <f>VLOOKUP($AX40&amp;"_"&amp;$BC$14,データシート1!$A:$BT,MATCH($BC$12&amp;"_"&amp;BG$20,データシート1!$A$1:$BT$1,0),0)</f>
        <v>1.2428096067704064</v>
      </c>
      <c r="BH40" s="34">
        <f>VLOOKUP($AX40&amp;"_"&amp;$BC$14,データシート1!$A:$BT,MATCH($BC$12&amp;"_"&amp;BH$20,データシート1!$A$1:$BT$1,0),0)</f>
        <v>21.249537932579859</v>
      </c>
      <c r="BI40" s="34">
        <f>VLOOKUP($AX40&amp;"_"&amp;$BC$14,データシート1!$A:$BT,MATCH($BC$12&amp;"_"&amp;BI$20,データシート1!$A$1:$BT$1,0),0)</f>
        <v>15.145013810608486</v>
      </c>
      <c r="BJ40" s="34">
        <f>VLOOKUP($AX40&amp;"_"&amp;$BC$14,データシート1!$A:$BT,MATCH($BC$12&amp;"_"&amp;BJ$20,データシート1!$A$1:$BT$1,0),0)</f>
        <v>17.413775335125319</v>
      </c>
      <c r="BK40" s="34">
        <f t="shared" si="1"/>
        <v>27.253562745927638</v>
      </c>
      <c r="BL40" s="34">
        <f t="shared" si="2"/>
        <v>26.557413264428007</v>
      </c>
      <c r="BM40" s="34">
        <f>VLOOKUP($AX40&amp;"_"&amp;$BC$14,データシート1!$A:$BT,MATCH($BC$12&amp;"_"&amp;BM$20,データシート1!$A$1:$BT$1,0),0)</f>
        <v>9.815677788862514</v>
      </c>
      <c r="BN40" s="34">
        <f>VLOOKUP($AX40&amp;"_"&amp;$BC$14,データシート1!$A:$BT,MATCH($BC$12&amp;"_"&amp;BN$20,データシート1!$A$1:$BT$1,0),0)</f>
        <v>16.741735475565491</v>
      </c>
      <c r="BO40" s="34">
        <f>VLOOKUP($AX40&amp;"_"&amp;$BC$14,データシート1!$A:$BT,MATCH($BC$12&amp;"_"&amp;BO$20,データシート1!$A$1:$BT$1,0),0)</f>
        <v>0.69614948149962996</v>
      </c>
      <c r="BP40" s="34">
        <f>VLOOKUP($AX40&amp;"_"&amp;$BC$14,データシート1!$A:$BT,MATCH($BC$12&amp;"_"&amp;BP$20,データシート1!$A$1:$BT$1,0),0)</f>
        <v>0</v>
      </c>
      <c r="BQ40" s="34">
        <f>VLOOKUP($AX40&amp;"_"&amp;$BC$14,データシート1!$A:$BT,MATCH($BC$12&amp;"_"&amp;BQ$20,データシート1!$A$1:$BT$1,0),0)</f>
        <v>1.0670790699999999</v>
      </c>
      <c r="BR40" s="35">
        <f t="shared" si="3"/>
        <v>110.85034194820204</v>
      </c>
      <c r="BT40" s="121" t="str">
        <f t="shared" si="4"/>
        <v>奥出雲町</v>
      </c>
      <c r="BU40" s="33">
        <f t="shared" si="25"/>
        <v>110.85034194820204</v>
      </c>
      <c r="BV40" s="59">
        <f t="shared" si="16"/>
        <v>0.45079618256740167</v>
      </c>
      <c r="BW40" s="59">
        <f t="shared" si="5"/>
        <v>0.24788884692868574</v>
      </c>
      <c r="BX40" s="59">
        <f t="shared" si="5"/>
        <v>1.1211599215013196E-2</v>
      </c>
      <c r="BY40" s="59">
        <f t="shared" si="5"/>
        <v>0.19169573642370275</v>
      </c>
      <c r="BZ40" s="59">
        <f t="shared" si="5"/>
        <v>0.13662577439486315</v>
      </c>
      <c r="CA40" s="59">
        <f t="shared" si="5"/>
        <v>0.15709266231458624</v>
      </c>
      <c r="CB40" s="59">
        <f t="shared" si="5"/>
        <v>0.24585907690445047</v>
      </c>
      <c r="CC40" s="59">
        <f t="shared" si="5"/>
        <v>0.23957899270024544</v>
      </c>
      <c r="CD40" s="59">
        <f t="shared" si="5"/>
        <v>8.8548917543702005E-2</v>
      </c>
      <c r="CE40" s="59">
        <f t="shared" si="5"/>
        <v>0.1510300751565434</v>
      </c>
      <c r="CF40" s="59">
        <f t="shared" si="5"/>
        <v>6.2800842042050305E-3</v>
      </c>
      <c r="CG40" s="59">
        <f t="shared" si="5"/>
        <v>0</v>
      </c>
      <c r="CH40" s="59">
        <f t="shared" si="5"/>
        <v>9.626303818698393E-3</v>
      </c>
      <c r="CI40" s="122">
        <f t="shared" si="6"/>
        <v>1</v>
      </c>
      <c r="CK40" s="123" t="str">
        <f t="shared" si="7"/>
        <v>奥出雲町</v>
      </c>
      <c r="CL40" s="124">
        <f t="shared" si="17"/>
        <v>49.970910986540595</v>
      </c>
      <c r="CM40" s="65">
        <f t="shared" si="18"/>
        <v>0.1129256979429475</v>
      </c>
      <c r="CN40" s="66">
        <f t="shared" si="19"/>
        <v>27.478563447190329</v>
      </c>
      <c r="CO40" s="65">
        <f t="shared" si="20"/>
        <v>0.20536008044397946</v>
      </c>
      <c r="CP40" s="66">
        <f t="shared" si="8"/>
        <v>1.2428096067704064</v>
      </c>
      <c r="CQ40" s="65">
        <f t="shared" si="21"/>
        <v>0</v>
      </c>
      <c r="CR40" s="66">
        <f t="shared" si="9"/>
        <v>21.249537932579859</v>
      </c>
      <c r="CS40" s="65">
        <f t="shared" si="22"/>
        <v>0</v>
      </c>
      <c r="CT40" s="66">
        <f t="shared" si="10"/>
        <v>15.145013810608486</v>
      </c>
      <c r="CU40" s="67">
        <f t="shared" si="23"/>
        <v>0</v>
      </c>
      <c r="CV40" s="16"/>
      <c r="CW40" s="959">
        <f t="shared" si="24"/>
        <v>5.6429999999999998</v>
      </c>
      <c r="CX40" s="962">
        <f>VLOOKUP($AX40&amp;"_"&amp;$CW$14,データシート1!$A:$BT,MATCH($CW$12&amp;"_"&amp;CX$20,データシート1!$A$1:$BT$1,0),0)</f>
        <v>5.6429999999999998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5.6429999999999998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22301</v>
      </c>
      <c r="AY41" s="18" t="str">
        <f>IF(IFERROR(比較地域マスタ!$Z26,"")=0,"",IFERROR(比較地域マスタ!$Z26,""))</f>
        <v>東伊豆町</v>
      </c>
      <c r="BB41" s="110" t="str">
        <f t="shared" si="0"/>
        <v>22301</v>
      </c>
      <c r="BC41" s="1031" t="str">
        <f t="shared" si="0"/>
        <v>東伊豆町</v>
      </c>
      <c r="BD41" s="34">
        <f t="shared" si="14"/>
        <v>60.546893714024527</v>
      </c>
      <c r="BE41" s="34">
        <f t="shared" si="15"/>
        <v>3.3937578180502332</v>
      </c>
      <c r="BF41" s="34">
        <f>VLOOKUP($AX41&amp;"_"&amp;$BC$14,データシート1!$A:$BT,MATCH($BC$12&amp;"_"&amp;BF$20,データシート1!$A$1:$BT$1,0),0)</f>
        <v>0.23997390714027575</v>
      </c>
      <c r="BG41" s="34">
        <f>VLOOKUP($AX41&amp;"_"&amp;$BC$14,データシート1!$A:$BT,MATCH($BC$12&amp;"_"&amp;BG$20,データシート1!$A$1:$BT$1,0),0)</f>
        <v>0.84111158702482403</v>
      </c>
      <c r="BH41" s="34">
        <f>VLOOKUP($AX41&amp;"_"&amp;$BC$14,データシート1!$A:$BT,MATCH($BC$12&amp;"_"&amp;BH$20,データシート1!$A$1:$BT$1,0),0)</f>
        <v>2.3126723238851334</v>
      </c>
      <c r="BI41" s="34">
        <f>VLOOKUP($AX41&amp;"_"&amp;$BC$14,データシート1!$A:$BT,MATCH($BC$12&amp;"_"&amp;BI$20,データシート1!$A$1:$BT$1,0),0)</f>
        <v>18.085671369269956</v>
      </c>
      <c r="BJ41" s="34">
        <f>VLOOKUP($AX41&amp;"_"&amp;$BC$14,データシート1!$A:$BT,MATCH($BC$12&amp;"_"&amp;BJ$20,データシート1!$A$1:$BT$1,0),0)</f>
        <v>16.843160079571067</v>
      </c>
      <c r="BK41" s="34">
        <f t="shared" si="1"/>
        <v>19.452287049536999</v>
      </c>
      <c r="BL41" s="34">
        <f t="shared" si="2"/>
        <v>18.771668538605088</v>
      </c>
      <c r="BM41" s="34">
        <f>VLOOKUP($AX41&amp;"_"&amp;$BC$14,データシート1!$A:$BT,MATCH($BC$12&amp;"_"&amp;BM$20,データシート1!$A$1:$BT$1,0),0)</f>
        <v>9.0137877451864004</v>
      </c>
      <c r="BN41" s="34">
        <f>VLOOKUP($AX41&amp;"_"&amp;$BC$14,データシート1!$A:$BT,MATCH($BC$12&amp;"_"&amp;BN$20,データシート1!$A$1:$BT$1,0),0)</f>
        <v>9.7578807934186873</v>
      </c>
      <c r="BO41" s="34">
        <f>VLOOKUP($AX41&amp;"_"&amp;$BC$14,データシート1!$A:$BT,MATCH($BC$12&amp;"_"&amp;BO$20,データシート1!$A$1:$BT$1,0),0)</f>
        <v>0.68061851093191195</v>
      </c>
      <c r="BP41" s="34">
        <f>VLOOKUP($AX41&amp;"_"&amp;$BC$14,データシート1!$A:$BT,MATCH($BC$12&amp;"_"&amp;BP$20,データシート1!$A$1:$BT$1,0),0)</f>
        <v>0</v>
      </c>
      <c r="BQ41" s="34">
        <f>VLOOKUP($AX41&amp;"_"&amp;$BC$14,データシート1!$A:$BT,MATCH($BC$12&amp;"_"&amp;BQ$20,データシート1!$A$1:$BT$1,0),0)</f>
        <v>2.7720173975962692</v>
      </c>
      <c r="BR41" s="35">
        <f t="shared" si="3"/>
        <v>60.546893714024527</v>
      </c>
      <c r="BT41" s="121" t="str">
        <f t="shared" si="4"/>
        <v>東伊豆町</v>
      </c>
      <c r="BU41" s="33">
        <f t="shared" si="25"/>
        <v>60.546893714024527</v>
      </c>
      <c r="BV41" s="59">
        <f t="shared" si="16"/>
        <v>5.6051724702503344E-2</v>
      </c>
      <c r="BW41" s="59">
        <f t="shared" si="5"/>
        <v>3.9634387896713913E-3</v>
      </c>
      <c r="BX41" s="59">
        <f t="shared" si="5"/>
        <v>1.3891903208074846E-2</v>
      </c>
      <c r="BY41" s="59">
        <f t="shared" si="5"/>
        <v>3.8196382704757108E-2</v>
      </c>
      <c r="BZ41" s="59">
        <f t="shared" si="5"/>
        <v>0.29870518964510906</v>
      </c>
      <c r="CA41" s="59">
        <f t="shared" si="5"/>
        <v>0.27818371920324747</v>
      </c>
      <c r="CB41" s="59">
        <f t="shared" si="5"/>
        <v>0.32127638358152877</v>
      </c>
      <c r="CC41" s="59">
        <f t="shared" si="5"/>
        <v>0.31003520390769429</v>
      </c>
      <c r="CD41" s="59">
        <f t="shared" si="5"/>
        <v>0.14887283545478616</v>
      </c>
      <c r="CE41" s="59">
        <f t="shared" si="5"/>
        <v>0.16116236845290813</v>
      </c>
      <c r="CF41" s="59">
        <f t="shared" si="5"/>
        <v>1.1241179673834527E-2</v>
      </c>
      <c r="CG41" s="59">
        <f t="shared" si="5"/>
        <v>0</v>
      </c>
      <c r="CH41" s="59">
        <f t="shared" si="5"/>
        <v>4.578298286761133E-2</v>
      </c>
      <c r="CI41" s="122">
        <f t="shared" si="6"/>
        <v>1</v>
      </c>
      <c r="CK41" s="123" t="str">
        <f t="shared" si="7"/>
        <v>東伊豆町</v>
      </c>
      <c r="CL41" s="124">
        <f t="shared" si="17"/>
        <v>3.3937578180502332</v>
      </c>
      <c r="CM41" s="65">
        <f t="shared" si="18"/>
        <v>0</v>
      </c>
      <c r="CN41" s="66">
        <f t="shared" si="19"/>
        <v>0.23997390714027575</v>
      </c>
      <c r="CO41" s="65">
        <f t="shared" si="20"/>
        <v>0</v>
      </c>
      <c r="CP41" s="66">
        <f t="shared" si="8"/>
        <v>0.84111158702482403</v>
      </c>
      <c r="CQ41" s="65">
        <f t="shared" si="21"/>
        <v>0</v>
      </c>
      <c r="CR41" s="66">
        <f t="shared" si="9"/>
        <v>2.3126723238851334</v>
      </c>
      <c r="CS41" s="65">
        <f t="shared" si="22"/>
        <v>0</v>
      </c>
      <c r="CT41" s="66">
        <f t="shared" si="10"/>
        <v>18.085671369269956</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36405</v>
      </c>
      <c r="AY42" s="18" t="str">
        <f>IF(IFERROR(比較地域マスタ!$Z27,"")=0,"",IFERROR(比較地域マスタ!$Z27,""))</f>
        <v>上板町</v>
      </c>
      <c r="BB42" s="110" t="str">
        <f t="shared" si="0"/>
        <v>36405</v>
      </c>
      <c r="BC42" s="1031" t="str">
        <f t="shared" si="0"/>
        <v>上板町</v>
      </c>
      <c r="BD42" s="34">
        <f t="shared" si="14"/>
        <v>65.2172755957737</v>
      </c>
      <c r="BE42" s="34">
        <f t="shared" si="15"/>
        <v>10.031633693521506</v>
      </c>
      <c r="BF42" s="34">
        <f>VLOOKUP($AX42&amp;"_"&amp;$BC$14,データシート1!$A:$BT,MATCH($BC$12&amp;"_"&amp;BF$20,データシート1!$A$1:$BT$1,0),0)</f>
        <v>5.1539374143167436</v>
      </c>
      <c r="BG42" s="34">
        <f>VLOOKUP($AX42&amp;"_"&amp;$BC$14,データシート1!$A:$BT,MATCH($BC$12&amp;"_"&amp;BG$20,データシート1!$A$1:$BT$1,0),0)</f>
        <v>0.52833662912764456</v>
      </c>
      <c r="BH42" s="34">
        <f>VLOOKUP($AX42&amp;"_"&amp;$BC$14,データシート1!$A:$BT,MATCH($BC$12&amp;"_"&amp;BH$20,データシート1!$A$1:$BT$1,0),0)</f>
        <v>4.3493596500771172</v>
      </c>
      <c r="BI42" s="34">
        <f>VLOOKUP($AX42&amp;"_"&amp;$BC$14,データシート1!$A:$BT,MATCH($BC$12&amp;"_"&amp;BI$20,データシート1!$A$1:$BT$1,0),0)</f>
        <v>11.036222836432005</v>
      </c>
      <c r="BJ42" s="34">
        <f>VLOOKUP($AX42&amp;"_"&amp;$BC$14,データシート1!$A:$BT,MATCH($BC$12&amp;"_"&amp;BJ$20,データシート1!$A$1:$BT$1,0),0)</f>
        <v>16.74107838314891</v>
      </c>
      <c r="BK42" s="34">
        <f t="shared" si="1"/>
        <v>25.618598759250055</v>
      </c>
      <c r="BL42" s="34">
        <f t="shared" si="2"/>
        <v>24.940023797077053</v>
      </c>
      <c r="BM42" s="34">
        <f>VLOOKUP($AX42&amp;"_"&amp;$BC$14,データシート1!$A:$BT,MATCH($BC$12&amp;"_"&amp;BM$20,データシート1!$A$1:$BT$1,0),0)</f>
        <v>11.316163565503915</v>
      </c>
      <c r="BN42" s="34">
        <f>VLOOKUP($AX42&amp;"_"&amp;$BC$14,データシート1!$A:$BT,MATCH($BC$12&amp;"_"&amp;BN$20,データシート1!$A$1:$BT$1,0),0)</f>
        <v>13.62386023157314</v>
      </c>
      <c r="BO42" s="34">
        <f>VLOOKUP($AX42&amp;"_"&amp;$BC$14,データシート1!$A:$BT,MATCH($BC$12&amp;"_"&amp;BO$20,データシート1!$A$1:$BT$1,0),0)</f>
        <v>0.67857496217300195</v>
      </c>
      <c r="BP42" s="34">
        <f>VLOOKUP($AX42&amp;"_"&amp;$BC$14,データシート1!$A:$BT,MATCH($BC$12&amp;"_"&amp;BP$20,データシート1!$A$1:$BT$1,0),0)</f>
        <v>0</v>
      </c>
      <c r="BQ42" s="34">
        <f>VLOOKUP($AX42&amp;"_"&amp;$BC$14,データシート1!$A:$BT,MATCH($BC$12&amp;"_"&amp;BQ$20,データシート1!$A$1:$BT$1,0),0)</f>
        <v>1.789741923421226</v>
      </c>
      <c r="BR42" s="35">
        <f t="shared" si="3"/>
        <v>65.2172755957737</v>
      </c>
      <c r="BT42" s="121" t="str">
        <f t="shared" si="4"/>
        <v>上板町</v>
      </c>
      <c r="BU42" s="33">
        <f t="shared" si="25"/>
        <v>65.2172755957737</v>
      </c>
      <c r="BV42" s="59">
        <f t="shared" si="16"/>
        <v>0.1538186562054363</v>
      </c>
      <c r="BW42" s="59">
        <f t="shared" si="5"/>
        <v>7.9027180562733224E-2</v>
      </c>
      <c r="BX42" s="59">
        <f t="shared" si="5"/>
        <v>8.1011760197152814E-3</v>
      </c>
      <c r="BY42" s="59">
        <f t="shared" si="5"/>
        <v>6.6690299622987781E-2</v>
      </c>
      <c r="BZ42" s="59">
        <f t="shared" si="5"/>
        <v>0.1692223837259953</v>
      </c>
      <c r="CA42" s="59">
        <f t="shared" ref="CA42:CH68" si="32">BJ42/$BR42</f>
        <v>0.25669699063960577</v>
      </c>
      <c r="CB42" s="59">
        <f t="shared" si="32"/>
        <v>0.39281921124761349</v>
      </c>
      <c r="CC42" s="59">
        <f t="shared" si="32"/>
        <v>0.3824143767007227</v>
      </c>
      <c r="CD42" s="59">
        <f t="shared" si="32"/>
        <v>0.17351481585405634</v>
      </c>
      <c r="CE42" s="59">
        <f t="shared" si="32"/>
        <v>0.20889956084666642</v>
      </c>
      <c r="CF42" s="59">
        <f t="shared" si="32"/>
        <v>1.0404834546890762E-2</v>
      </c>
      <c r="CG42" s="59">
        <f t="shared" si="32"/>
        <v>0</v>
      </c>
      <c r="CH42" s="59">
        <f t="shared" si="32"/>
        <v>2.7442758181349225E-2</v>
      </c>
      <c r="CI42" s="122">
        <f t="shared" si="6"/>
        <v>1</v>
      </c>
      <c r="CK42" s="123" t="str">
        <f t="shared" si="7"/>
        <v>上板町</v>
      </c>
      <c r="CL42" s="124">
        <f t="shared" si="17"/>
        <v>10.031633693521506</v>
      </c>
      <c r="CM42" s="65">
        <f t="shared" si="18"/>
        <v>0</v>
      </c>
      <c r="CN42" s="66">
        <f t="shared" si="19"/>
        <v>5.1539374143167436</v>
      </c>
      <c r="CO42" s="65">
        <f t="shared" si="20"/>
        <v>0</v>
      </c>
      <c r="CP42" s="66">
        <f t="shared" si="8"/>
        <v>0.52833662912764456</v>
      </c>
      <c r="CQ42" s="65">
        <f t="shared" si="21"/>
        <v>0</v>
      </c>
      <c r="CR42" s="66">
        <f t="shared" si="9"/>
        <v>4.3493596500771172</v>
      </c>
      <c r="CS42" s="65">
        <f t="shared" si="22"/>
        <v>0</v>
      </c>
      <c r="CT42" s="66">
        <f t="shared" si="10"/>
        <v>11.036222836432005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09344</v>
      </c>
      <c r="AY43" s="18" t="str">
        <f>IF(IFERROR(比較地域マスタ!$Z28,"")=0,"",IFERROR(比較地域マスタ!$Z28,""))</f>
        <v>市貝町</v>
      </c>
      <c r="AZ43" s="23"/>
      <c r="BB43" s="110" t="str">
        <f t="shared" si="0"/>
        <v>09344</v>
      </c>
      <c r="BC43" s="1031" t="str">
        <f t="shared" si="0"/>
        <v>市貝町</v>
      </c>
      <c r="BD43" s="34">
        <f t="shared" si="14"/>
        <v>121.26249089234439</v>
      </c>
      <c r="BE43" s="34">
        <f t="shared" si="15"/>
        <v>71.906375120110567</v>
      </c>
      <c r="BF43" s="34">
        <f>VLOOKUP($AX43&amp;"_"&amp;$BC$14,データシート1!$A:$BT,MATCH($BC$12&amp;"_"&amp;BF$20,データシート1!$A$1:$BT$1,0),0)</f>
        <v>62.522978003737755</v>
      </c>
      <c r="BG43" s="34">
        <f>VLOOKUP($AX43&amp;"_"&amp;$BC$14,データシート1!$A:$BT,MATCH($BC$12&amp;"_"&amp;BG$20,データシート1!$A$1:$BT$1,0),0)</f>
        <v>0.63665116557481849</v>
      </c>
      <c r="BH43" s="34">
        <f>VLOOKUP($AX43&amp;"_"&amp;$BC$14,データシート1!$A:$BT,MATCH($BC$12&amp;"_"&amp;BH$20,データシート1!$A$1:$BT$1,0),0)</f>
        <v>8.7467459507979868</v>
      </c>
      <c r="BI43" s="34">
        <f>VLOOKUP($AX43&amp;"_"&amp;$BC$14,データシート1!$A:$BT,MATCH($BC$12&amp;"_"&amp;BI$20,データシート1!$A$1:$BT$1,0),0)</f>
        <v>8.7862285419403179</v>
      </c>
      <c r="BJ43" s="34">
        <f>VLOOKUP($AX43&amp;"_"&amp;$BC$14,データシート1!$A:$BT,MATCH($BC$12&amp;"_"&amp;BJ$20,データシート1!$A$1:$BT$1,0),0)</f>
        <v>12.913407978817331</v>
      </c>
      <c r="BK43" s="34">
        <f t="shared" si="1"/>
        <v>26.166316287220173</v>
      </c>
      <c r="BL43" s="34">
        <f t="shared" si="2"/>
        <v>25.494981326364453</v>
      </c>
      <c r="BM43" s="34">
        <f>VLOOKUP($AX43&amp;"_"&amp;$BC$14,データシート1!$A:$BT,MATCH($BC$12&amp;"_"&amp;BM$20,データシート1!$A$1:$BT$1,0),0)</f>
        <v>12.089511760167829</v>
      </c>
      <c r="BN43" s="34">
        <f>VLOOKUP($AX43&amp;"_"&amp;$BC$14,データシート1!$A:$BT,MATCH($BC$12&amp;"_"&amp;BN$20,データシート1!$A$1:$BT$1,0),0)</f>
        <v>13.405469566196626</v>
      </c>
      <c r="BO43" s="34">
        <f>VLOOKUP($AX43&amp;"_"&amp;$BC$14,データシート1!$A:$BT,MATCH($BC$12&amp;"_"&amp;BO$20,データシート1!$A$1:$BT$1,0),0)</f>
        <v>0.67133496085571898</v>
      </c>
      <c r="BP43" s="34">
        <f>VLOOKUP($AX43&amp;"_"&amp;$BC$14,データシート1!$A:$BT,MATCH($BC$12&amp;"_"&amp;BP$20,データシート1!$A$1:$BT$1,0),0)</f>
        <v>0</v>
      </c>
      <c r="BQ43" s="34">
        <f>VLOOKUP($AX43&amp;"_"&amp;$BC$14,データシート1!$A:$BT,MATCH($BC$12&amp;"_"&amp;BQ$20,データシート1!$A$1:$BT$1,0),0)</f>
        <v>1.490162964256007</v>
      </c>
      <c r="BR43" s="35">
        <f t="shared" si="3"/>
        <v>121.26249089234439</v>
      </c>
      <c r="BT43" s="121" t="str">
        <f t="shared" si="4"/>
        <v>市貝町</v>
      </c>
      <c r="BU43" s="33">
        <f t="shared" si="25"/>
        <v>121.26249089234439</v>
      </c>
      <c r="BV43" s="59">
        <f t="shared" si="16"/>
        <v>0.59298118149286838</v>
      </c>
      <c r="BW43" s="59">
        <f t="shared" si="16"/>
        <v>0.51560031089287961</v>
      </c>
      <c r="BX43" s="59">
        <f t="shared" si="16"/>
        <v>5.2501904000968524E-3</v>
      </c>
      <c r="BY43" s="59">
        <f t="shared" si="16"/>
        <v>7.2130680199891814E-2</v>
      </c>
      <c r="BZ43" s="59">
        <f t="shared" si="16"/>
        <v>7.2456276275411846E-2</v>
      </c>
      <c r="CA43" s="59">
        <f t="shared" si="32"/>
        <v>0.10649136335391397</v>
      </c>
      <c r="CB43" s="59">
        <f t="shared" si="32"/>
        <v>0.21578244100601862</v>
      </c>
      <c r="CC43" s="59">
        <f t="shared" si="32"/>
        <v>0.21024622815144578</v>
      </c>
      <c r="CD43" s="59">
        <f t="shared" si="32"/>
        <v>9.9697042928969484E-2</v>
      </c>
      <c r="CE43" s="59">
        <f t="shared" si="32"/>
        <v>0.11054918522247631</v>
      </c>
      <c r="CF43" s="59">
        <f t="shared" si="32"/>
        <v>5.53621285457284E-3</v>
      </c>
      <c r="CG43" s="59">
        <f t="shared" si="32"/>
        <v>0</v>
      </c>
      <c r="CH43" s="59">
        <f t="shared" si="32"/>
        <v>1.2288737871787234E-2</v>
      </c>
      <c r="CI43" s="122">
        <f t="shared" si="6"/>
        <v>1</v>
      </c>
      <c r="CJ43" s="23"/>
      <c r="CK43" s="123" t="str">
        <f t="shared" si="7"/>
        <v>市貝町</v>
      </c>
      <c r="CL43" s="124">
        <f t="shared" si="17"/>
        <v>71.906375120110567</v>
      </c>
      <c r="CM43" s="65">
        <f t="shared" si="18"/>
        <v>1</v>
      </c>
      <c r="CN43" s="66">
        <f t="shared" si="19"/>
        <v>62.522978003737755</v>
      </c>
      <c r="CO43" s="65">
        <f t="shared" si="20"/>
        <v>0.92370840039876867</v>
      </c>
      <c r="CP43" s="66">
        <f t="shared" si="8"/>
        <v>0.63665116557481849</v>
      </c>
      <c r="CQ43" s="65">
        <f t="shared" si="21"/>
        <v>0</v>
      </c>
      <c r="CR43" s="66">
        <f t="shared" si="9"/>
        <v>8.7467459507979868</v>
      </c>
      <c r="CS43" s="65">
        <f t="shared" si="22"/>
        <v>1</v>
      </c>
      <c r="CT43" s="66">
        <f t="shared" si="10"/>
        <v>8.7862285419403179</v>
      </c>
      <c r="CU43" s="67">
        <f t="shared" si="23"/>
        <v>0</v>
      </c>
      <c r="CV43" s="16"/>
      <c r="CW43" s="959">
        <f t="shared" si="24"/>
        <v>77.962000000000003</v>
      </c>
      <c r="CX43" s="962">
        <f>VLOOKUP($AX43&amp;"_"&amp;$CW$14,データシート1!$A:$BT,MATCH($CW$12&amp;"_"&amp;CX$20,データシート1!$A$1:$BT$1,0),0)</f>
        <v>57.753</v>
      </c>
      <c r="CY43" s="962">
        <f>VLOOKUP($AX43&amp;"_"&amp;$CW$14,データシート1!$A:$BT,MATCH($CW$12&amp;"_"&amp;CY$20,データシート1!$A$1:$BT$1,0),0)</f>
        <v>0</v>
      </c>
      <c r="CZ43" s="962">
        <f>VLOOKUP($AX43&amp;"_"&amp;$CW$14,データシート1!$A:$BT,MATCH($CW$12&amp;"_"&amp;CZ$20,データシート1!$A$1:$BT$1,0),0)</f>
        <v>20.209</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77.962000000000003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0.74</v>
      </c>
      <c r="DO43" s="127">
        <f t="shared" si="27"/>
        <v>0</v>
      </c>
      <c r="DP43" s="127">
        <f t="shared" si="29"/>
        <v>0.26</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47311</v>
      </c>
      <c r="AY44" s="18" t="str">
        <f>IF(IFERROR(比較地域マスタ!$Z29,"")=0,"",IFERROR(比較地域マスタ!$Z29,""))</f>
        <v>恩納村</v>
      </c>
      <c r="BB44" s="110" t="str">
        <f t="shared" si="0"/>
        <v>47311</v>
      </c>
      <c r="BC44" s="1031" t="str">
        <f t="shared" si="0"/>
        <v>恩納村</v>
      </c>
      <c r="BD44" s="34">
        <f t="shared" si="14"/>
        <v>91.025933598835522</v>
      </c>
      <c r="BE44" s="34">
        <f t="shared" si="15"/>
        <v>5.0179188649588493</v>
      </c>
      <c r="BF44" s="34">
        <f>VLOOKUP($AX44&amp;"_"&amp;$BC$14,データシート1!$A:$BT,MATCH($BC$12&amp;"_"&amp;BF$20,データシート1!$A$1:$BT$1,0),0)</f>
        <v>2.6456985952967154</v>
      </c>
      <c r="BG44" s="34">
        <f>VLOOKUP($AX44&amp;"_"&amp;$BC$14,データシート1!$A:$BT,MATCH($BC$12&amp;"_"&amp;BG$20,データシート1!$A$1:$BT$1,0),0)</f>
        <v>0.57520317939288879</v>
      </c>
      <c r="BH44" s="34">
        <f>VLOOKUP($AX44&amp;"_"&amp;$BC$14,データシート1!$A:$BT,MATCH($BC$12&amp;"_"&amp;BH$20,データシート1!$A$1:$BT$1,0),0)</f>
        <v>1.7970170902692455</v>
      </c>
      <c r="BI44" s="34">
        <f>VLOOKUP($AX44&amp;"_"&amp;$BC$14,データシート1!$A:$BT,MATCH($BC$12&amp;"_"&amp;BI$20,データシート1!$A$1:$BT$1,0),0)</f>
        <v>38.405175952406452</v>
      </c>
      <c r="BJ44" s="34">
        <f>VLOOKUP($AX44&amp;"_"&amp;$BC$14,データシート1!$A:$BT,MATCH($BC$12&amp;"_"&amp;BJ$20,データシート1!$A$1:$BT$1,0),0)</f>
        <v>18.335043758333779</v>
      </c>
      <c r="BK44" s="34">
        <f t="shared" si="1"/>
        <v>26.639852317433089</v>
      </c>
      <c r="BL44" s="34">
        <f t="shared" si="2"/>
        <v>25.992806393254703</v>
      </c>
      <c r="BM44" s="34">
        <f>VLOOKUP($AX44&amp;"_"&amp;$BC$14,データシート1!$A:$BT,MATCH($BC$12&amp;"_"&amp;BM$20,データシート1!$A$1:$BT$1,0),0)</f>
        <v>11.430330961552718</v>
      </c>
      <c r="BN44" s="34">
        <f>VLOOKUP($AX44&amp;"_"&amp;$BC$14,データシート1!$A:$BT,MATCH($BC$12&amp;"_"&amp;BN$20,データシート1!$A$1:$BT$1,0),0)</f>
        <v>14.562475431701984</v>
      </c>
      <c r="BO44" s="34">
        <f>VLOOKUP($AX44&amp;"_"&amp;$BC$14,データシート1!$A:$BT,MATCH($BC$12&amp;"_"&amp;BO$20,データシート1!$A$1:$BT$1,0),0)</f>
        <v>0.64704592417838602</v>
      </c>
      <c r="BP44" s="34">
        <f>VLOOKUP($AX44&amp;"_"&amp;$BC$14,データシート1!$A:$BT,MATCH($BC$12&amp;"_"&amp;BP$20,データシート1!$A$1:$BT$1,0),0)</f>
        <v>0</v>
      </c>
      <c r="BQ44" s="34">
        <f>VLOOKUP($AX44&amp;"_"&amp;$BC$14,データシート1!$A:$BT,MATCH($BC$12&amp;"_"&amp;BQ$20,データシート1!$A$1:$BT$1,0),0)</f>
        <v>2.627942705703346</v>
      </c>
      <c r="BR44" s="35">
        <f t="shared" si="3"/>
        <v>91.025933598835522</v>
      </c>
      <c r="BT44" s="121" t="str">
        <f t="shared" si="4"/>
        <v>恩納村</v>
      </c>
      <c r="BU44" s="33">
        <f t="shared" si="25"/>
        <v>91.025933598835522</v>
      </c>
      <c r="BV44" s="59">
        <f t="shared" si="16"/>
        <v>5.5126255415006722E-2</v>
      </c>
      <c r="BW44" s="59">
        <f t="shared" si="16"/>
        <v>2.9065327766443928E-2</v>
      </c>
      <c r="BX44" s="59">
        <f t="shared" si="16"/>
        <v>6.3191132092958536E-3</v>
      </c>
      <c r="BY44" s="59">
        <f t="shared" si="16"/>
        <v>1.9741814439266949E-2</v>
      </c>
      <c r="BZ44" s="59">
        <f t="shared" si="16"/>
        <v>0.42191466139379163</v>
      </c>
      <c r="CA44" s="59">
        <f t="shared" si="32"/>
        <v>0.20142659386652351</v>
      </c>
      <c r="CB44" s="59">
        <f t="shared" si="32"/>
        <v>0.29266222563383726</v>
      </c>
      <c r="CC44" s="59">
        <f t="shared" si="32"/>
        <v>0.28555385663835942</v>
      </c>
      <c r="CD44" s="59">
        <f t="shared" si="32"/>
        <v>0.12557224638780243</v>
      </c>
      <c r="CE44" s="59">
        <f t="shared" si="32"/>
        <v>0.15998161025055699</v>
      </c>
      <c r="CF44" s="59">
        <f t="shared" si="32"/>
        <v>7.108368995477829E-3</v>
      </c>
      <c r="CG44" s="59">
        <f t="shared" si="32"/>
        <v>0</v>
      </c>
      <c r="CH44" s="59">
        <f t="shared" si="32"/>
        <v>2.8870263690840791E-2</v>
      </c>
      <c r="CI44" s="122">
        <f t="shared" si="6"/>
        <v>1</v>
      </c>
      <c r="CK44" s="123" t="str">
        <f t="shared" si="7"/>
        <v>恩納村</v>
      </c>
      <c r="CL44" s="124">
        <f t="shared" si="17"/>
        <v>5.0179188649588493</v>
      </c>
      <c r="CM44" s="65">
        <f t="shared" si="18"/>
        <v>0</v>
      </c>
      <c r="CN44" s="66">
        <f t="shared" si="19"/>
        <v>2.6456985952967154</v>
      </c>
      <c r="CO44" s="65">
        <f t="shared" si="20"/>
        <v>0</v>
      </c>
      <c r="CP44" s="66">
        <f t="shared" si="8"/>
        <v>0.57520317939288879</v>
      </c>
      <c r="CQ44" s="65">
        <f t="shared" si="21"/>
        <v>0</v>
      </c>
      <c r="CR44" s="66">
        <f t="shared" si="9"/>
        <v>1.7970170902692455</v>
      </c>
      <c r="CS44" s="65">
        <f t="shared" si="22"/>
        <v>0</v>
      </c>
      <c r="CT44" s="66">
        <f t="shared" si="10"/>
        <v>38.405175952406452</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74.546000000000006</v>
      </c>
      <c r="DB44" s="962">
        <f>VLOOKUP($AX44&amp;"_"&amp;$CW$14,データシート1!$A:$BT,MATCH($CW$12&amp;"_"&amp;DB$20,データシート1!$A$1:$BT$1,0),0)</f>
        <v>0</v>
      </c>
      <c r="DC44" s="962">
        <f>VLOOKUP($AX44&amp;"_"&amp;$CW$14,データシート1!$A:$BT,MATCH($CW$12&amp;"_"&amp;DC$20,データシート1!$A$1:$BT$1,0),0)</f>
        <v>0</v>
      </c>
      <c r="DD44" s="961">
        <f t="shared" si="11"/>
        <v>74.546000000000006</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01601</v>
      </c>
      <c r="AY45" s="18" t="str">
        <f>IF(IFERROR(比較地域マスタ!$Z30,"")=0,"",IFERROR(比較地域マスタ!$Z30,""))</f>
        <v>日高町</v>
      </c>
      <c r="BB45" s="110" t="str">
        <f t="shared" si="0"/>
        <v>01601</v>
      </c>
      <c r="BC45" s="1031" t="str">
        <f t="shared" si="0"/>
        <v>日高町</v>
      </c>
      <c r="BD45" s="34">
        <f t="shared" si="14"/>
        <v>145.3493334260649</v>
      </c>
      <c r="BE45" s="34">
        <f t="shared" si="15"/>
        <v>72.881815630428264</v>
      </c>
      <c r="BF45" s="34">
        <f>VLOOKUP($AX45&amp;"_"&amp;$BC$14,データシート1!$A:$BT,MATCH($BC$12&amp;"_"&amp;BF$20,データシート1!$A$1:$BT$1,0),0)</f>
        <v>23.286277948708459</v>
      </c>
      <c r="BG45" s="34">
        <f>VLOOKUP($AX45&amp;"_"&amp;$BC$14,データシート1!$A:$BT,MATCH($BC$12&amp;"_"&amp;BG$20,データシート1!$A$1:$BT$1,0),0)</f>
        <v>1.2641753156572297</v>
      </c>
      <c r="BH45" s="34">
        <f>VLOOKUP($AX45&amp;"_"&amp;$BC$14,データシート1!$A:$BT,MATCH($BC$12&amp;"_"&amp;BH$20,データシート1!$A$1:$BT$1,0),0)</f>
        <v>48.331362366062578</v>
      </c>
      <c r="BI45" s="34">
        <f>VLOOKUP($AX45&amp;"_"&amp;$BC$14,データシート1!$A:$BT,MATCH($BC$12&amp;"_"&amp;BI$20,データシート1!$A$1:$BT$1,0),0)</f>
        <v>15.555218435133954</v>
      </c>
      <c r="BJ45" s="34">
        <f>VLOOKUP($AX45&amp;"_"&amp;$BC$14,データシート1!$A:$BT,MATCH($BC$12&amp;"_"&amp;BJ$20,データシート1!$A$1:$BT$1,0),0)</f>
        <v>27.352725421470232</v>
      </c>
      <c r="BK45" s="34">
        <f t="shared" si="1"/>
        <v>28.121812520598382</v>
      </c>
      <c r="BL45" s="34">
        <f t="shared" si="2"/>
        <v>27.453572076434728</v>
      </c>
      <c r="BM45" s="34">
        <f>VLOOKUP($AX45&amp;"_"&amp;$BC$14,データシート1!$A:$BT,MATCH($BC$12&amp;"_"&amp;BM$20,データシート1!$A$1:$BT$1,0),0)</f>
        <v>11.018512854376681</v>
      </c>
      <c r="BN45" s="34">
        <f>VLOOKUP($AX45&amp;"_"&amp;$BC$14,データシート1!$A:$BT,MATCH($BC$12&amp;"_"&amp;BN$20,データシート1!$A$1:$BT$1,0),0)</f>
        <v>16.435059222058047</v>
      </c>
      <c r="BO45" s="34">
        <f>VLOOKUP($AX45&amp;"_"&amp;$BC$14,データシート1!$A:$BT,MATCH($BC$12&amp;"_"&amp;BO$20,データシート1!$A$1:$BT$1,0),0)</f>
        <v>0.66824044416365502</v>
      </c>
      <c r="BP45" s="34">
        <f>VLOOKUP($AX45&amp;"_"&amp;$BC$14,データシート1!$A:$BT,MATCH($BC$12&amp;"_"&amp;BP$20,データシート1!$A$1:$BT$1,0),0)</f>
        <v>0</v>
      </c>
      <c r="BQ45" s="34">
        <f>VLOOKUP($AX45&amp;"_"&amp;$BC$14,データシート1!$A:$BT,MATCH($BC$12&amp;"_"&amp;BQ$20,データシート1!$A$1:$BT$1,0),0)</f>
        <v>1.437761418434067</v>
      </c>
      <c r="BR45" s="35">
        <f t="shared" si="3"/>
        <v>145.3493334260649</v>
      </c>
      <c r="BT45" s="121" t="str">
        <f t="shared" si="4"/>
        <v>日高町</v>
      </c>
      <c r="BU45" s="33">
        <f t="shared" si="25"/>
        <v>145.3493334260649</v>
      </c>
      <c r="BV45" s="59">
        <f t="shared" si="16"/>
        <v>0.50142517968616063</v>
      </c>
      <c r="BW45" s="59">
        <f t="shared" si="16"/>
        <v>0.16020904533802716</v>
      </c>
      <c r="BX45" s="59">
        <f t="shared" si="16"/>
        <v>8.6974964787181492E-3</v>
      </c>
      <c r="BY45" s="59">
        <f t="shared" si="16"/>
        <v>0.33251863786941532</v>
      </c>
      <c r="BZ45" s="59">
        <f t="shared" si="16"/>
        <v>0.1070195374720893</v>
      </c>
      <c r="CA45" s="59">
        <f t="shared" si="32"/>
        <v>0.18818610843773695</v>
      </c>
      <c r="CB45" s="59">
        <f t="shared" si="32"/>
        <v>0.19347740961538812</v>
      </c>
      <c r="CC45" s="59">
        <f t="shared" si="32"/>
        <v>0.18887993105520215</v>
      </c>
      <c r="CD45" s="59">
        <f t="shared" si="32"/>
        <v>7.5807109634812922E-2</v>
      </c>
      <c r="CE45" s="59">
        <f t="shared" si="32"/>
        <v>0.11307282142038923</v>
      </c>
      <c r="CF45" s="59">
        <f t="shared" si="32"/>
        <v>4.5974785601859674E-3</v>
      </c>
      <c r="CG45" s="59">
        <f t="shared" si="32"/>
        <v>0</v>
      </c>
      <c r="CH45" s="59">
        <f t="shared" si="32"/>
        <v>9.8917647886250237E-3</v>
      </c>
      <c r="CI45" s="122">
        <f t="shared" si="6"/>
        <v>1</v>
      </c>
      <c r="CK45" s="123" t="str">
        <f t="shared" si="7"/>
        <v>日高町</v>
      </c>
      <c r="CL45" s="124">
        <f t="shared" si="17"/>
        <v>72.881815630428264</v>
      </c>
      <c r="CM45" s="65">
        <f t="shared" si="18"/>
        <v>0.17199077563548815</v>
      </c>
      <c r="CN45" s="66">
        <f t="shared" si="19"/>
        <v>23.286277948708459</v>
      </c>
      <c r="CO45" s="65">
        <f t="shared" si="20"/>
        <v>0.53829985314141782</v>
      </c>
      <c r="CP45" s="66">
        <f t="shared" si="8"/>
        <v>1.2641753156572297</v>
      </c>
      <c r="CQ45" s="65">
        <f t="shared" si="21"/>
        <v>0</v>
      </c>
      <c r="CR45" s="66">
        <f t="shared" si="9"/>
        <v>48.331362366062578</v>
      </c>
      <c r="CS45" s="65">
        <f t="shared" si="22"/>
        <v>0</v>
      </c>
      <c r="CT45" s="66">
        <f t="shared" si="10"/>
        <v>15.555218435133954</v>
      </c>
      <c r="CU45" s="67">
        <f t="shared" si="23"/>
        <v>0</v>
      </c>
      <c r="CV45" s="16"/>
      <c r="CW45" s="959">
        <f t="shared" si="24"/>
        <v>12.535</v>
      </c>
      <c r="CX45" s="962">
        <f>VLOOKUP($AX45&amp;"_"&amp;$CW$14,データシート1!$A:$BT,MATCH($CW$12&amp;"_"&amp;CX$20,データシート1!$A$1:$BT$1,0),0)</f>
        <v>12.535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12.535</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01402</v>
      </c>
      <c r="AY46" s="18" t="str">
        <f>IF(IFERROR(比較地域マスタ!$Z31,"")=0,"",IFERROR(比較地域マスタ!$Z31,""))</f>
        <v>岩内町</v>
      </c>
      <c r="BB46" s="110" t="str">
        <f t="shared" si="0"/>
        <v>01402</v>
      </c>
      <c r="BC46" s="1031" t="str">
        <f t="shared" si="0"/>
        <v>岩内町</v>
      </c>
      <c r="BD46" s="34">
        <f t="shared" si="14"/>
        <v>80.671435821368647</v>
      </c>
      <c r="BE46" s="34">
        <f t="shared" si="15"/>
        <v>16.50419643647318</v>
      </c>
      <c r="BF46" s="34">
        <f>VLOOKUP($AX46&amp;"_"&amp;$BC$14,データシート1!$A:$BT,MATCH($BC$12&amp;"_"&amp;BF$20,データシート1!$A$1:$BT$1,0),0)</f>
        <v>14.114456918360634</v>
      </c>
      <c r="BG46" s="34">
        <f>VLOOKUP($AX46&amp;"_"&amp;$BC$14,データシート1!$A:$BT,MATCH($BC$12&amp;"_"&amp;BG$20,データシート1!$A$1:$BT$1,0),0)</f>
        <v>2.0350139227652968</v>
      </c>
      <c r="BH46" s="34">
        <f>VLOOKUP($AX46&amp;"_"&amp;$BC$14,データシート1!$A:$BT,MATCH($BC$12&amp;"_"&amp;BH$20,データシート1!$A$1:$BT$1,0),0)</f>
        <v>0.35472559534724823</v>
      </c>
      <c r="BI46" s="34">
        <f>VLOOKUP($AX46&amp;"_"&amp;$BC$14,データシート1!$A:$BT,MATCH($BC$12&amp;"_"&amp;BI$20,データシート1!$A$1:$BT$1,0),0)</f>
        <v>16.593139478737005</v>
      </c>
      <c r="BJ46" s="34">
        <f>VLOOKUP($AX46&amp;"_"&amp;$BC$14,データシート1!$A:$BT,MATCH($BC$12&amp;"_"&amp;BJ$20,データシート1!$A$1:$BT$1,0),0)</f>
        <v>28.70103735216891</v>
      </c>
      <c r="BK46" s="34">
        <f t="shared" si="1"/>
        <v>17.745229250732166</v>
      </c>
      <c r="BL46" s="34">
        <f t="shared" si="2"/>
        <v>16.129489869740823</v>
      </c>
      <c r="BM46" s="34">
        <f>VLOOKUP($AX46&amp;"_"&amp;$BC$14,データシート1!$A:$BT,MATCH($BC$12&amp;"_"&amp;BM$20,データシート1!$A$1:$BT$1,0),0)</f>
        <v>8.9458309618240168</v>
      </c>
      <c r="BN46" s="34">
        <f>VLOOKUP($AX46&amp;"_"&amp;$BC$14,データシート1!$A:$BT,MATCH($BC$12&amp;"_"&amp;BN$20,データシート1!$A$1:$BT$1,0),0)</f>
        <v>7.1836589079168043</v>
      </c>
      <c r="BO46" s="34">
        <f>VLOOKUP($AX46&amp;"_"&amp;$BC$14,データシート1!$A:$BT,MATCH($BC$12&amp;"_"&amp;BO$20,データシート1!$A$1:$BT$1,0),0)</f>
        <v>0.68067689803930898</v>
      </c>
      <c r="BP46" s="34">
        <f>VLOOKUP($AX46&amp;"_"&amp;$BC$14,データシート1!$A:$BT,MATCH($BC$12&amp;"_"&amp;BP$20,データシート1!$A$1:$BT$1,0),0)</f>
        <v>0.93506248295203376</v>
      </c>
      <c r="BQ46" s="34">
        <f>VLOOKUP($AX46&amp;"_"&amp;$BC$14,データシート1!$A:$BT,MATCH($BC$12&amp;"_"&amp;BQ$20,データシート1!$A$1:$BT$1,0),0)</f>
        <v>1.1278333032573871</v>
      </c>
      <c r="BR46" s="35">
        <f t="shared" si="3"/>
        <v>80.671435821368647</v>
      </c>
      <c r="BT46" s="121" t="str">
        <f t="shared" si="4"/>
        <v>岩内町</v>
      </c>
      <c r="BU46" s="33">
        <f t="shared" si="25"/>
        <v>80.671435821368647</v>
      </c>
      <c r="BV46" s="59">
        <f t="shared" si="16"/>
        <v>0.204585381038941</v>
      </c>
      <c r="BW46" s="59">
        <f t="shared" si="16"/>
        <v>0.17496226235038609</v>
      </c>
      <c r="BX46" s="59">
        <f t="shared" si="16"/>
        <v>2.522595392093235E-2</v>
      </c>
      <c r="BY46" s="59">
        <f t="shared" si="16"/>
        <v>4.3971647676225786E-3</v>
      </c>
      <c r="BZ46" s="59">
        <f t="shared" si="16"/>
        <v>0.20568791555265378</v>
      </c>
      <c r="CA46" s="59">
        <f t="shared" si="32"/>
        <v>0.35577694954781552</v>
      </c>
      <c r="CB46" s="59">
        <f t="shared" si="32"/>
        <v>0.21996917583102843</v>
      </c>
      <c r="CC46" s="59">
        <f t="shared" si="32"/>
        <v>0.1999405329224147</v>
      </c>
      <c r="CD46" s="59">
        <f t="shared" si="32"/>
        <v>0.11089217479199003</v>
      </c>
      <c r="CE46" s="59">
        <f t="shared" si="32"/>
        <v>8.9048358130424665E-2</v>
      </c>
      <c r="CF46" s="59">
        <f t="shared" si="32"/>
        <v>8.4376445157928869E-3</v>
      </c>
      <c r="CG46" s="59">
        <f t="shared" si="32"/>
        <v>1.1590998392820843E-2</v>
      </c>
      <c r="CH46" s="59">
        <f t="shared" si="32"/>
        <v>1.3980578029561251E-2</v>
      </c>
      <c r="CI46" s="122">
        <f t="shared" si="6"/>
        <v>1</v>
      </c>
      <c r="CK46" s="123" t="str">
        <f t="shared" si="7"/>
        <v>岩内町</v>
      </c>
      <c r="CL46" s="124">
        <f t="shared" si="17"/>
        <v>16.50419643647318</v>
      </c>
      <c r="CM46" s="65">
        <f t="shared" si="18"/>
        <v>0.46460910893269719</v>
      </c>
      <c r="CN46" s="66">
        <f t="shared" si="19"/>
        <v>14.114456918360634</v>
      </c>
      <c r="CO46" s="65">
        <f t="shared" si="20"/>
        <v>0.54327276241320821</v>
      </c>
      <c r="CP46" s="66">
        <f t="shared" si="8"/>
        <v>2.0350139227652968</v>
      </c>
      <c r="CQ46" s="65">
        <f t="shared" si="21"/>
        <v>0</v>
      </c>
      <c r="CR46" s="66">
        <f t="shared" si="9"/>
        <v>0.35472559534724823</v>
      </c>
      <c r="CS46" s="65">
        <f t="shared" si="22"/>
        <v>0</v>
      </c>
      <c r="CT46" s="66">
        <f t="shared" si="10"/>
        <v>16.593139478737005</v>
      </c>
      <c r="CU46" s="67">
        <f t="shared" si="23"/>
        <v>0</v>
      </c>
      <c r="CV46" s="16"/>
      <c r="CW46" s="959">
        <f t="shared" si="24"/>
        <v>7.6680000000000001</v>
      </c>
      <c r="CX46" s="962">
        <f>VLOOKUP($AX46&amp;"_"&amp;$CW$14,データシート1!$A:$BT,MATCH($CW$12&amp;"_"&amp;CX$20,データシート1!$A$1:$BT$1,0),0)</f>
        <v>7.6680000000000001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7.6680000000000001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04301</v>
      </c>
      <c r="AY47" s="18" t="str">
        <f>IF(IFERROR(比較地域マスタ!$Z32,"")=0,"",IFERROR(比較地域マスタ!$Z32,""))</f>
        <v>蔵王町</v>
      </c>
      <c r="BB47" s="110" t="str">
        <f t="shared" si="0"/>
        <v>04301</v>
      </c>
      <c r="BC47" s="1031" t="str">
        <f t="shared" si="0"/>
        <v>蔵王町</v>
      </c>
      <c r="BD47" s="34">
        <f t="shared" si="14"/>
        <v>123.28771581837343</v>
      </c>
      <c r="BE47" s="34">
        <f t="shared" si="15"/>
        <v>69.108294120015927</v>
      </c>
      <c r="BF47" s="34">
        <f>VLOOKUP($AX47&amp;"_"&amp;$BC$14,データシート1!$A:$BT,MATCH($BC$12&amp;"_"&amp;BF$20,データシート1!$A$1:$BT$1,0),0)</f>
        <v>61.492740605900089</v>
      </c>
      <c r="BG47" s="34">
        <f>VLOOKUP($AX47&amp;"_"&amp;$BC$14,データシート1!$A:$BT,MATCH($BC$12&amp;"_"&amp;BG$20,データシート1!$A$1:$BT$1,0),0)</f>
        <v>1.6945269256525854</v>
      </c>
      <c r="BH47" s="34">
        <f>VLOOKUP($AX47&amp;"_"&amp;$BC$14,データシート1!$A:$BT,MATCH($BC$12&amp;"_"&amp;BH$20,データシート1!$A$1:$BT$1,0),0)</f>
        <v>5.9210265884632554</v>
      </c>
      <c r="BI47" s="34">
        <f>VLOOKUP($AX47&amp;"_"&amp;$BC$14,データシート1!$A:$BT,MATCH($BC$12&amp;"_"&amp;BI$20,データシート1!$A$1:$BT$1,0),0)</f>
        <v>12.511776997442093</v>
      </c>
      <c r="BJ47" s="34">
        <f>VLOOKUP($AX47&amp;"_"&amp;$BC$14,データシート1!$A:$BT,MATCH($BC$12&amp;"_"&amp;BJ$20,データシート1!$A$1:$BT$1,0),0)</f>
        <v>13.060602609483084</v>
      </c>
      <c r="BK47" s="34">
        <f t="shared" si="1"/>
        <v>27.483928193849209</v>
      </c>
      <c r="BL47" s="34">
        <f t="shared" si="2"/>
        <v>26.813060329852668</v>
      </c>
      <c r="BM47" s="34">
        <f>VLOOKUP($AX47&amp;"_"&amp;$BC$14,データシート1!$A:$BT,MATCH($BC$12&amp;"_"&amp;BM$20,データシート1!$A$1:$BT$1,0),0)</f>
        <v>11.13539852175998</v>
      </c>
      <c r="BN47" s="34">
        <f>VLOOKUP($AX47&amp;"_"&amp;$BC$14,データシート1!$A:$BT,MATCH($BC$12&amp;"_"&amp;BN$20,データシート1!$A$1:$BT$1,0),0)</f>
        <v>15.67766180809269</v>
      </c>
      <c r="BO47" s="34">
        <f>VLOOKUP($AX47&amp;"_"&amp;$BC$14,データシート1!$A:$BT,MATCH($BC$12&amp;"_"&amp;BO$20,データシート1!$A$1:$BT$1,0),0)</f>
        <v>0.67086786399653997</v>
      </c>
      <c r="BP47" s="34">
        <f>VLOOKUP($AX47&amp;"_"&amp;$BC$14,データシート1!$A:$BT,MATCH($BC$12&amp;"_"&amp;BP$20,データシート1!$A$1:$BT$1,0),0)</f>
        <v>0</v>
      </c>
      <c r="BQ47" s="34">
        <f>VLOOKUP($AX47&amp;"_"&amp;$BC$14,データシート1!$A:$BT,MATCH($BC$12&amp;"_"&amp;BQ$20,データシート1!$A$1:$BT$1,0),0)</f>
        <v>1.123113897583105</v>
      </c>
      <c r="BR47" s="35">
        <f t="shared" si="3"/>
        <v>123.28771581837343</v>
      </c>
      <c r="BT47" s="121" t="str">
        <f t="shared" si="4"/>
        <v>蔵王町</v>
      </c>
      <c r="BU47" s="33">
        <f t="shared" si="25"/>
        <v>123.28771581837343</v>
      </c>
      <c r="BV47" s="59">
        <f t="shared" si="16"/>
        <v>0.5605448495925236</v>
      </c>
      <c r="BW47" s="59">
        <f t="shared" si="16"/>
        <v>0.49877427120550072</v>
      </c>
      <c r="BX47" s="59">
        <f t="shared" si="16"/>
        <v>1.3744491204208457E-2</v>
      </c>
      <c r="BY47" s="59">
        <f t="shared" si="16"/>
        <v>4.802608718281446E-2</v>
      </c>
      <c r="BZ47" s="59">
        <f t="shared" si="16"/>
        <v>0.10148437672309829</v>
      </c>
      <c r="CA47" s="59">
        <f t="shared" si="32"/>
        <v>0.10593596063312478</v>
      </c>
      <c r="CB47" s="59">
        <f t="shared" si="32"/>
        <v>0.22292511473193594</v>
      </c>
      <c r="CC47" s="59">
        <f t="shared" si="32"/>
        <v>0.21748363291403236</v>
      </c>
      <c r="CD47" s="59">
        <f t="shared" si="32"/>
        <v>9.0320422013208265E-2</v>
      </c>
      <c r="CE47" s="59">
        <f t="shared" si="32"/>
        <v>0.12716321090082411</v>
      </c>
      <c r="CF47" s="59">
        <f t="shared" si="32"/>
        <v>5.4414818179035589E-3</v>
      </c>
      <c r="CG47" s="59">
        <f t="shared" si="32"/>
        <v>0</v>
      </c>
      <c r="CH47" s="59">
        <f t="shared" si="32"/>
        <v>9.1096983193172977E-3</v>
      </c>
      <c r="CI47" s="122">
        <f t="shared" si="6"/>
        <v>1</v>
      </c>
      <c r="CK47" s="123" t="str">
        <f t="shared" si="7"/>
        <v>蔵王町</v>
      </c>
      <c r="CL47" s="124">
        <f t="shared" si="17"/>
        <v>69.108294120015927</v>
      </c>
      <c r="CM47" s="65">
        <f t="shared" si="18"/>
        <v>0.45402654485306182</v>
      </c>
      <c r="CN47" s="66">
        <f t="shared" si="19"/>
        <v>61.492740605900089</v>
      </c>
      <c r="CO47" s="65">
        <f t="shared" si="20"/>
        <v>0.51025535194620109</v>
      </c>
      <c r="CP47" s="66">
        <f t="shared" si="8"/>
        <v>1.6945269256525854</v>
      </c>
      <c r="CQ47" s="65">
        <f t="shared" si="21"/>
        <v>0</v>
      </c>
      <c r="CR47" s="66">
        <f t="shared" si="9"/>
        <v>5.9210265884632554</v>
      </c>
      <c r="CS47" s="65">
        <f t="shared" si="22"/>
        <v>0</v>
      </c>
      <c r="CT47" s="66">
        <f t="shared" si="10"/>
        <v>12.511776997442093</v>
      </c>
      <c r="CU47" s="67">
        <f t="shared" si="23"/>
        <v>0</v>
      </c>
      <c r="CV47" s="16"/>
      <c r="CW47" s="959">
        <f t="shared" si="24"/>
        <v>31.376999999999999</v>
      </c>
      <c r="CX47" s="962">
        <f>VLOOKUP($AX47&amp;"_"&amp;$CW$14,データシート1!$A:$BT,MATCH($CW$12&amp;"_"&amp;CX$20,データシート1!$A$1:$BT$1,0),0)</f>
        <v>31.376999999999999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31.376999999999999</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24343</v>
      </c>
      <c r="AY48" s="18" t="str">
        <f>IF(IFERROR(比較地域マスタ!$Z33,"")=0,"",IFERROR(比較地域マスタ!$Z33,""))</f>
        <v>朝日町</v>
      </c>
      <c r="BB48" s="110" t="str">
        <f t="shared" si="0"/>
        <v>24343</v>
      </c>
      <c r="BC48" s="1031" t="str">
        <f t="shared" si="0"/>
        <v>朝日町</v>
      </c>
      <c r="BD48" s="34">
        <f t="shared" si="14"/>
        <v>128.92268000383916</v>
      </c>
      <c r="BE48" s="34">
        <f t="shared" si="15"/>
        <v>93.225210162482398</v>
      </c>
      <c r="BF48" s="34">
        <f>VLOOKUP($AX48&amp;"_"&amp;$BC$14,データシート1!$A:$BT,MATCH($BC$12&amp;"_"&amp;BF$20,データシート1!$A$1:$BT$1,0),0)</f>
        <v>92.431479632783393</v>
      </c>
      <c r="BG48" s="34">
        <f>VLOOKUP($AX48&amp;"_"&amp;$BC$14,データシート1!$A:$BT,MATCH($BC$12&amp;"_"&amp;BG$20,データシート1!$A$1:$BT$1,0),0)</f>
        <v>0.39035890704412618</v>
      </c>
      <c r="BH48" s="34">
        <f>VLOOKUP($AX48&amp;"_"&amp;$BC$14,データシート1!$A:$BT,MATCH($BC$12&amp;"_"&amp;BH$20,データシート1!$A$1:$BT$1,0),0)</f>
        <v>0.40337162265487636</v>
      </c>
      <c r="BI48" s="34">
        <f>VLOOKUP($AX48&amp;"_"&amp;$BC$14,データシート1!$A:$BT,MATCH($BC$12&amp;"_"&amp;BI$20,データシート1!$A$1:$BT$1,0),0)</f>
        <v>10.062234400186467</v>
      </c>
      <c r="BJ48" s="34">
        <f>VLOOKUP($AX48&amp;"_"&amp;$BC$14,データシート1!$A:$BT,MATCH($BC$12&amp;"_"&amp;BJ$20,データシート1!$A$1:$BT$1,0),0)</f>
        <v>12.578442613230211</v>
      </c>
      <c r="BK48" s="34">
        <f t="shared" si="1"/>
        <v>13.05679282794009</v>
      </c>
      <c r="BL48" s="34">
        <f t="shared" si="2"/>
        <v>12.410389161943076</v>
      </c>
      <c r="BM48" s="34">
        <f>VLOOKUP($AX48&amp;"_"&amp;$BC$14,データシート1!$A:$BT,MATCH($BC$12&amp;"_"&amp;BM$20,データシート1!$A$1:$BT$1,0),0)</f>
        <v>8.5815826030016478</v>
      </c>
      <c r="BN48" s="34">
        <f>VLOOKUP($AX48&amp;"_"&amp;$BC$14,データシート1!$A:$BT,MATCH($BC$12&amp;"_"&amp;BN$20,データシート1!$A$1:$BT$1,0),0)</f>
        <v>3.8288065589414275</v>
      </c>
      <c r="BO48" s="34">
        <f>VLOOKUP($AX48&amp;"_"&amp;$BC$14,データシート1!$A:$BT,MATCH($BC$12&amp;"_"&amp;BO$20,データシート1!$A$1:$BT$1,0),0)</f>
        <v>0.64640366599701404</v>
      </c>
      <c r="BP48" s="34">
        <f>VLOOKUP($AX48&amp;"_"&amp;$BC$14,データシート1!$A:$BT,MATCH($BC$12&amp;"_"&amp;BP$20,データシート1!$A$1:$BT$1,0),0)</f>
        <v>0</v>
      </c>
      <c r="BQ48" s="34">
        <f>VLOOKUP($AX48&amp;"_"&amp;$BC$14,データシート1!$A:$BT,MATCH($BC$12&amp;"_"&amp;BQ$20,データシート1!$A$1:$BT$1,0),0)</f>
        <v>0</v>
      </c>
      <c r="BR48" s="35">
        <f t="shared" si="3"/>
        <v>128.92268000383916</v>
      </c>
      <c r="BT48" s="121" t="str">
        <f t="shared" si="4"/>
        <v>朝日町</v>
      </c>
      <c r="BU48" s="33">
        <f t="shared" si="25"/>
        <v>128.92268000383916</v>
      </c>
      <c r="BV48" s="59">
        <f t="shared" si="16"/>
        <v>0.7231094649886759</v>
      </c>
      <c r="BW48" s="59">
        <f t="shared" si="16"/>
        <v>0.71695282498029744</v>
      </c>
      <c r="BX48" s="59">
        <f t="shared" si="16"/>
        <v>3.0278528729972241E-3</v>
      </c>
      <c r="BY48" s="59">
        <f t="shared" si="16"/>
        <v>3.128787135381179E-3</v>
      </c>
      <c r="BZ48" s="59">
        <f t="shared" si="16"/>
        <v>7.8048597809840956E-2</v>
      </c>
      <c r="CA48" s="59">
        <f t="shared" si="32"/>
        <v>9.7565786042111746E-2</v>
      </c>
      <c r="CB48" s="59">
        <f t="shared" si="32"/>
        <v>0.10127615115937144</v>
      </c>
      <c r="CC48" s="59">
        <f t="shared" si="32"/>
        <v>9.626226480533534E-2</v>
      </c>
      <c r="CD48" s="59">
        <f t="shared" si="32"/>
        <v>6.6563793141331679E-2</v>
      </c>
      <c r="CE48" s="59">
        <f t="shared" si="32"/>
        <v>2.9698471664003651E-2</v>
      </c>
      <c r="CF48" s="59">
        <f t="shared" si="32"/>
        <v>5.0138863540361159E-3</v>
      </c>
      <c r="CG48" s="59">
        <f t="shared" si="32"/>
        <v>0</v>
      </c>
      <c r="CH48" s="59">
        <f t="shared" si="32"/>
        <v>0</v>
      </c>
      <c r="CI48" s="122">
        <f t="shared" si="6"/>
        <v>1</v>
      </c>
      <c r="CK48" s="123" t="str">
        <f t="shared" si="7"/>
        <v>朝日町</v>
      </c>
      <c r="CL48" s="124">
        <f t="shared" si="17"/>
        <v>93.225210162482398</v>
      </c>
      <c r="CM48" s="65">
        <f t="shared" si="18"/>
        <v>0.57258117098331707</v>
      </c>
      <c r="CN48" s="66">
        <f t="shared" si="19"/>
        <v>92.431479632783393</v>
      </c>
      <c r="CO48" s="65">
        <f t="shared" si="20"/>
        <v>0.5774980581514747</v>
      </c>
      <c r="CP48" s="66">
        <f t="shared" si="8"/>
        <v>0.39035890704412618</v>
      </c>
      <c r="CQ48" s="65">
        <f t="shared" si="21"/>
        <v>0</v>
      </c>
      <c r="CR48" s="66">
        <f t="shared" si="9"/>
        <v>0.40337162265487636</v>
      </c>
      <c r="CS48" s="65">
        <f t="shared" si="22"/>
        <v>0</v>
      </c>
      <c r="CT48" s="66">
        <f t="shared" si="10"/>
        <v>10.062234400186467</v>
      </c>
      <c r="CU48" s="67">
        <f t="shared" si="23"/>
        <v>0</v>
      </c>
      <c r="CV48" s="16"/>
      <c r="CW48" s="959">
        <f t="shared" si="24"/>
        <v>53.378999999999998</v>
      </c>
      <c r="CX48" s="962">
        <f>VLOOKUP($AX48&amp;"_"&amp;$CW$14,データシート1!$A:$BT,MATCH($CW$12&amp;"_"&amp;CX$20,データシート1!$A$1:$BT$1,0),0)</f>
        <v>53.378999999999998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53.378999999999998</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07301</v>
      </c>
      <c r="AY49" s="18" t="str">
        <f>IF(IFERROR(比較地域マスタ!$Z34,"")=0,"",IFERROR(比較地域マスタ!$Z34,""))</f>
        <v>桑折町</v>
      </c>
      <c r="BB49" s="110" t="str">
        <f t="shared" si="0"/>
        <v>07301</v>
      </c>
      <c r="BC49" s="1031" t="str">
        <f t="shared" si="0"/>
        <v>桑折町</v>
      </c>
      <c r="BD49" s="34">
        <f t="shared" si="14"/>
        <v>105.097248128418</v>
      </c>
      <c r="BE49" s="34">
        <f t="shared" si="15"/>
        <v>51.414095370724198</v>
      </c>
      <c r="BF49" s="34">
        <f>VLOOKUP($AX49&amp;"_"&amp;$BC$14,データシート1!$A:$BT,MATCH($BC$12&amp;"_"&amp;BF$20,データシート1!$A$1:$BT$1,0),0)</f>
        <v>48.704441798159209</v>
      </c>
      <c r="BG49" s="34">
        <f>VLOOKUP($AX49&amp;"_"&amp;$BC$14,データシート1!$A:$BT,MATCH($BC$12&amp;"_"&amp;BG$20,データシート1!$A$1:$BT$1,0),0)</f>
        <v>0.84591950829175699</v>
      </c>
      <c r="BH49" s="34">
        <f>VLOOKUP($AX49&amp;"_"&amp;$BC$14,データシート1!$A:$BT,MATCH($BC$12&amp;"_"&amp;BH$20,データシート1!$A$1:$BT$1,0),0)</f>
        <v>1.8637340642732307</v>
      </c>
      <c r="BI49" s="34">
        <f>VLOOKUP($AX49&amp;"_"&amp;$BC$14,データシート1!$A:$BT,MATCH($BC$12&amp;"_"&amp;BI$20,データシート1!$A$1:$BT$1,0),0)</f>
        <v>11.494221874727559</v>
      </c>
      <c r="BJ49" s="34">
        <f>VLOOKUP($AX49&amp;"_"&amp;$BC$14,データシート1!$A:$BT,MATCH($BC$12&amp;"_"&amp;BJ$20,データシート1!$A$1:$BT$1,0),0)</f>
        <v>17.585044201557292</v>
      </c>
      <c r="BK49" s="34">
        <f t="shared" si="1"/>
        <v>22.718842474113039</v>
      </c>
      <c r="BL49" s="34">
        <f t="shared" si="2"/>
        <v>22.051944933419524</v>
      </c>
      <c r="BM49" s="34">
        <f>VLOOKUP($AX49&amp;"_"&amp;$BC$14,データシート1!$A:$BT,MATCH($BC$12&amp;"_"&amp;BM$20,データシート1!$A$1:$BT$1,0),0)</f>
        <v>10.291375272399192</v>
      </c>
      <c r="BN49" s="34">
        <f>VLOOKUP($AX49&amp;"_"&amp;$BC$14,データシート1!$A:$BT,MATCH($BC$12&amp;"_"&amp;BN$20,データシート1!$A$1:$BT$1,0),0)</f>
        <v>11.760569661020332</v>
      </c>
      <c r="BO49" s="34">
        <f>VLOOKUP($AX49&amp;"_"&amp;$BC$14,データシート1!$A:$BT,MATCH($BC$12&amp;"_"&amp;BO$20,データシート1!$A$1:$BT$1,0),0)</f>
        <v>0.66689754069351403</v>
      </c>
      <c r="BP49" s="34">
        <f>VLOOKUP($AX49&amp;"_"&amp;$BC$14,データシート1!$A:$BT,MATCH($BC$12&amp;"_"&amp;BP$20,データシート1!$A$1:$BT$1,0),0)</f>
        <v>0</v>
      </c>
      <c r="BQ49" s="34">
        <f>VLOOKUP($AX49&amp;"_"&amp;$BC$14,データシート1!$A:$BT,MATCH($BC$12&amp;"_"&amp;BQ$20,データシート1!$A$1:$BT$1,0),0)</f>
        <v>1.885044207295909</v>
      </c>
      <c r="BR49" s="35">
        <f t="shared" si="3"/>
        <v>105.097248128418</v>
      </c>
      <c r="BT49" s="121" t="str">
        <f t="shared" si="4"/>
        <v>桑折町</v>
      </c>
      <c r="BU49" s="33">
        <f t="shared" si="25"/>
        <v>105.097248128418</v>
      </c>
      <c r="BV49" s="59">
        <f t="shared" si="16"/>
        <v>0.48920496289209658</v>
      </c>
      <c r="BW49" s="59">
        <f t="shared" si="16"/>
        <v>0.46342261729486389</v>
      </c>
      <c r="BX49" s="59">
        <f t="shared" si="16"/>
        <v>8.0489215784045123E-3</v>
      </c>
      <c r="BY49" s="59">
        <f t="shared" si="16"/>
        <v>1.7733424018828159E-2</v>
      </c>
      <c r="BZ49" s="59">
        <f t="shared" si="16"/>
        <v>0.10936748658426151</v>
      </c>
      <c r="CA49" s="59">
        <f t="shared" si="32"/>
        <v>0.16732164271390038</v>
      </c>
      <c r="CB49" s="59">
        <f t="shared" si="32"/>
        <v>0.21616971784411476</v>
      </c>
      <c r="CC49" s="59">
        <f t="shared" si="32"/>
        <v>0.20982418974923417</v>
      </c>
      <c r="CD49" s="59">
        <f t="shared" si="32"/>
        <v>9.7922404779087951E-2</v>
      </c>
      <c r="CE49" s="59">
        <f t="shared" si="32"/>
        <v>0.1119017849701462</v>
      </c>
      <c r="CF49" s="59">
        <f t="shared" si="32"/>
        <v>6.3455280948806004E-3</v>
      </c>
      <c r="CG49" s="59">
        <f t="shared" si="32"/>
        <v>0</v>
      </c>
      <c r="CH49" s="59">
        <f t="shared" si="32"/>
        <v>1.7936189965626688E-2</v>
      </c>
      <c r="CI49" s="122">
        <f t="shared" si="6"/>
        <v>1</v>
      </c>
      <c r="CK49" s="123" t="str">
        <f t="shared" si="7"/>
        <v>桑折町</v>
      </c>
      <c r="CL49" s="124">
        <f t="shared" si="17"/>
        <v>51.414095370724198</v>
      </c>
      <c r="CM49" s="65">
        <f t="shared" si="18"/>
        <v>0.94618021865848456</v>
      </c>
      <c r="CN49" s="66">
        <f t="shared" si="19"/>
        <v>48.704441798159209</v>
      </c>
      <c r="CO49" s="65">
        <f t="shared" si="20"/>
        <v>0.99882060452725729</v>
      </c>
      <c r="CP49" s="66">
        <f t="shared" si="8"/>
        <v>0.84591950829175699</v>
      </c>
      <c r="CQ49" s="65">
        <f t="shared" si="21"/>
        <v>0</v>
      </c>
      <c r="CR49" s="66">
        <f t="shared" si="9"/>
        <v>1.8637340642732307</v>
      </c>
      <c r="CS49" s="65">
        <f t="shared" si="22"/>
        <v>0</v>
      </c>
      <c r="CT49" s="66">
        <f t="shared" si="10"/>
        <v>11.494221874727559</v>
      </c>
      <c r="CU49" s="67">
        <f t="shared" si="23"/>
        <v>0</v>
      </c>
      <c r="CV49" s="16"/>
      <c r="CW49" s="959">
        <f t="shared" si="24"/>
        <v>48.646999999999998</v>
      </c>
      <c r="CX49" s="962">
        <f>VLOOKUP($AX49&amp;"_"&amp;$CW$14,データシート1!$A:$BT,MATCH($CW$12&amp;"_"&amp;CX$20,データシート1!$A$1:$BT$1,0),0)</f>
        <v>48.646999999999998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48.646999999999998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蔵王町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宮城県</v>
      </c>
      <c r="AY4" s="1038" t="str">
        <f>年度マスタ!$J4</f>
        <v>蔵王町</v>
      </c>
      <c r="AZ4" s="1038" t="str">
        <f>年度マスタ!$K4</f>
        <v>04301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17386</v>
      </c>
      <c r="AY13" s="18" t="str">
        <f>IF(IFERROR(比較地域マスタ!$Z6,"")=0,"",IFERROR(比較地域マスタ!$Z6,""))</f>
        <v>宝達志水町</v>
      </c>
      <c r="BC13" s="844" t="str">
        <f t="shared" ref="BC13:BC59" si="0">AX13</f>
        <v>17386</v>
      </c>
      <c r="BD13" s="1031" t="str">
        <f>AY13</f>
        <v>宝達志水町</v>
      </c>
      <c r="BE13" s="34">
        <f>VLOOKUP($BC13&amp;"_"&amp;$AZ$7,データシート1!$A:$BT,MATCH("cb_"&amp;BE$12,データシート1!$A$1:$BT$1,0),0)</f>
        <v>581.5999999999998</v>
      </c>
      <c r="BF13" s="34">
        <f>VLOOKUP($BC13&amp;"_"&amp;$AZ$7,データシート1!$A:$BT,MATCH("cb_"&amp;BF$12,データシート1!$A$1:$BT$1,0),0)</f>
        <v>105004.69999999992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105586.29999999993</v>
      </c>
      <c r="BL13" s="36"/>
      <c r="BM13" s="844" t="str">
        <f>AX13</f>
        <v>17386</v>
      </c>
      <c r="BN13" s="1031" t="str">
        <f>AY13</f>
        <v>宝達志水町</v>
      </c>
      <c r="BO13" s="34">
        <f>BE13*VLOOKUP(BO$12,別紙!$B$4:$E$10,MATCH("設備利用率",別紙!$B$4:$E$4,0),0)/100*8760/10^3</f>
        <v>697.98979199999962</v>
      </c>
      <c r="BP13" s="34">
        <f>BF13*VLOOKUP(BP$12,別紙!$B$4:$E$10,MATCH("設備利用率",別紙!$B$4:$E$4,0),0)/100*8760/10^3</f>
        <v>138896.01697199992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139594.00676399993</v>
      </c>
      <c r="BV13" s="36"/>
      <c r="BW13" s="33" t="str">
        <f>AX13</f>
        <v>17386</v>
      </c>
      <c r="BX13" s="33" t="str">
        <f>AY13</f>
        <v>宝達志水町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151188.17816676074</v>
      </c>
      <c r="BZ13" s="36"/>
      <c r="CA13" s="33" t="str">
        <f>AX13</f>
        <v>17386</v>
      </c>
      <c r="CB13" s="33" t="str">
        <f>AY13</f>
        <v>宝達志水町</v>
      </c>
      <c r="CC13" s="223">
        <f>BO13/$BY13</f>
        <v>4.6166955674941468E-3</v>
      </c>
      <c r="CD13" s="223">
        <f t="shared" ref="CD13:CH28" si="1">BP13/$BY13</f>
        <v>0.91869628072902265</v>
      </c>
      <c r="CE13" s="223">
        <f t="shared" si="1"/>
        <v>0</v>
      </c>
      <c r="CF13" s="223">
        <f t="shared" si="1"/>
        <v>0</v>
      </c>
      <c r="CG13" s="223">
        <f t="shared" si="1"/>
        <v>0</v>
      </c>
      <c r="CH13" s="223">
        <f t="shared" si="1"/>
        <v>0</v>
      </c>
      <c r="CI13" s="223">
        <f>BU13/BY13</f>
        <v>0.92331297629651687</v>
      </c>
      <c r="CK13" s="18" t="str">
        <f>AX13</f>
        <v>17386</v>
      </c>
      <c r="CL13" s="18" t="str">
        <f>AY13</f>
        <v>宝達志水町</v>
      </c>
      <c r="CM13" s="18">
        <f>VLOOKUP($CK13&amp;"_"&amp;$AZ$7,データシート1!$A:$BT,MATCH("ca_太陽光発電（10kW未満）",データシート1!$A$1:$BT$1,0),0)</f>
        <v>118</v>
      </c>
      <c r="CN13" s="18">
        <f>VLOOKUP($CK13&amp;"_"&amp;$AZ$5,データシート1!$A:$BT,MATCH("ab_家庭",データシート1!$A$1:$BT$1,0),0)</f>
        <v>4909</v>
      </c>
      <c r="CO13" s="223">
        <f>CM13/CN13</f>
        <v>2.4037482175595846E-2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39402</v>
      </c>
      <c r="AY14" s="18" t="str">
        <f>IF(IFERROR(比較地域マスタ!$Z7,"")=0,"",IFERROR(比較地域マスタ!$Z7,""))</f>
        <v>佐川町</v>
      </c>
      <c r="BC14" s="844" t="str">
        <f t="shared" si="0"/>
        <v>39402</v>
      </c>
      <c r="BD14" s="1031" t="str">
        <f t="shared" ref="BD14:BD60" si="2">AY14</f>
        <v>佐川町</v>
      </c>
      <c r="BE14" s="34">
        <f>VLOOKUP($BC14&amp;"_"&amp;$AZ$7,データシート1!$A:$BT,MATCH("cb_"&amp;BE$12,データシート1!$A$1:$BT$1,0),0)</f>
        <v>2820.3260000000014</v>
      </c>
      <c r="BF14" s="34">
        <f>VLOOKUP($BC14&amp;"_"&amp;$AZ$7,データシート1!$A:$BT,MATCH("cb_"&amp;BF$12,データシート1!$A$1:$BT$1,0),0)</f>
        <v>22799.600000000002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25619.926000000003</v>
      </c>
      <c r="BL14" s="36"/>
      <c r="BM14" s="844" t="str">
        <f t="shared" ref="BM14:BM60" si="4">AX14</f>
        <v>39402</v>
      </c>
      <c r="BN14" s="1031" t="str">
        <f t="shared" ref="BN14:BN60" si="5">AY14</f>
        <v>佐川町</v>
      </c>
      <c r="BO14" s="34">
        <f>BE14*VLOOKUP(BO$12,別紙!$B$4:$E$10,MATCH("設備利用率",別紙!$B$4:$E$4,0),0)/100*8760/10^3</f>
        <v>3384.7296391200011</v>
      </c>
      <c r="BP14" s="34">
        <f>BF14*VLOOKUP(BP$12,別紙!$B$4:$E$10,MATCH("設備利用率",別紙!$B$4:$E$4,0),0)/100*8760/10^3</f>
        <v>30158.398896000002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33543.128535120006</v>
      </c>
      <c r="BV14" s="36"/>
      <c r="BW14" s="33" t="str">
        <f t="shared" ref="BW14:BW60" si="7">AX14</f>
        <v>39402</v>
      </c>
      <c r="BX14" s="33" t="str">
        <f t="shared" ref="BX14:BX60" si="8">AY14</f>
        <v>佐川町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52423.741629795964</v>
      </c>
      <c r="BZ14" s="36"/>
      <c r="CA14" s="33" t="str">
        <f t="shared" ref="CA14:CA60" si="9">AX14</f>
        <v>39402</v>
      </c>
      <c r="CB14" s="33" t="str">
        <f t="shared" ref="CB14:CB60" si="10">AY14</f>
        <v>佐川町</v>
      </c>
      <c r="CC14" s="223">
        <f t="shared" ref="CC14:CC60" si="11">BO14/$BY14</f>
        <v>6.4564823759092962E-2</v>
      </c>
      <c r="CD14" s="223">
        <f t="shared" si="1"/>
        <v>0.57528131259633208</v>
      </c>
      <c r="CE14" s="223">
        <f t="shared" si="1"/>
        <v>0</v>
      </c>
      <c r="CF14" s="223">
        <f t="shared" si="1"/>
        <v>0</v>
      </c>
      <c r="CG14" s="223">
        <f t="shared" si="1"/>
        <v>0</v>
      </c>
      <c r="CH14" s="223">
        <f t="shared" si="1"/>
        <v>0</v>
      </c>
      <c r="CI14" s="223">
        <f t="shared" ref="CI14:CI60" si="12">BU14/BY14</f>
        <v>0.63984613635542509</v>
      </c>
      <c r="CK14" s="18" t="str">
        <f t="shared" ref="CK14:CK60" si="13">AX14</f>
        <v>39402</v>
      </c>
      <c r="CL14" s="18" t="str">
        <f t="shared" ref="CL14:CL60" si="14">AY14</f>
        <v>佐川町</v>
      </c>
      <c r="CM14" s="18">
        <f>VLOOKUP($CK14&amp;"_"&amp;$AZ$7,データシート1!$A:$BT,MATCH("ca_太陽光発電（10kW未満）",データシート1!$A$1:$BT$1,0),0)</f>
        <v>563</v>
      </c>
      <c r="CN14" s="18">
        <f>VLOOKUP($CK14&amp;"_"&amp;$AZ$5,データシート1!$A:$BT,MATCH("ab_家庭",データシート1!$A$1:$BT$1,0),0)</f>
        <v>6011</v>
      </c>
      <c r="CO14" s="223">
        <f t="shared" ref="CO14:CO60" si="15">CM14/CN14</f>
        <v>9.3661620362668438E-2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39209</v>
      </c>
      <c r="AY15" s="18" t="str">
        <f>IF(IFERROR(比較地域マスタ!$Z8,"")=0,"",IFERROR(比較地域マスタ!$Z8,""))</f>
        <v>土佐清水市</v>
      </c>
      <c r="BC15" s="844" t="str">
        <f t="shared" si="0"/>
        <v>39209</v>
      </c>
      <c r="BD15" s="1031" t="str">
        <f t="shared" si="2"/>
        <v>土佐清水市</v>
      </c>
      <c r="BE15" s="34">
        <f>VLOOKUP($BC15&amp;"_"&amp;$AZ$7,データシート1!$A:$BT,MATCH("cb_"&amp;BE$12,データシート1!$A$1:$BT$1,0),0)</f>
        <v>1262.23</v>
      </c>
      <c r="BF15" s="34">
        <f>VLOOKUP($BC15&amp;"_"&amp;$AZ$7,データシート1!$A:$BT,MATCH("cb_"&amp;BF$12,データシート1!$A$1:$BT$1,0),0)</f>
        <v>14942.98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16205.21</v>
      </c>
      <c r="BL15" s="36"/>
      <c r="BM15" s="844" t="str">
        <f t="shared" si="4"/>
        <v>39209</v>
      </c>
      <c r="BN15" s="1031" t="str">
        <f t="shared" si="5"/>
        <v>土佐清水市</v>
      </c>
      <c r="BO15" s="34">
        <f>BE15*VLOOKUP(BO$12,別紙!$B$4:$E$10,MATCH("設備利用率",別紙!$B$4:$E$4,0),0)/100*8760/10^3</f>
        <v>1514.8274676000001</v>
      </c>
      <c r="BP15" s="34">
        <f>BF15*VLOOKUP(BP$12,別紙!$B$4:$E$10,MATCH("設備利用率",別紙!$B$4:$E$4,0),0)/100*8760/10^3</f>
        <v>19765.976224799997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21280.803692399997</v>
      </c>
      <c r="BV15" s="36"/>
      <c r="BW15" s="33" t="str">
        <f t="shared" si="7"/>
        <v>39209</v>
      </c>
      <c r="BX15" s="33" t="str">
        <f t="shared" si="8"/>
        <v>土佐清水市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60283.550654584891</v>
      </c>
      <c r="BZ15" s="36"/>
      <c r="CA15" s="33" t="str">
        <f t="shared" si="9"/>
        <v>39209</v>
      </c>
      <c r="CB15" s="33" t="str">
        <f t="shared" si="10"/>
        <v>土佐清水市</v>
      </c>
      <c r="CC15" s="223">
        <f t="shared" si="11"/>
        <v>2.5128371689314043E-2</v>
      </c>
      <c r="CD15" s="223">
        <f t="shared" si="1"/>
        <v>0.32788341114901942</v>
      </c>
      <c r="CE15" s="223">
        <f t="shared" si="1"/>
        <v>0</v>
      </c>
      <c r="CF15" s="223">
        <f t="shared" si="1"/>
        <v>0</v>
      </c>
      <c r="CG15" s="223">
        <f t="shared" si="1"/>
        <v>0</v>
      </c>
      <c r="CH15" s="223">
        <f t="shared" si="1"/>
        <v>0</v>
      </c>
      <c r="CI15" s="223">
        <f t="shared" si="12"/>
        <v>0.35301178283833345</v>
      </c>
      <c r="CK15" s="18" t="str">
        <f t="shared" si="13"/>
        <v>39209</v>
      </c>
      <c r="CL15" s="18" t="str">
        <f t="shared" si="14"/>
        <v>土佐清水市</v>
      </c>
      <c r="CM15" s="18">
        <f>VLOOKUP($CK15&amp;"_"&amp;$AZ$7,データシート1!$A:$BT,MATCH("ca_太陽光発電（10kW未満）",データシート1!$A$1:$BT$1,0),0)</f>
        <v>273</v>
      </c>
      <c r="CN15" s="18">
        <f>VLOOKUP($CK15&amp;"_"&amp;$AZ$5,データシート1!$A:$BT,MATCH("ab_家庭",データシート1!$A$1:$BT$1,0),0)</f>
        <v>6950</v>
      </c>
      <c r="CO15" s="223">
        <f t="shared" si="15"/>
        <v>3.9280575539568346E-2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04341</v>
      </c>
      <c r="AY16" s="18" t="str">
        <f>IF(IFERROR(比較地域マスタ!$Z9,"")=0,"",IFERROR(比較地域マスタ!$Z9,""))</f>
        <v>丸森町</v>
      </c>
      <c r="BC16" s="844" t="str">
        <f t="shared" si="0"/>
        <v>04341</v>
      </c>
      <c r="BD16" s="1031" t="str">
        <f t="shared" si="2"/>
        <v>丸森町</v>
      </c>
      <c r="BE16" s="34">
        <f>VLOOKUP($BC16&amp;"_"&amp;$AZ$7,データシート1!$A:$BT,MATCH("cb_"&amp;BE$12,データシート1!$A$1:$BT$1,0),0)</f>
        <v>2424.400000000001</v>
      </c>
      <c r="BF16" s="34">
        <f>VLOOKUP($BC16&amp;"_"&amp;$AZ$7,データシート1!$A:$BT,MATCH("cb_"&amp;BF$12,データシート1!$A$1:$BT$1,0),0)</f>
        <v>70431.600000000064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72856.000000000058</v>
      </c>
      <c r="BL16" s="36"/>
      <c r="BM16" s="844" t="str">
        <f t="shared" si="4"/>
        <v>04341</v>
      </c>
      <c r="BN16" s="1031" t="str">
        <f t="shared" si="5"/>
        <v>丸森町</v>
      </c>
      <c r="BO16" s="34">
        <f>BE16*VLOOKUP(BO$12,別紙!$B$4:$E$10,MATCH("設備利用率",別紙!$B$4:$E$4,0),0)/100*8760/10^3</f>
        <v>2909.5709280000015</v>
      </c>
      <c r="BP16" s="34">
        <f>BF16*VLOOKUP(BP$12,別紙!$B$4:$E$10,MATCH("設備利用率",別紙!$B$4:$E$4,0),0)/100*8760/10^3</f>
        <v>93164.103216000076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96073.674144000077</v>
      </c>
      <c r="BV16" s="36"/>
      <c r="BW16" s="33" t="str">
        <f t="shared" si="7"/>
        <v>04341</v>
      </c>
      <c r="BX16" s="33" t="str">
        <f t="shared" si="8"/>
        <v>丸森町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59856.140605912013</v>
      </c>
      <c r="BZ16" s="36"/>
      <c r="CA16" s="33" t="str">
        <f t="shared" si="9"/>
        <v>04341</v>
      </c>
      <c r="CB16" s="33" t="str">
        <f t="shared" si="10"/>
        <v>丸森町</v>
      </c>
      <c r="CC16" s="223">
        <f t="shared" si="11"/>
        <v>4.8609397441047544E-2</v>
      </c>
      <c r="CD16" s="223">
        <f t="shared" si="1"/>
        <v>1.5564669267500053</v>
      </c>
      <c r="CE16" s="223">
        <f t="shared" si="1"/>
        <v>0</v>
      </c>
      <c r="CF16" s="223">
        <f t="shared" si="1"/>
        <v>0</v>
      </c>
      <c r="CG16" s="223">
        <f t="shared" si="1"/>
        <v>0</v>
      </c>
      <c r="CH16" s="223">
        <f t="shared" si="1"/>
        <v>0</v>
      </c>
      <c r="CI16" s="223">
        <f t="shared" si="12"/>
        <v>1.6050763241910528</v>
      </c>
      <c r="CK16" s="18" t="str">
        <f t="shared" si="13"/>
        <v>04341</v>
      </c>
      <c r="CL16" s="18" t="str">
        <f t="shared" si="14"/>
        <v>丸森町</v>
      </c>
      <c r="CM16" s="18">
        <f>VLOOKUP($CK16&amp;"_"&amp;$AZ$7,データシート1!$A:$BT,MATCH("ca_太陽光発電（10kW未満）",データシート1!$A$1:$BT$1,0),0)</f>
        <v>509</v>
      </c>
      <c r="CN16" s="18">
        <f>VLOOKUP($CK16&amp;"_"&amp;$AZ$5,データシート1!$A:$BT,MATCH("ab_家庭",データシート1!$A$1:$BT$1,0),0)</f>
        <v>4923</v>
      </c>
      <c r="CO16" s="223">
        <f t="shared" si="15"/>
        <v>0.10339224050375787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03303</v>
      </c>
      <c r="AY17" s="18" t="str">
        <f>IF(IFERROR(比較地域マスタ!$Z10,"")=0,"",IFERROR(比較地域マスタ!$Z10,""))</f>
        <v>岩手町</v>
      </c>
      <c r="BC17" s="844" t="str">
        <f t="shared" si="0"/>
        <v>03303</v>
      </c>
      <c r="BD17" s="1031" t="str">
        <f t="shared" si="2"/>
        <v>岩手町</v>
      </c>
      <c r="BE17" s="34">
        <f>VLOOKUP($BC17&amp;"_"&amp;$AZ$7,データシート1!$A:$BT,MATCH("cb_"&amp;BE$12,データシート1!$A$1:$BT$1,0),0)</f>
        <v>1364.7999999999995</v>
      </c>
      <c r="BF17" s="34">
        <f>VLOOKUP($BC17&amp;"_"&amp;$AZ$7,データシート1!$A:$BT,MATCH("cb_"&amp;BF$12,データシート1!$A$1:$BT$1,0),0)</f>
        <v>6934.2</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8348.9</v>
      </c>
      <c r="BL17" s="36"/>
      <c r="BM17" s="844" t="str">
        <f t="shared" si="4"/>
        <v>03303</v>
      </c>
      <c r="BN17" s="1031" t="str">
        <f t="shared" si="5"/>
        <v>岩手町</v>
      </c>
      <c r="BO17" s="34">
        <f>BE17*VLOOKUP(BO$12,別紙!$B$4:$E$10,MATCH("設備利用率",別紙!$B$4:$E$4,0),0)/100*8760/10^3</f>
        <v>1637.9237759999992</v>
      </c>
      <c r="BP17" s="34">
        <f>BF17*VLOOKUP(BP$12,別紙!$B$4:$E$10,MATCH("設備利用率",別紙!$B$4:$E$4,0),0)/100*8760/10^3</f>
        <v>9172.282392000001</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11072.480568000001</v>
      </c>
      <c r="BV17" s="36"/>
      <c r="BW17" s="33" t="str">
        <f t="shared" si="7"/>
        <v>03303</v>
      </c>
      <c r="BX17" s="33" t="str">
        <f t="shared" si="8"/>
        <v>岩手町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65983.70047606669</v>
      </c>
      <c r="BZ17" s="36"/>
      <c r="CA17" s="33" t="str">
        <f t="shared" si="9"/>
        <v>03303</v>
      </c>
      <c r="CB17" s="33" t="str">
        <f t="shared" si="10"/>
        <v>岩手町</v>
      </c>
      <c r="CC17" s="223">
        <f t="shared" si="11"/>
        <v>2.4823157297673832E-2</v>
      </c>
      <c r="CD17" s="223">
        <f t="shared" si="1"/>
        <v>0.13900830547275733</v>
      </c>
      <c r="CE17" s="223">
        <f t="shared" si="1"/>
        <v>0</v>
      </c>
      <c r="CF17" s="223">
        <f t="shared" si="1"/>
        <v>3.974836180870623E-3</v>
      </c>
      <c r="CG17" s="223">
        <f t="shared" si="1"/>
        <v>0</v>
      </c>
      <c r="CH17" s="223">
        <f t="shared" si="1"/>
        <v>0</v>
      </c>
      <c r="CI17" s="223">
        <f t="shared" si="12"/>
        <v>0.16780629895130178</v>
      </c>
      <c r="CK17" s="18" t="str">
        <f t="shared" si="13"/>
        <v>03303</v>
      </c>
      <c r="CL17" s="18" t="str">
        <f t="shared" si="14"/>
        <v>岩手町</v>
      </c>
      <c r="CM17" s="18">
        <f>VLOOKUP($CK17&amp;"_"&amp;$AZ$7,データシート1!$A:$BT,MATCH("ca_太陽光発電（10kW未満）",データシート1!$A$1:$BT$1,0),0)</f>
        <v>279</v>
      </c>
      <c r="CN17" s="18">
        <f>VLOOKUP($CK17&amp;"_"&amp;$AZ$5,データシート1!$A:$BT,MATCH("ab_家庭",データシート1!$A$1:$BT$1,0),0)</f>
        <v>5374</v>
      </c>
      <c r="CO17" s="223">
        <f t="shared" si="15"/>
        <v>5.191663565314477E-2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04606</v>
      </c>
      <c r="AY18" s="18" t="str">
        <f>IF(IFERROR(比較地域マスタ!$Z11,"")=0,"",IFERROR(比較地域マスタ!$Z11,""))</f>
        <v>南三陸町</v>
      </c>
      <c r="BC18" s="844" t="str">
        <f t="shared" si="0"/>
        <v>04606</v>
      </c>
      <c r="BD18" s="1031" t="str">
        <f t="shared" si="2"/>
        <v>南三陸町</v>
      </c>
      <c r="BE18" s="34">
        <f>VLOOKUP($BC18&amp;"_"&amp;$AZ$7,データシート1!$A:$BT,MATCH("cb_"&amp;BE$12,データシート1!$A$1:$BT$1,0),0)</f>
        <v>3358.9000000000033</v>
      </c>
      <c r="BF18" s="34">
        <f>VLOOKUP($BC18&amp;"_"&amp;$AZ$7,データシート1!$A:$BT,MATCH("cb_"&amp;BF$12,データシート1!$A$1:$BT$1,0),0)</f>
        <v>6170.8999999999987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9529.8000000000029</v>
      </c>
      <c r="BL18" s="36"/>
      <c r="BM18" s="844" t="str">
        <f t="shared" si="4"/>
        <v>04606</v>
      </c>
      <c r="BN18" s="1031" t="str">
        <f t="shared" si="5"/>
        <v>南三陸町</v>
      </c>
      <c r="BO18" s="34">
        <f>BE18*VLOOKUP(BO$12,別紙!$B$4:$E$10,MATCH("設備利用率",別紙!$B$4:$E$4,0),0)/100*8760/10^3</f>
        <v>4031.0830680000035</v>
      </c>
      <c r="BP18" s="34">
        <f>BF18*VLOOKUP(BP$12,別紙!$B$4:$E$10,MATCH("設備利用率",別紙!$B$4:$E$4,0),0)/100*8760/10^3</f>
        <v>8162.6196839999984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12193.702752000001</v>
      </c>
      <c r="BV18" s="36"/>
      <c r="BW18" s="33" t="str">
        <f t="shared" si="7"/>
        <v>04606</v>
      </c>
      <c r="BX18" s="33" t="str">
        <f t="shared" si="8"/>
        <v>南三陸町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52588.266962644091</v>
      </c>
      <c r="BZ18" s="36"/>
      <c r="CA18" s="33" t="str">
        <f t="shared" si="9"/>
        <v>04606</v>
      </c>
      <c r="CB18" s="33" t="str">
        <f t="shared" si="10"/>
        <v>南三陸町</v>
      </c>
      <c r="CC18" s="223">
        <f t="shared" si="11"/>
        <v>7.6653658711808681E-2</v>
      </c>
      <c r="CD18" s="223">
        <f t="shared" si="1"/>
        <v>0.15521750678337223</v>
      </c>
      <c r="CE18" s="223">
        <f t="shared" si="1"/>
        <v>0</v>
      </c>
      <c r="CF18" s="223">
        <f t="shared" si="1"/>
        <v>0</v>
      </c>
      <c r="CG18" s="223">
        <f t="shared" si="1"/>
        <v>0</v>
      </c>
      <c r="CH18" s="223">
        <f t="shared" si="1"/>
        <v>0</v>
      </c>
      <c r="CI18" s="223">
        <f t="shared" si="12"/>
        <v>0.23187116549518089</v>
      </c>
      <c r="CK18" s="18" t="str">
        <f t="shared" si="13"/>
        <v>04606</v>
      </c>
      <c r="CL18" s="18" t="str">
        <f t="shared" si="14"/>
        <v>南三陸町</v>
      </c>
      <c r="CM18" s="18">
        <f>VLOOKUP($CK18&amp;"_"&amp;$AZ$7,データシート1!$A:$BT,MATCH("ca_太陽光発電（10kW未満）",データシート1!$A$1:$BT$1,0),0)</f>
        <v>692</v>
      </c>
      <c r="CN18" s="18">
        <f>VLOOKUP($CK18&amp;"_"&amp;$AZ$5,データシート1!$A:$BT,MATCH("ab_家庭",データシート1!$A$1:$BT$1,0),0)</f>
        <v>4452</v>
      </c>
      <c r="CO18" s="223">
        <f t="shared" si="15"/>
        <v>0.1554357592093441</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30391</v>
      </c>
      <c r="AY19" s="18" t="str">
        <f>IF(IFERROR(比較地域マスタ!$Z12,"")=0,"",IFERROR(比較地域マスタ!$Z12,""))</f>
        <v>みなべ町</v>
      </c>
      <c r="BC19" s="844" t="str">
        <f t="shared" si="0"/>
        <v>30391</v>
      </c>
      <c r="BD19" s="1031" t="str">
        <f t="shared" si="2"/>
        <v>みなべ町</v>
      </c>
      <c r="BE19" s="34">
        <f>VLOOKUP($BC19&amp;"_"&amp;$AZ$7,データシート1!$A:$BT,MATCH("cb_"&amp;BE$12,データシート1!$A$1:$BT$1,0),0)</f>
        <v>1868.9999999999995</v>
      </c>
      <c r="BF19" s="34">
        <f>VLOOKUP($BC19&amp;"_"&amp;$AZ$7,データシート1!$A:$BT,MATCH("cb_"&amp;BF$12,データシート1!$A$1:$BT$1,0),0)</f>
        <v>7387.3</v>
      </c>
      <c r="BG19" s="34">
        <f>VLOOKUP($BC19&amp;"_"&amp;$AZ$7,データシート1!$A:$BT,MATCH("cb_"&amp;BG$12,データシート1!$A$1:$BT$1,0),0)</f>
        <v>0</v>
      </c>
      <c r="BH19" s="34">
        <f>VLOOKUP($BC19&amp;"_"&amp;$AZ$7,データシート1!$A:$BT,MATCH("cb_"&amp;BH$12,データシート1!$A$1:$BT$1,0),0)</f>
        <v>140</v>
      </c>
      <c r="BI19" s="34">
        <f>VLOOKUP($BC19&amp;"_"&amp;$AZ$7,データシート1!$A:$BT,MATCH("cb_"&amp;BI$12,データシート1!$A$1:$BT$1,0),0)</f>
        <v>0</v>
      </c>
      <c r="BJ19" s="34">
        <f>VLOOKUP($BC19&amp;"_"&amp;$AZ$7,データシート1!$A:$BT,MATCH("cb_"&amp;BJ$12,データシート1!$A$1:$BT$1,0),0)</f>
        <v>0</v>
      </c>
      <c r="BK19" s="34">
        <f t="shared" si="3"/>
        <v>9396.2999999999993</v>
      </c>
      <c r="BL19" s="36"/>
      <c r="BM19" s="844" t="str">
        <f t="shared" si="4"/>
        <v>30391</v>
      </c>
      <c r="BN19" s="1031" t="str">
        <f t="shared" si="5"/>
        <v>みなべ町</v>
      </c>
      <c r="BO19" s="34">
        <f>BE19*VLOOKUP(BO$12,別紙!$B$4:$E$10,MATCH("設備利用率",別紙!$B$4:$E$4,0),0)/100*8760/10^3</f>
        <v>2243.0242799999992</v>
      </c>
      <c r="BP19" s="34">
        <f>BF19*VLOOKUP(BP$12,別紙!$B$4:$E$10,MATCH("設備利用率",別紙!$B$4:$E$4,0),0)/100*8760/10^3</f>
        <v>9771.6249479999988</v>
      </c>
      <c r="BQ19" s="34">
        <f>BG19*VLOOKUP(BQ$12,別紙!$B$4:$E$10,MATCH("設備利用率",別紙!$B$4:$E$4,0),0)/100*8760/10^3</f>
        <v>0</v>
      </c>
      <c r="BR19" s="34">
        <f>BH19*VLOOKUP(BR$12,別紙!$B$4:$E$10,MATCH("設備利用率",別紙!$B$4:$E$4,0),0)/100*8760/10^3</f>
        <v>735.84</v>
      </c>
      <c r="BS19" s="34">
        <f>BI19*VLOOKUP(BS$12,別紙!$B$4:$E$10,MATCH("設備利用率",別紙!$B$4:$E$4,0),0)/100*8760/10^3</f>
        <v>0</v>
      </c>
      <c r="BT19" s="34">
        <f>BJ19*VLOOKUP(BT$12,別紙!$B$4:$E$10,MATCH("設備利用率",別紙!$B$4:$E$4,0),0)/100*8760/10^3</f>
        <v>0</v>
      </c>
      <c r="BU19" s="34">
        <f t="shared" si="6"/>
        <v>12750.489227999999</v>
      </c>
      <c r="BV19" s="36"/>
      <c r="BW19" s="33" t="str">
        <f t="shared" si="7"/>
        <v>30391</v>
      </c>
      <c r="BX19" s="33" t="str">
        <f t="shared" si="8"/>
        <v>みなべ町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72590.432165709673</v>
      </c>
      <c r="BZ19" s="36"/>
      <c r="CA19" s="33" t="str">
        <f t="shared" si="9"/>
        <v>30391</v>
      </c>
      <c r="CB19" s="33" t="str">
        <f t="shared" si="10"/>
        <v>みなべ町</v>
      </c>
      <c r="CC19" s="223">
        <f t="shared" si="11"/>
        <v>3.0899723463274281E-2</v>
      </c>
      <c r="CD19" s="223">
        <f t="shared" si="1"/>
        <v>0.13461312540051149</v>
      </c>
      <c r="CE19" s="223">
        <f t="shared" si="1"/>
        <v>0</v>
      </c>
      <c r="CF19" s="223">
        <f t="shared" si="1"/>
        <v>1.0136873111875434E-2</v>
      </c>
      <c r="CG19" s="223">
        <f t="shared" si="1"/>
        <v>0</v>
      </c>
      <c r="CH19" s="223">
        <f t="shared" si="1"/>
        <v>0</v>
      </c>
      <c r="CI19" s="223">
        <f t="shared" si="12"/>
        <v>0.1756497219756612</v>
      </c>
      <c r="CK19" s="18" t="str">
        <f t="shared" si="13"/>
        <v>30391</v>
      </c>
      <c r="CL19" s="18" t="str">
        <f t="shared" si="14"/>
        <v>みなべ町</v>
      </c>
      <c r="CM19" s="18">
        <f>VLOOKUP($CK19&amp;"_"&amp;$AZ$7,データシート1!$A:$BT,MATCH("ca_太陽光発電（10kW未満）",データシート1!$A$1:$BT$1,0),0)</f>
        <v>378</v>
      </c>
      <c r="CN19" s="18">
        <f>VLOOKUP($CK19&amp;"_"&amp;$AZ$5,データシート1!$A:$BT,MATCH("ab_家庭",データシート1!$A$1:$BT$1,0),0)</f>
        <v>4780</v>
      </c>
      <c r="CO19" s="223">
        <f t="shared" si="15"/>
        <v>7.9079497907949797E-2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02384</v>
      </c>
      <c r="AY20" s="18" t="str">
        <f>IF(IFERROR(比較地域マスタ!$Z13,"")=0,"",IFERROR(比較地域マスタ!$Z13,""))</f>
        <v>鶴田町</v>
      </c>
      <c r="BC20" s="844" t="str">
        <f t="shared" si="0"/>
        <v>02384</v>
      </c>
      <c r="BD20" s="1031" t="str">
        <f t="shared" si="2"/>
        <v>鶴田町</v>
      </c>
      <c r="BE20" s="34">
        <f>VLOOKUP($BC20&amp;"_"&amp;$AZ$7,データシート1!$A:$BT,MATCH("cb_"&amp;BE$12,データシート1!$A$1:$BT$1,0),0)</f>
        <v>401.2</v>
      </c>
      <c r="BF20" s="34">
        <f>VLOOKUP($BC20&amp;"_"&amp;$AZ$7,データシート1!$A:$BT,MATCH("cb_"&amp;BF$12,データシート1!$A$1:$BT$1,0),0)</f>
        <v>207.9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609.1</v>
      </c>
      <c r="BL20" s="36"/>
      <c r="BM20" s="844" t="str">
        <f t="shared" si="4"/>
        <v>02384</v>
      </c>
      <c r="BN20" s="1031" t="str">
        <f t="shared" si="5"/>
        <v>鶴田町</v>
      </c>
      <c r="BO20" s="34">
        <f>BE20*VLOOKUP(BO$12,別紙!$B$4:$E$10,MATCH("設備利用率",別紙!$B$4:$E$4,0),0)/100*8760/10^3</f>
        <v>481.48814399999998</v>
      </c>
      <c r="BP20" s="34">
        <f>BF20*VLOOKUP(BP$12,別紙!$B$4:$E$10,MATCH("設備利用率",別紙!$B$4:$E$4,0),0)/100*8760/10^3</f>
        <v>275.00180399999999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756.48994799999991</v>
      </c>
      <c r="BV20" s="36"/>
      <c r="BW20" s="33" t="str">
        <f t="shared" si="7"/>
        <v>02384</v>
      </c>
      <c r="BX20" s="33" t="str">
        <f t="shared" si="8"/>
        <v>鶴田町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58759.205676370468</v>
      </c>
      <c r="BZ20" s="36"/>
      <c r="CA20" s="33" t="str">
        <f t="shared" si="9"/>
        <v>02384</v>
      </c>
      <c r="CB20" s="33" t="str">
        <f t="shared" si="10"/>
        <v>鶴田町</v>
      </c>
      <c r="CC20" s="223">
        <f t="shared" si="11"/>
        <v>8.1942588987996903E-3</v>
      </c>
      <c r="CD20" s="223">
        <f t="shared" si="1"/>
        <v>4.6801484266930744E-3</v>
      </c>
      <c r="CE20" s="223">
        <f t="shared" si="1"/>
        <v>0</v>
      </c>
      <c r="CF20" s="223">
        <f t="shared" si="1"/>
        <v>0</v>
      </c>
      <c r="CG20" s="223">
        <f t="shared" si="1"/>
        <v>0</v>
      </c>
      <c r="CH20" s="223">
        <f t="shared" si="1"/>
        <v>0</v>
      </c>
      <c r="CI20" s="223">
        <f t="shared" si="12"/>
        <v>1.2874407325492764E-2</v>
      </c>
      <c r="CK20" s="18" t="str">
        <f t="shared" si="13"/>
        <v>02384</v>
      </c>
      <c r="CL20" s="18" t="str">
        <f t="shared" si="14"/>
        <v>鶴田町</v>
      </c>
      <c r="CM20" s="18">
        <f>VLOOKUP($CK20&amp;"_"&amp;$AZ$7,データシート1!$A:$BT,MATCH("ca_太陽光発電（10kW未満）",データシート1!$A$1:$BT$1,0),0)</f>
        <v>74</v>
      </c>
      <c r="CN20" s="18">
        <f>VLOOKUP($CK20&amp;"_"&amp;$AZ$5,データシート1!$A:$BT,MATCH("ab_家庭",データシート1!$A$1:$BT$1,0),0)</f>
        <v>5365</v>
      </c>
      <c r="CO20" s="223">
        <f t="shared" si="15"/>
        <v>1.3793103448275862E-2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09343</v>
      </c>
      <c r="AY21" s="18" t="str">
        <f>IF(IFERROR(比較地域マスタ!$Z14,"")=0,"",IFERROR(比較地域マスタ!$Z14,""))</f>
        <v>茂木町</v>
      </c>
      <c r="BC21" s="844" t="str">
        <f t="shared" si="0"/>
        <v>09343</v>
      </c>
      <c r="BD21" s="1031" t="str">
        <f t="shared" si="2"/>
        <v>茂木町</v>
      </c>
      <c r="BE21" s="34">
        <f>VLOOKUP($BC21&amp;"_"&amp;$AZ$7,データシート1!$A:$BT,MATCH("cb_"&amp;BE$12,データシート1!$A$1:$BT$1,0),0)</f>
        <v>1232.2999999999997</v>
      </c>
      <c r="BF21" s="34">
        <f>VLOOKUP($BC21&amp;"_"&amp;$AZ$7,データシート1!$A:$BT,MATCH("cb_"&amp;BF$12,データシート1!$A$1:$BT$1,0),0)</f>
        <v>26512.900000000012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27745.200000000012</v>
      </c>
      <c r="BL21" s="36"/>
      <c r="BM21" s="844" t="str">
        <f t="shared" si="4"/>
        <v>09343</v>
      </c>
      <c r="BN21" s="1031" t="str">
        <f t="shared" si="5"/>
        <v>茂木町</v>
      </c>
      <c r="BO21" s="34">
        <f>BE21*VLOOKUP(BO$12,別紙!$B$4:$E$10,MATCH("設備利用率",別紙!$B$4:$E$4,0),0)/100*8760/10^3</f>
        <v>1478.9078759999995</v>
      </c>
      <c r="BP21" s="34">
        <f>BF21*VLOOKUP(BP$12,別紙!$B$4:$E$10,MATCH("設備利用率",別紙!$B$4:$E$4,0),0)/100*8760/10^3</f>
        <v>35070.203604000009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36549.111480000007</v>
      </c>
      <c r="BV21" s="36"/>
      <c r="BW21" s="33" t="str">
        <f t="shared" si="7"/>
        <v>09343</v>
      </c>
      <c r="BX21" s="33" t="str">
        <f t="shared" si="8"/>
        <v>茂木町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52277.690457375727</v>
      </c>
      <c r="BZ21" s="36"/>
      <c r="CA21" s="33" t="str">
        <f t="shared" si="9"/>
        <v>09343</v>
      </c>
      <c r="CB21" s="33" t="str">
        <f t="shared" si="10"/>
        <v>茂木町</v>
      </c>
      <c r="CC21" s="223">
        <f t="shared" si="11"/>
        <v>2.8289464646603264E-2</v>
      </c>
      <c r="CD21" s="223">
        <f t="shared" si="1"/>
        <v>0.67084454759137213</v>
      </c>
      <c r="CE21" s="223">
        <f t="shared" si="1"/>
        <v>0</v>
      </c>
      <c r="CF21" s="223">
        <f t="shared" si="1"/>
        <v>0</v>
      </c>
      <c r="CG21" s="223">
        <f t="shared" si="1"/>
        <v>0</v>
      </c>
      <c r="CH21" s="223">
        <f t="shared" si="1"/>
        <v>0</v>
      </c>
      <c r="CI21" s="223">
        <f t="shared" si="12"/>
        <v>0.69913401223797533</v>
      </c>
      <c r="CK21" s="18" t="str">
        <f t="shared" si="13"/>
        <v>09343</v>
      </c>
      <c r="CL21" s="18" t="str">
        <f t="shared" si="14"/>
        <v>茂木町</v>
      </c>
      <c r="CM21" s="18">
        <f>VLOOKUP($CK21&amp;"_"&amp;$AZ$7,データシート1!$A:$BT,MATCH("ca_太陽光発電（10kW未満）",データシート1!$A$1:$BT$1,0),0)</f>
        <v>229</v>
      </c>
      <c r="CN21" s="18">
        <f>VLOOKUP($CK21&amp;"_"&amp;$AZ$5,データシート1!$A:$BT,MATCH("ab_家庭",データシート1!$A$1:$BT$1,0),0)</f>
        <v>4969</v>
      </c>
      <c r="CO21" s="223">
        <f t="shared" si="15"/>
        <v>4.6085731535520223E-2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07308</v>
      </c>
      <c r="AY22" s="18" t="str">
        <f>IF(IFERROR(比較地域マスタ!$Z15,"")=0,"",IFERROR(比較地域マスタ!$Z15,""))</f>
        <v>川俣町</v>
      </c>
      <c r="BC22" s="844" t="str">
        <f t="shared" si="0"/>
        <v>07308</v>
      </c>
      <c r="BD22" s="1031" t="str">
        <f t="shared" si="2"/>
        <v>川俣町</v>
      </c>
      <c r="BE22" s="34">
        <f>VLOOKUP($BC22&amp;"_"&amp;$AZ$7,データシート1!$A:$BT,MATCH("cb_"&amp;BE$12,データシート1!$A$1:$BT$1,0),0)</f>
        <v>2281.3000000000006</v>
      </c>
      <c r="BF22" s="34">
        <f>VLOOKUP($BC22&amp;"_"&amp;$AZ$7,データシート1!$A:$BT,MATCH("cb_"&amp;BF$12,データシート1!$A$1:$BT$1,0),0)</f>
        <v>8563.2999999999993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10844.6</v>
      </c>
      <c r="BL22" s="36"/>
      <c r="BM22" s="844" t="str">
        <f t="shared" si="4"/>
        <v>07308</v>
      </c>
      <c r="BN22" s="1031" t="str">
        <f t="shared" si="5"/>
        <v>川俣町</v>
      </c>
      <c r="BO22" s="34">
        <f>BE22*VLOOKUP(BO$12,別紙!$B$4:$E$10,MATCH("設備利用率",別紙!$B$4:$E$4,0),0)/100*8760/10^3</f>
        <v>2737.8337560000009</v>
      </c>
      <c r="BP22" s="34">
        <f>BF22*VLOOKUP(BP$12,別紙!$B$4:$E$10,MATCH("設備利用率",別紙!$B$4:$E$4,0),0)/100*8760/10^3</f>
        <v>11327.190707999998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14065.024463999998</v>
      </c>
      <c r="BV22" s="36"/>
      <c r="BW22" s="33" t="str">
        <f t="shared" si="7"/>
        <v>07308</v>
      </c>
      <c r="BX22" s="33" t="str">
        <f t="shared" si="8"/>
        <v>川俣町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72023.488654779867</v>
      </c>
      <c r="BZ22" s="36"/>
      <c r="CA22" s="33" t="str">
        <f t="shared" si="9"/>
        <v>07308</v>
      </c>
      <c r="CB22" s="33" t="str">
        <f t="shared" si="10"/>
        <v>川俣町</v>
      </c>
      <c r="CC22" s="223">
        <f t="shared" si="11"/>
        <v>3.8013067780191506E-2</v>
      </c>
      <c r="CD22" s="223">
        <f t="shared" si="1"/>
        <v>0.15727078651095394</v>
      </c>
      <c r="CE22" s="223">
        <f t="shared" si="1"/>
        <v>0</v>
      </c>
      <c r="CF22" s="223">
        <f t="shared" si="1"/>
        <v>0</v>
      </c>
      <c r="CG22" s="223">
        <f t="shared" si="1"/>
        <v>0</v>
      </c>
      <c r="CH22" s="223">
        <f t="shared" si="1"/>
        <v>0</v>
      </c>
      <c r="CI22" s="223">
        <f t="shared" si="12"/>
        <v>0.19528385429114545</v>
      </c>
      <c r="CK22" s="18" t="str">
        <f t="shared" si="13"/>
        <v>07308</v>
      </c>
      <c r="CL22" s="18" t="str">
        <f t="shared" si="14"/>
        <v>川俣町</v>
      </c>
      <c r="CM22" s="18">
        <f>VLOOKUP($CK22&amp;"_"&amp;$AZ$7,データシート1!$A:$BT,MATCH("ca_太陽光発電（10kW未満）",データシート1!$A$1:$BT$1,0),0)</f>
        <v>455</v>
      </c>
      <c r="CN22" s="18">
        <f>VLOOKUP($CK22&amp;"_"&amp;$AZ$5,データシート1!$A:$BT,MATCH("ab_家庭",データシート1!$A$1:$BT$1,0),0)</f>
        <v>5349</v>
      </c>
      <c r="CO22" s="223">
        <f t="shared" si="15"/>
        <v>8.5062628528696949E-2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39202</v>
      </c>
      <c r="AY23" s="18" t="str">
        <f>IF(IFERROR(比較地域マスタ!$Z16,"")=0,"",IFERROR(比較地域マスタ!$Z16,""))</f>
        <v>室戸市</v>
      </c>
      <c r="BC23" s="844" t="str">
        <f t="shared" si="0"/>
        <v>39202</v>
      </c>
      <c r="BD23" s="1031" t="str">
        <f t="shared" si="2"/>
        <v>室戸市</v>
      </c>
      <c r="BE23" s="34">
        <f>VLOOKUP($BC23&amp;"_"&amp;$AZ$7,データシート1!$A:$BT,MATCH("cb_"&amp;BE$12,データシート1!$A$1:$BT$1,0),0)</f>
        <v>1035.0299999999997</v>
      </c>
      <c r="BF23" s="34">
        <f>VLOOKUP($BC23&amp;"_"&amp;$AZ$7,データシート1!$A:$BT,MATCH("cb_"&amp;BF$12,データシート1!$A$1:$BT$1,0),0)</f>
        <v>30207.978999999999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31243.008999999998</v>
      </c>
      <c r="BL23" s="36"/>
      <c r="BM23" s="844" t="str">
        <f t="shared" si="4"/>
        <v>39202</v>
      </c>
      <c r="BN23" s="1031" t="str">
        <f t="shared" si="5"/>
        <v>室戸市</v>
      </c>
      <c r="BO23" s="34">
        <f>BE23*VLOOKUP(BO$12,別紙!$B$4:$E$10,MATCH("設備利用率",別紙!$B$4:$E$4,0),0)/100*8760/10^3</f>
        <v>1242.1602035999997</v>
      </c>
      <c r="BP23" s="34">
        <f>BF23*VLOOKUP(BP$12,別紙!$B$4:$E$10,MATCH("設備利用率",別紙!$B$4:$E$4,0),0)/100*8760/10^3</f>
        <v>39957.906302040006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41200.066505640003</v>
      </c>
      <c r="BV23" s="36"/>
      <c r="BW23" s="33" t="str">
        <f t="shared" si="7"/>
        <v>39202</v>
      </c>
      <c r="BX23" s="33" t="str">
        <f t="shared" si="8"/>
        <v>室戸市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68304.250896394908</v>
      </c>
      <c r="BZ23" s="36"/>
      <c r="CA23" s="33" t="str">
        <f t="shared" si="9"/>
        <v>39202</v>
      </c>
      <c r="CB23" s="33" t="str">
        <f t="shared" si="10"/>
        <v>室戸市</v>
      </c>
      <c r="CC23" s="223">
        <f t="shared" si="11"/>
        <v>1.8185693969239632E-2</v>
      </c>
      <c r="CD23" s="223">
        <f t="shared" si="1"/>
        <v>0.58499882185442398</v>
      </c>
      <c r="CE23" s="223">
        <f t="shared" si="1"/>
        <v>0</v>
      </c>
      <c r="CF23" s="223">
        <f t="shared" si="1"/>
        <v>0</v>
      </c>
      <c r="CG23" s="223">
        <f t="shared" si="1"/>
        <v>0</v>
      </c>
      <c r="CH23" s="223">
        <f t="shared" si="1"/>
        <v>0</v>
      </c>
      <c r="CI23" s="223">
        <f t="shared" si="12"/>
        <v>0.60318451582366361</v>
      </c>
      <c r="CK23" s="18" t="str">
        <f t="shared" si="13"/>
        <v>39202</v>
      </c>
      <c r="CL23" s="18" t="str">
        <f t="shared" si="14"/>
        <v>室戸市</v>
      </c>
      <c r="CM23" s="18">
        <f>VLOOKUP($CK23&amp;"_"&amp;$AZ$7,データシート1!$A:$BT,MATCH("ca_太陽光発電（10kW未満）",データシート1!$A$1:$BT$1,0),0)</f>
        <v>208</v>
      </c>
      <c r="CN23" s="18">
        <f>VLOOKUP($CK23&amp;"_"&amp;$AZ$5,データシート1!$A:$BT,MATCH("ab_家庭",データシート1!$A$1:$BT$1,0),0)</f>
        <v>7027</v>
      </c>
      <c r="CO23" s="223">
        <f t="shared" si="15"/>
        <v>2.9600113846591718E-2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46505</v>
      </c>
      <c r="AY24" s="18" t="str">
        <f>IF(IFERROR(比較地域マスタ!$Z17,"")=0,"",IFERROR(比較地域マスタ!$Z17,""))</f>
        <v>屋久島町</v>
      </c>
      <c r="BC24" s="844" t="str">
        <f t="shared" si="0"/>
        <v>46505</v>
      </c>
      <c r="BD24" s="1031" t="str">
        <f t="shared" si="2"/>
        <v>屋久島町</v>
      </c>
      <c r="BE24" s="34">
        <f>VLOOKUP($BC24&amp;"_"&amp;$AZ$7,データシート1!$A:$BT,MATCH("cb_"&amp;BE$12,データシート1!$A$1:$BT$1,0),0)</f>
        <v>5.5</v>
      </c>
      <c r="BF24" s="34">
        <f>VLOOKUP($BC24&amp;"_"&amp;$AZ$7,データシート1!$A:$BT,MATCH("cb_"&amp;BF$12,データシート1!$A$1:$BT$1,0),0)</f>
        <v>22.200000000000003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27.700000000000003</v>
      </c>
      <c r="BL24" s="36"/>
      <c r="BM24" s="844" t="str">
        <f t="shared" si="4"/>
        <v>46505</v>
      </c>
      <c r="BN24" s="1031" t="str">
        <f t="shared" si="5"/>
        <v>屋久島町</v>
      </c>
      <c r="BO24" s="34">
        <f>BE24*VLOOKUP(BO$12,別紙!$B$4:$E$10,MATCH("設備利用率",別紙!$B$4:$E$4,0),0)/100*8760/10^3</f>
        <v>6.6006599999999995</v>
      </c>
      <c r="BP24" s="34">
        <f>BF24*VLOOKUP(BP$12,別紙!$B$4:$E$10,MATCH("設備利用率",別紙!$B$4:$E$4,0),0)/100*8760/10^3</f>
        <v>29.365272000000001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35.965932000000002</v>
      </c>
      <c r="BV24" s="36"/>
      <c r="BW24" s="33" t="str">
        <f t="shared" si="7"/>
        <v>46505</v>
      </c>
      <c r="BX24" s="33" t="str">
        <f t="shared" si="8"/>
        <v>屋久島町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68815.759590310612</v>
      </c>
      <c r="BZ24" s="36"/>
      <c r="CA24" s="33" t="str">
        <f t="shared" si="9"/>
        <v>46505</v>
      </c>
      <c r="CB24" s="33" t="str">
        <f t="shared" si="10"/>
        <v>屋久島町</v>
      </c>
      <c r="CC24" s="223">
        <f t="shared" si="11"/>
        <v>9.5917854271994178E-5</v>
      </c>
      <c r="CD24" s="223">
        <f t="shared" si="1"/>
        <v>4.267230671407816E-4</v>
      </c>
      <c r="CE24" s="223">
        <f t="shared" si="1"/>
        <v>0</v>
      </c>
      <c r="CF24" s="223">
        <f t="shared" si="1"/>
        <v>0</v>
      </c>
      <c r="CG24" s="223">
        <f t="shared" si="1"/>
        <v>0</v>
      </c>
      <c r="CH24" s="223">
        <f t="shared" si="1"/>
        <v>0</v>
      </c>
      <c r="CI24" s="223">
        <f t="shared" si="12"/>
        <v>5.2264092141277583E-4</v>
      </c>
      <c r="CK24" s="18" t="str">
        <f t="shared" si="13"/>
        <v>46505</v>
      </c>
      <c r="CL24" s="18" t="str">
        <f t="shared" si="14"/>
        <v>屋久島町</v>
      </c>
      <c r="CM24" s="18">
        <f>VLOOKUP($CK24&amp;"_"&amp;$AZ$7,データシート1!$A:$BT,MATCH("ca_太陽光発電（10kW未満）",データシート1!$A$1:$BT$1,0),0)</f>
        <v>1</v>
      </c>
      <c r="CN24" s="18">
        <f>VLOOKUP($CK24&amp;"_"&amp;$AZ$5,データシート1!$A:$BT,MATCH("ab_家庭",データシート1!$A$1:$BT$1,0),0)</f>
        <v>6481</v>
      </c>
      <c r="CO24" s="223">
        <f t="shared" si="15"/>
        <v>1.5429717636167257E-4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01216</v>
      </c>
      <c r="AY25" s="18" t="str">
        <f>IF(IFERROR(比較地域マスタ!$Z18,"")=0,"",IFERROR(比較地域マスタ!$Z18,""))</f>
        <v>芦別市</v>
      </c>
      <c r="BC25" s="844" t="str">
        <f t="shared" si="0"/>
        <v>01216</v>
      </c>
      <c r="BD25" s="1031" t="str">
        <f t="shared" si="2"/>
        <v>芦別市</v>
      </c>
      <c r="BE25" s="34">
        <f>VLOOKUP($BC25&amp;"_"&amp;$AZ$7,データシート1!$A:$BT,MATCH("cb_"&amp;BE$12,データシート1!$A$1:$BT$1,0),0)</f>
        <v>452.73599999999976</v>
      </c>
      <c r="BF25" s="34">
        <f>VLOOKUP($BC25&amp;"_"&amp;$AZ$7,データシート1!$A:$BT,MATCH("cb_"&amp;BF$12,データシート1!$A$1:$BT$1,0),0)</f>
        <v>6461.1</v>
      </c>
      <c r="BG25" s="34">
        <f>VLOOKUP($BC25&amp;"_"&amp;$AZ$7,データシート1!$A:$BT,MATCH("cb_"&amp;BG$12,データシート1!$A$1:$BT$1,0),0)</f>
        <v>0</v>
      </c>
      <c r="BH25" s="34">
        <f>VLOOKUP($BC25&amp;"_"&amp;$AZ$7,データシート1!$A:$BT,MATCH("cb_"&amp;BH$12,データシート1!$A$1:$BT$1,0),0)</f>
        <v>2300</v>
      </c>
      <c r="BI25" s="34">
        <f>VLOOKUP($BC25&amp;"_"&amp;$AZ$7,データシート1!$A:$BT,MATCH("cb_"&amp;BI$12,データシート1!$A$1:$BT$1,0),0)</f>
        <v>0</v>
      </c>
      <c r="BJ25" s="34">
        <f>VLOOKUP($BC25&amp;"_"&amp;$AZ$7,データシート1!$A:$BT,MATCH("cb_"&amp;BJ$12,データシート1!$A$1:$BT$1,0),0)</f>
        <v>0</v>
      </c>
      <c r="BK25" s="34">
        <f t="shared" si="3"/>
        <v>9213.8359999999993</v>
      </c>
      <c r="BL25" s="36"/>
      <c r="BM25" s="844" t="str">
        <f t="shared" si="4"/>
        <v>01216</v>
      </c>
      <c r="BN25" s="1031" t="str">
        <f t="shared" si="5"/>
        <v>芦別市</v>
      </c>
      <c r="BO25" s="34">
        <f>BE25*VLOOKUP(BO$12,別紙!$B$4:$E$10,MATCH("設備利用率",別紙!$B$4:$E$4,0),0)/100*8760/10^3</f>
        <v>543.33752831999971</v>
      </c>
      <c r="BP25" s="34">
        <f>BF25*VLOOKUP(BP$12,別紙!$B$4:$E$10,MATCH("設備利用率",別紙!$B$4:$E$4,0),0)/100*8760/10^3</f>
        <v>8546.4846359999992</v>
      </c>
      <c r="BQ25" s="34">
        <f>BG25*VLOOKUP(BQ$12,別紙!$B$4:$E$10,MATCH("設備利用率",別紙!$B$4:$E$4,0),0)/100*8760/10^3</f>
        <v>0</v>
      </c>
      <c r="BR25" s="34">
        <f>BH25*VLOOKUP(BR$12,別紙!$B$4:$E$10,MATCH("設備利用率",別紙!$B$4:$E$4,0),0)/100*8760/10^3</f>
        <v>12088.8</v>
      </c>
      <c r="BS25" s="34">
        <f>BI25*VLOOKUP(BS$12,別紙!$B$4:$E$10,MATCH("設備利用率",別紙!$B$4:$E$4,0),0)/100*8760/10^3</f>
        <v>0</v>
      </c>
      <c r="BT25" s="34">
        <f>BJ25*VLOOKUP(BT$12,別紙!$B$4:$E$10,MATCH("設備利用率",別紙!$B$4:$E$4,0),0)/100*8760/10^3</f>
        <v>0</v>
      </c>
      <c r="BU25" s="34">
        <f t="shared" si="6"/>
        <v>21178.622164319997</v>
      </c>
      <c r="BV25" s="36"/>
      <c r="BW25" s="33" t="str">
        <f t="shared" si="7"/>
        <v>01216</v>
      </c>
      <c r="BX25" s="33" t="str">
        <f t="shared" si="8"/>
        <v>芦別市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64472.08179082998</v>
      </c>
      <c r="BZ25" s="36"/>
      <c r="CA25" s="33" t="str">
        <f t="shared" si="9"/>
        <v>01216</v>
      </c>
      <c r="CB25" s="33" t="str">
        <f t="shared" si="10"/>
        <v>芦別市</v>
      </c>
      <c r="CC25" s="223">
        <f t="shared" si="11"/>
        <v>8.4274854049660904E-3</v>
      </c>
      <c r="CD25" s="223">
        <f t="shared" si="1"/>
        <v>0.13256101553735755</v>
      </c>
      <c r="CE25" s="223">
        <f t="shared" si="1"/>
        <v>0</v>
      </c>
      <c r="CF25" s="223">
        <f t="shared" si="1"/>
        <v>0.18750441530987477</v>
      </c>
      <c r="CG25" s="223">
        <f t="shared" si="1"/>
        <v>0</v>
      </c>
      <c r="CH25" s="223">
        <f t="shared" si="1"/>
        <v>0</v>
      </c>
      <c r="CI25" s="223">
        <f t="shared" si="12"/>
        <v>0.3284929162521984</v>
      </c>
      <c r="CK25" s="18" t="str">
        <f t="shared" si="13"/>
        <v>01216</v>
      </c>
      <c r="CL25" s="18" t="str">
        <f t="shared" si="14"/>
        <v>芦別市</v>
      </c>
      <c r="CM25" s="18">
        <f>VLOOKUP($CK25&amp;"_"&amp;$AZ$7,データシート1!$A:$BT,MATCH("ca_太陽光発電（10kW未満）",データシート1!$A$1:$BT$1,0),0)</f>
        <v>73</v>
      </c>
      <c r="CN25" s="18">
        <f>VLOOKUP($CK25&amp;"_"&amp;$AZ$5,データシート1!$A:$BT,MATCH("ab_家庭",データシート1!$A$1:$BT$1,0),0)</f>
        <v>6974</v>
      </c>
      <c r="CO25" s="223">
        <f t="shared" si="15"/>
        <v>1.0467450530542013E-2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04362</v>
      </c>
      <c r="AY26" s="18" t="str">
        <f>IF(IFERROR(比較地域マスタ!$Z19,"")=0,"",IFERROR(比較地域マスタ!$Z19,""))</f>
        <v>山元町</v>
      </c>
      <c r="BC26" s="844" t="str">
        <f t="shared" si="0"/>
        <v>04362</v>
      </c>
      <c r="BD26" s="1031" t="str">
        <f t="shared" si="2"/>
        <v>山元町</v>
      </c>
      <c r="BE26" s="34">
        <f>VLOOKUP($BC26&amp;"_"&amp;$AZ$7,データシート1!$A:$BT,MATCH("cb_"&amp;BE$12,データシート1!$A$1:$BT$1,0),0)</f>
        <v>3912.3000000000011</v>
      </c>
      <c r="BF26" s="34">
        <f>VLOOKUP($BC26&amp;"_"&amp;$AZ$7,データシート1!$A:$BT,MATCH("cb_"&amp;BF$12,データシート1!$A$1:$BT$1,0),0)</f>
        <v>37253.100000000013</v>
      </c>
      <c r="BG26" s="34">
        <f>VLOOKUP($BC26&amp;"_"&amp;$AZ$7,データシート1!$A:$BT,MATCH("cb_"&amp;BG$12,データシート1!$A$1:$BT$1,0),0)</f>
        <v>19.2</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41184.600000000013</v>
      </c>
      <c r="BL26" s="36"/>
      <c r="BM26" s="844" t="str">
        <f t="shared" si="4"/>
        <v>04362</v>
      </c>
      <c r="BN26" s="1031" t="str">
        <f t="shared" si="5"/>
        <v>山元町</v>
      </c>
      <c r="BO26" s="34">
        <f>BE26*VLOOKUP(BO$12,別紙!$B$4:$E$10,MATCH("設備利用率",別紙!$B$4:$E$4,0),0)/100*8760/10^3</f>
        <v>4695.2294760000004</v>
      </c>
      <c r="BP26" s="34">
        <f>BF26*VLOOKUP(BP$12,別紙!$B$4:$E$10,MATCH("設備利用率",別紙!$B$4:$E$4,0),0)/100*8760/10^3</f>
        <v>49276.910556000017</v>
      </c>
      <c r="BQ26" s="34">
        <f>BG26*VLOOKUP(BQ$12,別紙!$B$4:$E$10,MATCH("設備利用率",別紙!$B$4:$E$4,0),0)/100*8760/10^3</f>
        <v>41.711615999999992</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54013.851648000018</v>
      </c>
      <c r="BV26" s="36"/>
      <c r="BW26" s="33" t="str">
        <f t="shared" si="7"/>
        <v>04362</v>
      </c>
      <c r="BX26" s="33" t="str">
        <f t="shared" si="8"/>
        <v>山元町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50639.161442473771</v>
      </c>
      <c r="BZ26" s="36"/>
      <c r="CA26" s="33" t="str">
        <f t="shared" si="9"/>
        <v>04362</v>
      </c>
      <c r="CB26" s="33" t="str">
        <f t="shared" si="10"/>
        <v>山元町</v>
      </c>
      <c r="CC26" s="223">
        <f t="shared" si="11"/>
        <v>9.2719337016150913E-2</v>
      </c>
      <c r="CD26" s="223">
        <f t="shared" si="1"/>
        <v>0.97309886562751879</v>
      </c>
      <c r="CE26" s="223">
        <f t="shared" si="1"/>
        <v>8.2370273937858358E-4</v>
      </c>
      <c r="CF26" s="223">
        <f t="shared" si="1"/>
        <v>0</v>
      </c>
      <c r="CG26" s="223">
        <f t="shared" si="1"/>
        <v>0</v>
      </c>
      <c r="CH26" s="223">
        <f t="shared" si="1"/>
        <v>0</v>
      </c>
      <c r="CI26" s="223">
        <f t="shared" si="12"/>
        <v>1.0666419053830483</v>
      </c>
      <c r="CK26" s="18" t="str">
        <f t="shared" si="13"/>
        <v>04362</v>
      </c>
      <c r="CL26" s="18" t="str">
        <f t="shared" si="14"/>
        <v>山元町</v>
      </c>
      <c r="CM26" s="18">
        <f>VLOOKUP($CK26&amp;"_"&amp;$AZ$7,データシート1!$A:$BT,MATCH("ca_太陽光発電（10kW未満）",データシート1!$A$1:$BT$1,0),0)</f>
        <v>752</v>
      </c>
      <c r="CN26" s="18">
        <f>VLOOKUP($CK26&amp;"_"&amp;$AZ$5,データシート1!$A:$BT,MATCH("ab_家庭",データシート1!$A$1:$BT$1,0),0)</f>
        <v>4814</v>
      </c>
      <c r="CO26" s="223">
        <f t="shared" si="15"/>
        <v>0.15621105110095554</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07543</v>
      </c>
      <c r="AY27" s="18" t="str">
        <f>IF(IFERROR(比較地域マスタ!$Z20,"")=0,"",IFERROR(比較地域マスタ!$Z20,""))</f>
        <v>富岡町</v>
      </c>
      <c r="BC27" s="844" t="str">
        <f t="shared" si="0"/>
        <v>07543</v>
      </c>
      <c r="BD27" s="1031" t="str">
        <f t="shared" si="2"/>
        <v>富岡町</v>
      </c>
      <c r="BE27" s="34">
        <f>VLOOKUP($BC27&amp;"_"&amp;$AZ$7,データシート1!$A:$BT,MATCH("cb_"&amp;BE$12,データシート1!$A$1:$BT$1,0),0)</f>
        <v>1334.2999999999993</v>
      </c>
      <c r="BF27" s="34">
        <f>VLOOKUP($BC27&amp;"_"&amp;$AZ$7,データシート1!$A:$BT,MATCH("cb_"&amp;BF$12,データシート1!$A$1:$BT$1,0),0)</f>
        <v>99125.900000000038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100460.20000000004</v>
      </c>
      <c r="BL27" s="36"/>
      <c r="BM27" s="844" t="str">
        <f t="shared" si="4"/>
        <v>07543</v>
      </c>
      <c r="BN27" s="1031" t="str">
        <f t="shared" si="5"/>
        <v>富岡町</v>
      </c>
      <c r="BO27" s="34">
        <f>BE27*VLOOKUP(BO$12,別紙!$B$4:$E$10,MATCH("設備利用率",別紙!$B$4:$E$4,0),0)/100*8760/10^3</f>
        <v>1601.320115999999</v>
      </c>
      <c r="BP27" s="34">
        <f>BF27*VLOOKUP(BP$12,別紙!$B$4:$E$10,MATCH("設備利用率",別紙!$B$4:$E$4,0),0)/100*8760/10^3</f>
        <v>131119.77548400004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132721.09560000003</v>
      </c>
      <c r="BV27" s="36"/>
      <c r="BW27" s="33" t="str">
        <f t="shared" si="7"/>
        <v>07543</v>
      </c>
      <c r="BX27" s="33" t="str">
        <f t="shared" si="8"/>
        <v>富岡町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45845.697402174868</v>
      </c>
      <c r="BZ27" s="36"/>
      <c r="CA27" s="33" t="str">
        <f t="shared" si="9"/>
        <v>07543</v>
      </c>
      <c r="CB27" s="33" t="str">
        <f t="shared" si="10"/>
        <v>富岡町</v>
      </c>
      <c r="CC27" s="223">
        <f t="shared" si="11"/>
        <v>3.4928471083178113E-2</v>
      </c>
      <c r="CD27" s="223">
        <f t="shared" si="1"/>
        <v>2.8600235772131555</v>
      </c>
      <c r="CE27" s="223">
        <f t="shared" si="1"/>
        <v>0</v>
      </c>
      <c r="CF27" s="223">
        <f t="shared" si="1"/>
        <v>0</v>
      </c>
      <c r="CG27" s="223">
        <f t="shared" si="1"/>
        <v>0</v>
      </c>
      <c r="CH27" s="223">
        <f t="shared" si="1"/>
        <v>0</v>
      </c>
      <c r="CI27" s="223">
        <f t="shared" si="12"/>
        <v>2.8949520482963336</v>
      </c>
      <c r="CK27" s="18" t="str">
        <f t="shared" si="13"/>
        <v>07543</v>
      </c>
      <c r="CL27" s="18" t="str">
        <f t="shared" si="14"/>
        <v>富岡町</v>
      </c>
      <c r="CM27" s="18">
        <f>VLOOKUP($CK27&amp;"_"&amp;$AZ$7,データシート1!$A:$BT,MATCH("ca_太陽光発電（10kW未満）",データシート1!$A$1:$BT$1,0),0)</f>
        <v>261</v>
      </c>
      <c r="CN27" s="18">
        <f>VLOOKUP($CK27&amp;"_"&amp;$AZ$5,データシート1!$A:$BT,MATCH("ab_家庭",データシート1!$A$1:$BT$1,0),0)</f>
        <v>5645</v>
      </c>
      <c r="CO27" s="223">
        <f t="shared" si="15"/>
        <v>4.6235606731620901E-2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01607</v>
      </c>
      <c r="AY28" s="18" t="str">
        <f>IF(IFERROR(比較地域マスタ!$Z21,"")=0,"",IFERROR(比較地域マスタ!$Z21,""))</f>
        <v>浦河町</v>
      </c>
      <c r="BC28" s="844" t="str">
        <f t="shared" si="0"/>
        <v>01607</v>
      </c>
      <c r="BD28" s="1031" t="str">
        <f t="shared" si="2"/>
        <v>浦河町</v>
      </c>
      <c r="BE28" s="34">
        <f>VLOOKUP($BC28&amp;"_"&amp;$AZ$7,データシート1!$A:$BT,MATCH("cb_"&amp;BE$12,データシート1!$A$1:$BT$1,0),0)</f>
        <v>505.46399999999971</v>
      </c>
      <c r="BF28" s="34">
        <f>VLOOKUP($BC28&amp;"_"&amp;$AZ$7,データシート1!$A:$BT,MATCH("cb_"&amp;BF$12,データシート1!$A$1:$BT$1,0),0)</f>
        <v>6414.9999999999991</v>
      </c>
      <c r="BG28" s="34">
        <f>VLOOKUP($BC28&amp;"_"&amp;$AZ$7,データシート1!$A:$BT,MATCH("cb_"&amp;BG$12,データシート1!$A$1:$BT$1,0),0)</f>
        <v>49.1</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6969.5639999999994</v>
      </c>
      <c r="BL28" s="36"/>
      <c r="BM28" s="844" t="str">
        <f t="shared" si="4"/>
        <v>01607</v>
      </c>
      <c r="BN28" s="1031" t="str">
        <f t="shared" si="5"/>
        <v>浦河町</v>
      </c>
      <c r="BO28" s="34">
        <f>BE28*VLOOKUP(BO$12,別紙!$B$4:$E$10,MATCH("設備利用率",別紙!$B$4:$E$4,0),0)/100*8760/10^3</f>
        <v>606.61745567999969</v>
      </c>
      <c r="BP28" s="34">
        <f>BF28*VLOOKUP(BP$12,別紙!$B$4:$E$10,MATCH("設備利用率",別紙!$B$4:$E$4,0),0)/100*8760/10^3</f>
        <v>8485.5053999999982</v>
      </c>
      <c r="BQ28" s="34">
        <f>BG28*VLOOKUP(BQ$12,別紙!$B$4:$E$10,MATCH("設備利用率",別紙!$B$4:$E$4,0),0)/100*8760/10^3</f>
        <v>106.668768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9198.7916236799974</v>
      </c>
      <c r="BV28" s="36"/>
      <c r="BW28" s="33" t="str">
        <f t="shared" si="7"/>
        <v>01607</v>
      </c>
      <c r="BX28" s="33" t="str">
        <f t="shared" si="8"/>
        <v>浦河町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69257.94901480191</v>
      </c>
      <c r="BZ28" s="36"/>
      <c r="CA28" s="33" t="str">
        <f t="shared" si="9"/>
        <v>01607</v>
      </c>
      <c r="CB28" s="33" t="str">
        <f t="shared" si="10"/>
        <v>浦河町</v>
      </c>
      <c r="CC28" s="223">
        <f t="shared" si="11"/>
        <v>8.7588134547610195E-3</v>
      </c>
      <c r="CD28" s="223">
        <f t="shared" si="1"/>
        <v>0.12252031024173793</v>
      </c>
      <c r="CE28" s="223">
        <f t="shared" si="1"/>
        <v>1.5401664287979795E-3</v>
      </c>
      <c r="CF28" s="223">
        <f t="shared" si="1"/>
        <v>0</v>
      </c>
      <c r="CG28" s="223">
        <f t="shared" si="1"/>
        <v>0</v>
      </c>
      <c r="CH28" s="223">
        <f t="shared" si="1"/>
        <v>0</v>
      </c>
      <c r="CI28" s="223">
        <f t="shared" si="12"/>
        <v>0.13281929012529692</v>
      </c>
      <c r="CK28" s="18" t="str">
        <f t="shared" si="13"/>
        <v>01607</v>
      </c>
      <c r="CL28" s="18" t="str">
        <f t="shared" si="14"/>
        <v>浦河町</v>
      </c>
      <c r="CM28" s="18">
        <f>VLOOKUP($CK28&amp;"_"&amp;$AZ$7,データシート1!$A:$BT,MATCH("ca_太陽光発電（10kW未満）",データシート1!$A$1:$BT$1,0),0)</f>
        <v>87</v>
      </c>
      <c r="CN28" s="18">
        <f>VLOOKUP($CK28&amp;"_"&amp;$AZ$5,データシート1!$A:$BT,MATCH("ab_家庭",データシート1!$A$1:$BT$1,0),0)</f>
        <v>6688</v>
      </c>
      <c r="CO28" s="223">
        <f t="shared" si="15"/>
        <v>1.3008373205741627E-2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47314</v>
      </c>
      <c r="AY29" s="18" t="str">
        <f>IF(IFERROR(比較地域マスタ!$Z22,"")=0,"",IFERROR(比較地域マスタ!$Z22,""))</f>
        <v>金武町</v>
      </c>
      <c r="BC29" s="844" t="str">
        <f t="shared" si="0"/>
        <v>47314</v>
      </c>
      <c r="BD29" s="1031" t="str">
        <f t="shared" si="2"/>
        <v>金武町</v>
      </c>
      <c r="BE29" s="34">
        <f>VLOOKUP($BC29&amp;"_"&amp;$AZ$7,データシート1!$A:$BT,MATCH("cb_"&amp;BE$12,データシート1!$A$1:$BT$1,0),0)</f>
        <v>1299.8699999999999</v>
      </c>
      <c r="BF29" s="34">
        <f>VLOOKUP($BC29&amp;"_"&amp;$AZ$7,データシート1!$A:$BT,MATCH("cb_"&amp;BF$12,データシート1!$A$1:$BT$1,0),0)</f>
        <v>4791.8000000000029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6091.6700000000028</v>
      </c>
      <c r="BL29" s="36"/>
      <c r="BM29" s="844" t="str">
        <f t="shared" si="4"/>
        <v>47314</v>
      </c>
      <c r="BN29" s="1031" t="str">
        <f t="shared" si="5"/>
        <v>金武町</v>
      </c>
      <c r="BO29" s="34">
        <f>BE29*VLOOKUP(BO$12,別紙!$B$4:$E$10,MATCH("設備利用率",別紙!$B$4:$E$4,0),0)/100*8760/10^3</f>
        <v>1559.9999843999997</v>
      </c>
      <c r="BP29" s="34">
        <f>BF29*VLOOKUP(BP$12,別紙!$B$4:$E$10,MATCH("設備利用率",別紙!$B$4:$E$4,0),0)/100*8760/10^3</f>
        <v>6338.4013680000035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7898.4013524000029</v>
      </c>
      <c r="BV29" s="36"/>
      <c r="BW29" s="33" t="str">
        <f t="shared" si="7"/>
        <v>47314</v>
      </c>
      <c r="BX29" s="33" t="str">
        <f t="shared" si="8"/>
        <v>金武町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50773.395577363233</v>
      </c>
      <c r="BZ29" s="36"/>
      <c r="CA29" s="33" t="str">
        <f t="shared" si="9"/>
        <v>47314</v>
      </c>
      <c r="CB29" s="33" t="str">
        <f t="shared" si="10"/>
        <v>金武町</v>
      </c>
      <c r="CC29" s="223">
        <f t="shared" si="11"/>
        <v>3.0724751942639596E-2</v>
      </c>
      <c r="CD29" s="223">
        <f t="shared" ref="CD29:CD60" si="16">BP29/$BY29</f>
        <v>0.12483705877701649</v>
      </c>
      <c r="CE29" s="223">
        <f t="shared" ref="CE29:CE60" si="17">BQ29/$BY29</f>
        <v>0</v>
      </c>
      <c r="CF29" s="223">
        <f t="shared" ref="CF29:CF60" si="18">BR29/$BY29</f>
        <v>0</v>
      </c>
      <c r="CG29" s="223">
        <f t="shared" ref="CG29:CG60" si="19">BS29/$BY29</f>
        <v>0</v>
      </c>
      <c r="CH29" s="223">
        <f t="shared" ref="CH29:CH60" si="20">BT29/$BY29</f>
        <v>0</v>
      </c>
      <c r="CI29" s="223">
        <f t="shared" si="12"/>
        <v>0.15556181071965608</v>
      </c>
      <c r="CK29" s="18" t="str">
        <f t="shared" si="13"/>
        <v>47314</v>
      </c>
      <c r="CL29" s="18" t="str">
        <f t="shared" si="14"/>
        <v>金武町</v>
      </c>
      <c r="CM29" s="18">
        <f>VLOOKUP($CK29&amp;"_"&amp;$AZ$7,データシート1!$A:$BT,MATCH("ca_太陽光発電（10kW未満）",データシート1!$A$1:$BT$1,0),0)</f>
        <v>206</v>
      </c>
      <c r="CN29" s="18">
        <f>VLOOKUP($CK29&amp;"_"&amp;$AZ$5,データシート1!$A:$BT,MATCH("ab_家庭",データシート1!$A$1:$BT$1,0),0)</f>
        <v>5625</v>
      </c>
      <c r="CO29" s="223">
        <f t="shared" si="15"/>
        <v>3.6622222222222223E-2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25384</v>
      </c>
      <c r="AY30" s="18" t="str">
        <f>IF(IFERROR(比較地域マスタ!$Z23,"")=0,"",IFERROR(比較地域マスタ!$Z23,""))</f>
        <v>竜王町</v>
      </c>
      <c r="BC30" s="844" t="str">
        <f t="shared" si="0"/>
        <v>25384</v>
      </c>
      <c r="BD30" s="1031" t="str">
        <f t="shared" si="2"/>
        <v>竜王町</v>
      </c>
      <c r="BE30" s="34">
        <f>VLOOKUP($BC30&amp;"_"&amp;$AZ$7,データシート1!$A:$BT,MATCH("cb_"&amp;BE$12,データシート1!$A$1:$BT$1,0),0)</f>
        <v>2703.5000000000014</v>
      </c>
      <c r="BF30" s="34">
        <f>VLOOKUP($BC30&amp;"_"&amp;$AZ$7,データシート1!$A:$BT,MATCH("cb_"&amp;BF$12,データシート1!$A$1:$BT$1,0),0)</f>
        <v>17630.400000000001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20333.900000000001</v>
      </c>
      <c r="BL30" s="36"/>
      <c r="BM30" s="844" t="str">
        <f t="shared" si="4"/>
        <v>25384</v>
      </c>
      <c r="BN30" s="1031" t="str">
        <f t="shared" si="5"/>
        <v>竜王町</v>
      </c>
      <c r="BO30" s="34">
        <f>BE30*VLOOKUP(BO$12,別紙!$B$4:$E$10,MATCH("設備利用率",別紙!$B$4:$E$4,0),0)/100*8760/10^3</f>
        <v>3244.524420000002</v>
      </c>
      <c r="BP30" s="34">
        <f>BF30*VLOOKUP(BP$12,別紙!$B$4:$E$10,MATCH("設備利用率",別紙!$B$4:$E$4,0),0)/100*8760/10^3</f>
        <v>23320.787904000004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26565.312324000006</v>
      </c>
      <c r="BV30" s="36"/>
      <c r="BW30" s="33" t="str">
        <f t="shared" si="7"/>
        <v>25384</v>
      </c>
      <c r="BX30" s="33" t="str">
        <f t="shared" si="8"/>
        <v>竜王町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388489.58702497272</v>
      </c>
      <c r="BZ30" s="36"/>
      <c r="CA30" s="33" t="str">
        <f t="shared" si="9"/>
        <v>25384</v>
      </c>
      <c r="CB30" s="33" t="str">
        <f t="shared" si="10"/>
        <v>竜王町</v>
      </c>
      <c r="CC30" s="223">
        <f t="shared" si="11"/>
        <v>8.3516380576538814E-3</v>
      </c>
      <c r="CD30" s="223">
        <f t="shared" si="16"/>
        <v>6.0029377061529603E-2</v>
      </c>
      <c r="CE30" s="223">
        <f t="shared" si="17"/>
        <v>0</v>
      </c>
      <c r="CF30" s="223">
        <f t="shared" si="18"/>
        <v>0</v>
      </c>
      <c r="CG30" s="223">
        <f t="shared" si="19"/>
        <v>0</v>
      </c>
      <c r="CH30" s="223">
        <f t="shared" si="20"/>
        <v>0</v>
      </c>
      <c r="CI30" s="223">
        <f t="shared" si="12"/>
        <v>6.8381015119183486E-2</v>
      </c>
      <c r="CK30" s="18" t="str">
        <f t="shared" si="13"/>
        <v>25384</v>
      </c>
      <c r="CL30" s="18" t="str">
        <f t="shared" si="14"/>
        <v>竜王町</v>
      </c>
      <c r="CM30" s="18">
        <f>VLOOKUP($CK30&amp;"_"&amp;$AZ$7,データシート1!$A:$BT,MATCH("ca_太陽光発電（10kW未満）",データシート1!$A$1:$BT$1,0),0)</f>
        <v>556</v>
      </c>
      <c r="CN30" s="18">
        <f>VLOOKUP($CK30&amp;"_"&amp;$AZ$5,データシート1!$A:$BT,MATCH("ab_家庭",データシート1!$A$1:$BT$1,0),0)</f>
        <v>4480</v>
      </c>
      <c r="CO30" s="223">
        <f t="shared" si="15"/>
        <v>0.12410714285714286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20561</v>
      </c>
      <c r="AY31" s="18" t="str">
        <f>IF(IFERROR(比較地域マスタ!$Z24,"")=0,"",IFERROR(比較地域マスタ!$Z24,""))</f>
        <v>山ノ内町</v>
      </c>
      <c r="BC31" s="844" t="str">
        <f t="shared" si="0"/>
        <v>20561</v>
      </c>
      <c r="BD31" s="1031" t="str">
        <f t="shared" si="2"/>
        <v>山ノ内町</v>
      </c>
      <c r="BE31" s="34">
        <f>VLOOKUP($BC31&amp;"_"&amp;$AZ$7,データシート1!$A:$BT,MATCH("cb_"&amp;BE$12,データシート1!$A$1:$BT$1,0),0)</f>
        <v>645.09999999999991</v>
      </c>
      <c r="BF31" s="34">
        <f>VLOOKUP($BC31&amp;"_"&amp;$AZ$7,データシート1!$A:$BT,MATCH("cb_"&amp;BF$12,データシート1!$A$1:$BT$1,0),0)</f>
        <v>1342.7000000000003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1987.8000000000002</v>
      </c>
      <c r="BL31" s="36"/>
      <c r="BM31" s="844" t="str">
        <f t="shared" si="4"/>
        <v>20561</v>
      </c>
      <c r="BN31" s="1031" t="str">
        <f t="shared" si="5"/>
        <v>山ノ内町</v>
      </c>
      <c r="BO31" s="34">
        <f>BE31*VLOOKUP(BO$12,別紙!$B$4:$E$10,MATCH("設備利用率",別紙!$B$4:$E$4,0),0)/100*8760/10^3</f>
        <v>774.19741199999999</v>
      </c>
      <c r="BP31" s="34">
        <f>BF31*VLOOKUP(BP$12,別紙!$B$4:$E$10,MATCH("設備利用率",別紙!$B$4:$E$4,0),0)/100*8760/10^3</f>
        <v>1776.0698520000003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2550.2672640000001</v>
      </c>
      <c r="BV31" s="36"/>
      <c r="BW31" s="33" t="str">
        <f t="shared" si="7"/>
        <v>20561</v>
      </c>
      <c r="BX31" s="33" t="str">
        <f t="shared" si="8"/>
        <v>山ノ内町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52235.502909864939</v>
      </c>
      <c r="BZ31" s="36"/>
      <c r="CA31" s="33" t="str">
        <f t="shared" si="9"/>
        <v>20561</v>
      </c>
      <c r="CB31" s="33" t="str">
        <f t="shared" si="10"/>
        <v>山ノ内町</v>
      </c>
      <c r="CC31" s="223">
        <f t="shared" si="11"/>
        <v>1.4821287608466557E-2</v>
      </c>
      <c r="CD31" s="223">
        <f t="shared" si="16"/>
        <v>3.4001201348912075E-2</v>
      </c>
      <c r="CE31" s="223">
        <f t="shared" si="17"/>
        <v>0</v>
      </c>
      <c r="CF31" s="223">
        <f t="shared" si="18"/>
        <v>0</v>
      </c>
      <c r="CG31" s="223">
        <f t="shared" si="19"/>
        <v>0</v>
      </c>
      <c r="CH31" s="223">
        <f t="shared" si="20"/>
        <v>0</v>
      </c>
      <c r="CI31" s="223">
        <f t="shared" si="12"/>
        <v>4.8822488957378625E-2</v>
      </c>
      <c r="CK31" s="18" t="str">
        <f t="shared" si="13"/>
        <v>20561</v>
      </c>
      <c r="CL31" s="18" t="str">
        <f t="shared" si="14"/>
        <v>山ノ内町</v>
      </c>
      <c r="CM31" s="18">
        <f>VLOOKUP($CK31&amp;"_"&amp;$AZ$7,データシート1!$A:$BT,MATCH("ca_太陽光発電（10kW未満）",データシート1!$A$1:$BT$1,0),0)</f>
        <v>125</v>
      </c>
      <c r="CN31" s="18">
        <f>VLOOKUP($CK31&amp;"_"&amp;$AZ$5,データシート1!$A:$BT,MATCH("ab_家庭",データシート1!$A$1:$BT$1,0),0)</f>
        <v>4984</v>
      </c>
      <c r="CO31" s="223">
        <f t="shared" si="15"/>
        <v>2.5080256821829856E-2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32343</v>
      </c>
      <c r="AY32" s="18" t="str">
        <f>IF(IFERROR(比較地域マスタ!$Z25,"")=0,"",IFERROR(比較地域マスタ!$Z25,""))</f>
        <v>奥出雲町</v>
      </c>
      <c r="AZ32" s="22"/>
      <c r="BA32" s="22"/>
      <c r="BB32" s="22"/>
      <c r="BC32" s="844" t="str">
        <f t="shared" si="0"/>
        <v>32343</v>
      </c>
      <c r="BD32" s="1031" t="str">
        <f t="shared" si="2"/>
        <v>奥出雲町</v>
      </c>
      <c r="BE32" s="34">
        <f>VLOOKUP($BC32&amp;"_"&amp;$AZ$7,データシート1!$A:$BT,MATCH("cb_"&amp;BE$12,データシート1!$A$1:$BT$1,0),0)</f>
        <v>730.36</v>
      </c>
      <c r="BF32" s="34">
        <f>VLOOKUP($BC32&amp;"_"&amp;$AZ$7,データシート1!$A:$BT,MATCH("cb_"&amp;BF$12,データシート1!$A$1:$BT$1,0),0)</f>
        <v>7091.2000000000007</v>
      </c>
      <c r="BG32" s="34">
        <f>VLOOKUP($BC32&amp;"_"&amp;$AZ$7,データシート1!$A:$BT,MATCH("cb_"&amp;BG$12,データシート1!$A$1:$BT$1,0),0)</f>
        <v>0</v>
      </c>
      <c r="BH32" s="34">
        <f>VLOOKUP($BC32&amp;"_"&amp;$AZ$7,データシート1!$A:$BT,MATCH("cb_"&amp;BH$12,データシート1!$A$1:$BT$1,0),0)</f>
        <v>3754.9</v>
      </c>
      <c r="BI32" s="34">
        <f>VLOOKUP($BC32&amp;"_"&amp;$AZ$7,データシート1!$A:$BT,MATCH("cb_"&amp;BI$12,データシート1!$A$1:$BT$1,0),0)</f>
        <v>0</v>
      </c>
      <c r="BJ32" s="34">
        <f>VLOOKUP($BC32&amp;"_"&amp;$AZ$7,データシート1!$A:$BT,MATCH("cb_"&amp;BJ$12,データシート1!$A$1:$BT$1,0),0)</f>
        <v>0</v>
      </c>
      <c r="BK32" s="34">
        <f t="shared" si="3"/>
        <v>11576.460000000001</v>
      </c>
      <c r="BL32" s="36"/>
      <c r="BM32" s="844" t="str">
        <f t="shared" si="4"/>
        <v>32343</v>
      </c>
      <c r="BN32" s="1031" t="str">
        <f t="shared" si="5"/>
        <v>奥出雲町</v>
      </c>
      <c r="BO32" s="34">
        <f>BE32*VLOOKUP(BO$12,別紙!$B$4:$E$10,MATCH("設備利用率",別紙!$B$4:$E$4,0),0)/100*8760/10^3</f>
        <v>876.51964319999979</v>
      </c>
      <c r="BP32" s="34">
        <f>BF32*VLOOKUP(BP$12,別紙!$B$4:$E$10,MATCH("設備利用率",別紙!$B$4:$E$4,0),0)/100*8760/10^3</f>
        <v>9379.9557120000009</v>
      </c>
      <c r="BQ32" s="34">
        <f>BG32*VLOOKUP(BQ$12,別紙!$B$4:$E$10,MATCH("設備利用率",別紙!$B$4:$E$4,0),0)/100*8760/10^3</f>
        <v>0</v>
      </c>
      <c r="BR32" s="34">
        <f>BH32*VLOOKUP(BR$12,別紙!$B$4:$E$10,MATCH("設備利用率",別紙!$B$4:$E$4,0),0)/100*8760/10^3</f>
        <v>19735.754400000002</v>
      </c>
      <c r="BS32" s="34">
        <f>BI32*VLOOKUP(BS$12,別紙!$B$4:$E$10,MATCH("設備利用率",別紙!$B$4:$E$4,0),0)/100*8760/10^3</f>
        <v>0</v>
      </c>
      <c r="BT32" s="34">
        <f>BJ32*VLOOKUP(BT$12,別紙!$B$4:$E$10,MATCH("設備利用率",別紙!$B$4:$E$4,0),0)/100*8760/10^3</f>
        <v>0</v>
      </c>
      <c r="BU32" s="34">
        <f t="shared" si="6"/>
        <v>29992.229755200002</v>
      </c>
      <c r="BV32" s="36"/>
      <c r="BW32" s="33" t="str">
        <f t="shared" si="7"/>
        <v>32343</v>
      </c>
      <c r="BX32" s="33" t="str">
        <f t="shared" si="8"/>
        <v>奥出雲町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96035.990241382518</v>
      </c>
      <c r="BZ32" s="36"/>
      <c r="CA32" s="33" t="str">
        <f t="shared" si="9"/>
        <v>32343</v>
      </c>
      <c r="CB32" s="33" t="str">
        <f t="shared" si="10"/>
        <v>奥出雲町</v>
      </c>
      <c r="CC32" s="223">
        <f t="shared" si="11"/>
        <v>9.1269912560583144E-3</v>
      </c>
      <c r="CD32" s="223">
        <f t="shared" si="16"/>
        <v>9.7671255207801441E-2</v>
      </c>
      <c r="CE32" s="223">
        <f t="shared" si="17"/>
        <v>0</v>
      </c>
      <c r="CF32" s="223">
        <f t="shared" si="18"/>
        <v>0.20550373199042352</v>
      </c>
      <c r="CG32" s="223">
        <f t="shared" si="19"/>
        <v>0</v>
      </c>
      <c r="CH32" s="223">
        <f t="shared" si="20"/>
        <v>0</v>
      </c>
      <c r="CI32" s="223">
        <f t="shared" si="12"/>
        <v>0.31230197845428326</v>
      </c>
      <c r="CJ32" s="22"/>
      <c r="CK32" s="18" t="str">
        <f t="shared" si="13"/>
        <v>32343</v>
      </c>
      <c r="CL32" s="18" t="str">
        <f t="shared" si="14"/>
        <v>奥出雲町</v>
      </c>
      <c r="CM32" s="18">
        <f>VLOOKUP($CK32&amp;"_"&amp;$AZ$7,データシート1!$A:$BT,MATCH("ca_太陽光発電（10kW未満）",データシート1!$A$1:$BT$1,0),0)</f>
        <v>138</v>
      </c>
      <c r="CN32" s="18">
        <f>VLOOKUP($CK32&amp;"_"&amp;$AZ$5,データシート1!$A:$BT,MATCH("ab_家庭",データシート1!$A$1:$BT$1,0),0)</f>
        <v>4719</v>
      </c>
      <c r="CO32" s="223">
        <f t="shared" si="15"/>
        <v>2.9243483788938335E-2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22301</v>
      </c>
      <c r="AY33" s="18" t="str">
        <f>IF(IFERROR(比較地域マスタ!$Z26,"")=0,"",IFERROR(比較地域マスタ!$Z26,""))</f>
        <v>東伊豆町</v>
      </c>
      <c r="BC33" s="844" t="str">
        <f t="shared" si="0"/>
        <v>22301</v>
      </c>
      <c r="BD33" s="1031" t="str">
        <f t="shared" si="2"/>
        <v>東伊豆町</v>
      </c>
      <c r="BE33" s="34">
        <f>VLOOKUP($BC33&amp;"_"&amp;$AZ$7,データシート1!$A:$BT,MATCH("cb_"&amp;BE$12,データシート1!$A$1:$BT$1,0),0)</f>
        <v>545.89999999999986</v>
      </c>
      <c r="BF33" s="34">
        <f>VLOOKUP($BC33&amp;"_"&amp;$AZ$7,データシート1!$A:$BT,MATCH("cb_"&amp;BF$12,データシート1!$A$1:$BT$1,0),0)</f>
        <v>9597.5</v>
      </c>
      <c r="BG33" s="34">
        <f>VLOOKUP($BC33&amp;"_"&amp;$AZ$7,データシート1!$A:$BT,MATCH("cb_"&amp;BG$12,データシート1!$A$1:$BT$1,0),0)</f>
        <v>16800</v>
      </c>
      <c r="BH33" s="34">
        <f>VLOOKUP($BC33&amp;"_"&amp;$AZ$7,データシート1!$A:$BT,MATCH("cb_"&amp;BH$12,データシート1!$A$1:$BT$1,0),0)</f>
        <v>3091</v>
      </c>
      <c r="BI33" s="34">
        <f>VLOOKUP($BC33&amp;"_"&amp;$AZ$7,データシート1!$A:$BT,MATCH("cb_"&amp;BI$12,データシート1!$A$1:$BT$1,0),0)</f>
        <v>0</v>
      </c>
      <c r="BJ33" s="34">
        <f>VLOOKUP($BC33&amp;"_"&amp;$AZ$7,データシート1!$A:$BT,MATCH("cb_"&amp;BJ$12,データシート1!$A$1:$BT$1,0),0)</f>
        <v>0</v>
      </c>
      <c r="BK33" s="34">
        <f t="shared" si="3"/>
        <v>30034.400000000001</v>
      </c>
      <c r="BL33" s="36"/>
      <c r="BM33" s="844" t="str">
        <f t="shared" si="4"/>
        <v>22301</v>
      </c>
      <c r="BN33" s="1031" t="str">
        <f t="shared" si="5"/>
        <v>東伊豆町</v>
      </c>
      <c r="BO33" s="34">
        <f>BE33*VLOOKUP(BO$12,別紙!$B$4:$E$10,MATCH("設備利用率",別紙!$B$4:$E$4,0),0)/100*8760/10^3</f>
        <v>655.14550799999984</v>
      </c>
      <c r="BP33" s="34">
        <f>BF33*VLOOKUP(BP$12,別紙!$B$4:$E$10,MATCH("設備利用率",別紙!$B$4:$E$4,0),0)/100*8760/10^3</f>
        <v>12695.189100000001</v>
      </c>
      <c r="BQ33" s="34">
        <f>BG33*VLOOKUP(BQ$12,別紙!$B$4:$E$10,MATCH("設備利用率",別紙!$B$4:$E$4,0),0)/100*8760/10^3</f>
        <v>36497.663999999997</v>
      </c>
      <c r="BR33" s="34">
        <f>BH33*VLOOKUP(BR$12,別紙!$B$4:$E$10,MATCH("設備利用率",別紙!$B$4:$E$4,0),0)/100*8760/10^3</f>
        <v>16246.296</v>
      </c>
      <c r="BS33" s="34">
        <f>BI33*VLOOKUP(BS$12,別紙!$B$4:$E$10,MATCH("設備利用率",別紙!$B$4:$E$4,0),0)/100*8760/10^3</f>
        <v>0</v>
      </c>
      <c r="BT33" s="34">
        <f>BJ33*VLOOKUP(BT$12,別紙!$B$4:$E$10,MATCH("設備利用率",別紙!$B$4:$E$4,0),0)/100*8760/10^3</f>
        <v>0</v>
      </c>
      <c r="BU33" s="34">
        <f t="shared" si="6"/>
        <v>66094.294607999997</v>
      </c>
      <c r="BV33" s="36"/>
      <c r="BW33" s="33" t="str">
        <f t="shared" si="7"/>
        <v>22301</v>
      </c>
      <c r="BX33" s="33" t="str">
        <f t="shared" si="8"/>
        <v>東伊豆町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64379.646465238773</v>
      </c>
      <c r="BZ33" s="36"/>
      <c r="CA33" s="33" t="str">
        <f t="shared" si="9"/>
        <v>22301</v>
      </c>
      <c r="CB33" s="33" t="str">
        <f t="shared" si="10"/>
        <v>東伊豆町</v>
      </c>
      <c r="CC33" s="223">
        <f t="shared" si="11"/>
        <v>1.0176283095213018E-2</v>
      </c>
      <c r="CD33" s="223">
        <f t="shared" si="16"/>
        <v>0.19719258798438197</v>
      </c>
      <c r="CE33" s="223">
        <f t="shared" si="17"/>
        <v>0.56691308517369055</v>
      </c>
      <c r="CF33" s="223">
        <f t="shared" si="18"/>
        <v>0.2523514323548211</v>
      </c>
      <c r="CG33" s="223">
        <f t="shared" si="19"/>
        <v>0</v>
      </c>
      <c r="CH33" s="223">
        <f t="shared" si="20"/>
        <v>0</v>
      </c>
      <c r="CI33" s="223">
        <f t="shared" si="12"/>
        <v>1.0266333886081067</v>
      </c>
      <c r="CK33" s="18" t="str">
        <f t="shared" si="13"/>
        <v>22301</v>
      </c>
      <c r="CL33" s="18" t="str">
        <f t="shared" si="14"/>
        <v>東伊豆町</v>
      </c>
      <c r="CM33" s="18">
        <f>VLOOKUP($CK33&amp;"_"&amp;$AZ$7,データシート1!$A:$BT,MATCH("ca_太陽光発電（10kW未満）",データシート1!$A$1:$BT$1,0),0)</f>
        <v>116</v>
      </c>
      <c r="CN33" s="18">
        <f>VLOOKUP($CK33&amp;"_"&amp;$AZ$5,データシート1!$A:$BT,MATCH("ab_家庭",データシート1!$A$1:$BT$1,0),0)</f>
        <v>6241</v>
      </c>
      <c r="CO33" s="223">
        <f t="shared" si="15"/>
        <v>1.8586764941515784E-2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36405</v>
      </c>
      <c r="AY34" s="18" t="str">
        <f>IF(IFERROR(比較地域マスタ!$Z27,"")=0,"",IFERROR(比較地域マスタ!$Z27,""))</f>
        <v>上板町</v>
      </c>
      <c r="BC34" s="844" t="str">
        <f t="shared" si="0"/>
        <v>36405</v>
      </c>
      <c r="BD34" s="1031" t="str">
        <f t="shared" si="2"/>
        <v>上板町</v>
      </c>
      <c r="BE34" s="34">
        <f>VLOOKUP($BC34&amp;"_"&amp;$AZ$7,データシート1!$A:$BT,MATCH("cb_"&amp;BE$12,データシート1!$A$1:$BT$1,0),0)</f>
        <v>2225.665</v>
      </c>
      <c r="BF34" s="34">
        <f>VLOOKUP($BC34&amp;"_"&amp;$AZ$7,データシート1!$A:$BT,MATCH("cb_"&amp;BF$12,データシート1!$A$1:$BT$1,0),0)</f>
        <v>26803.000000000007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29028.665000000008</v>
      </c>
      <c r="BL34" s="36"/>
      <c r="BM34" s="844" t="str">
        <f t="shared" si="4"/>
        <v>36405</v>
      </c>
      <c r="BN34" s="1031" t="str">
        <f t="shared" si="5"/>
        <v>上板町</v>
      </c>
      <c r="BO34" s="34">
        <f>BE34*VLOOKUP(BO$12,別紙!$B$4:$E$10,MATCH("設備利用率",別紙!$B$4:$E$4,0),0)/100*8760/10^3</f>
        <v>2671.0650798000001</v>
      </c>
      <c r="BP34" s="34">
        <f>BF34*VLOOKUP(BP$12,別紙!$B$4:$E$10,MATCH("設備利用率",別紙!$B$4:$E$4,0),0)/100*8760/10^3</f>
        <v>35453.936280000009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38125.001359800008</v>
      </c>
      <c r="BV34" s="36"/>
      <c r="BW34" s="33" t="str">
        <f t="shared" si="7"/>
        <v>36405</v>
      </c>
      <c r="BX34" s="33" t="str">
        <f t="shared" si="8"/>
        <v>上板町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56363.068428576007</v>
      </c>
      <c r="BZ34" s="36"/>
      <c r="CA34" s="33" t="str">
        <f t="shared" si="9"/>
        <v>36405</v>
      </c>
      <c r="CB34" s="33" t="str">
        <f t="shared" si="10"/>
        <v>上板町</v>
      </c>
      <c r="CC34" s="223">
        <f t="shared" si="11"/>
        <v>4.7390341836779301E-2</v>
      </c>
      <c r="CD34" s="223">
        <f t="shared" si="16"/>
        <v>0.62902778838110429</v>
      </c>
      <c r="CE34" s="223">
        <f t="shared" si="17"/>
        <v>0</v>
      </c>
      <c r="CF34" s="223">
        <f t="shared" si="18"/>
        <v>0</v>
      </c>
      <c r="CG34" s="223">
        <f t="shared" si="19"/>
        <v>0</v>
      </c>
      <c r="CH34" s="223">
        <f t="shared" si="20"/>
        <v>0</v>
      </c>
      <c r="CI34" s="223">
        <f t="shared" si="12"/>
        <v>0.67641813021788355</v>
      </c>
      <c r="CK34" s="18" t="str">
        <f t="shared" si="13"/>
        <v>36405</v>
      </c>
      <c r="CL34" s="18" t="str">
        <f t="shared" si="14"/>
        <v>上板町</v>
      </c>
      <c r="CM34" s="18">
        <f>VLOOKUP($CK34&amp;"_"&amp;$AZ$7,データシート1!$A:$BT,MATCH("ca_太陽光発電（10kW未満）",データシート1!$A$1:$BT$1,0),0)</f>
        <v>423</v>
      </c>
      <c r="CN34" s="18">
        <f>VLOOKUP($CK34&amp;"_"&amp;$AZ$5,データシート1!$A:$BT,MATCH("ab_家庭",データシート1!$A$1:$BT$1,0),0)</f>
        <v>4960</v>
      </c>
      <c r="CO34" s="223">
        <f t="shared" si="15"/>
        <v>8.5282258064516128E-2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09344</v>
      </c>
      <c r="AY35" s="18" t="str">
        <f>IF(IFERROR(比較地域マスタ!$Z28,"")=0,"",IFERROR(比較地域マスタ!$Z28,""))</f>
        <v>市貝町</v>
      </c>
      <c r="BC35" s="844" t="str">
        <f t="shared" si="0"/>
        <v>09344</v>
      </c>
      <c r="BD35" s="1031" t="str">
        <f t="shared" si="2"/>
        <v>市貝町</v>
      </c>
      <c r="BE35" s="34">
        <f>VLOOKUP($BC35&amp;"_"&amp;$AZ$7,データシート1!$A:$BT,MATCH("cb_"&amp;BE$12,データシート1!$A$1:$BT$1,0),0)</f>
        <v>1875.7000000000012</v>
      </c>
      <c r="BF35" s="34">
        <f>VLOOKUP($BC35&amp;"_"&amp;$AZ$7,データシート1!$A:$BT,MATCH("cb_"&amp;BF$12,データシート1!$A$1:$BT$1,0),0)</f>
        <v>55182.9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57058.600000000006</v>
      </c>
      <c r="BL35" s="36"/>
      <c r="BM35" s="844" t="str">
        <f t="shared" si="4"/>
        <v>09344</v>
      </c>
      <c r="BN35" s="1031" t="str">
        <f t="shared" si="5"/>
        <v>市貝町</v>
      </c>
      <c r="BO35" s="34">
        <f>BE35*VLOOKUP(BO$12,別紙!$B$4:$E$10,MATCH("設備利用率",別紙!$B$4:$E$4,0),0)/100*8760/10^3</f>
        <v>2251.0650840000012</v>
      </c>
      <c r="BP35" s="34">
        <f>BF35*VLOOKUP(BP$12,別紙!$B$4:$E$10,MATCH("設備利用率",別紙!$B$4:$E$4,0),0)/100*8760/10^3</f>
        <v>72993.732803999999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75244.797888000001</v>
      </c>
      <c r="BV35" s="36"/>
      <c r="BW35" s="33" t="str">
        <f t="shared" si="7"/>
        <v>09344</v>
      </c>
      <c r="BX35" s="33" t="str">
        <f t="shared" si="8"/>
        <v>市貝町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118437.50171577802</v>
      </c>
      <c r="BZ35" s="36"/>
      <c r="CA35" s="33" t="str">
        <f t="shared" si="9"/>
        <v>09344</v>
      </c>
      <c r="CB35" s="33" t="str">
        <f t="shared" si="10"/>
        <v>市貝町</v>
      </c>
      <c r="CC35" s="223">
        <f t="shared" si="11"/>
        <v>1.9006353995899245E-2</v>
      </c>
      <c r="CD35" s="223">
        <f t="shared" si="16"/>
        <v>0.61630591448279348</v>
      </c>
      <c r="CE35" s="223">
        <f t="shared" si="17"/>
        <v>0</v>
      </c>
      <c r="CF35" s="223">
        <f t="shared" si="18"/>
        <v>0</v>
      </c>
      <c r="CG35" s="223">
        <f t="shared" si="19"/>
        <v>0</v>
      </c>
      <c r="CH35" s="223">
        <f t="shared" si="20"/>
        <v>0</v>
      </c>
      <c r="CI35" s="223">
        <f t="shared" si="12"/>
        <v>0.63531226847869271</v>
      </c>
      <c r="CK35" s="18" t="str">
        <f t="shared" si="13"/>
        <v>09344</v>
      </c>
      <c r="CL35" s="18" t="str">
        <f t="shared" si="14"/>
        <v>市貝町</v>
      </c>
      <c r="CM35" s="18">
        <f>VLOOKUP($CK35&amp;"_"&amp;$AZ$7,データシート1!$A:$BT,MATCH("ca_太陽光発電（10kW未満）",データシート1!$A$1:$BT$1,0),0)</f>
        <v>368</v>
      </c>
      <c r="CN35" s="18">
        <f>VLOOKUP($CK35&amp;"_"&amp;$AZ$5,データシート1!$A:$BT,MATCH("ab_家庭",データシート1!$A$1:$BT$1,0),0)</f>
        <v>4538</v>
      </c>
      <c r="CO35" s="223">
        <f t="shared" si="15"/>
        <v>8.1092992507712652E-2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47311</v>
      </c>
      <c r="AY36" s="18" t="str">
        <f>IF(IFERROR(比較地域マスタ!$Z29,"")=0,"",IFERROR(比較地域マスタ!$Z29,""))</f>
        <v>恩納村</v>
      </c>
      <c r="BC36" s="844" t="str">
        <f t="shared" si="0"/>
        <v>47311</v>
      </c>
      <c r="BD36" s="1031" t="str">
        <f t="shared" si="2"/>
        <v>恩納村</v>
      </c>
      <c r="BE36" s="34">
        <f>VLOOKUP($BC36&amp;"_"&amp;$AZ$7,データシート1!$A:$BT,MATCH("cb_"&amp;BE$12,データシート1!$A$1:$BT$1,0),0)</f>
        <v>713.89999999999964</v>
      </c>
      <c r="BF36" s="34">
        <f>VLOOKUP($BC36&amp;"_"&amp;$AZ$7,データシート1!$A:$BT,MATCH("cb_"&amp;BF$12,データシート1!$A$1:$BT$1,0),0)</f>
        <v>1658.5000000000005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2372.4</v>
      </c>
      <c r="BL36" s="36"/>
      <c r="BM36" s="844" t="str">
        <f t="shared" si="4"/>
        <v>47311</v>
      </c>
      <c r="BN36" s="1031" t="str">
        <f t="shared" si="5"/>
        <v>恩納村</v>
      </c>
      <c r="BO36" s="34">
        <f>BE36*VLOOKUP(BO$12,別紙!$B$4:$E$10,MATCH("設備利用率",別紙!$B$4:$E$4,0),0)/100*8760/10^3</f>
        <v>856.76566799999955</v>
      </c>
      <c r="BP36" s="34">
        <f>BF36*VLOOKUP(BP$12,別紙!$B$4:$E$10,MATCH("設備利用率",別紙!$B$4:$E$4,0),0)/100*8760/10^3</f>
        <v>2193.7974600000002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3050.5631279999998</v>
      </c>
      <c r="BV36" s="36"/>
      <c r="BW36" s="33" t="str">
        <f t="shared" si="7"/>
        <v>47311</v>
      </c>
      <c r="BX36" s="33" t="str">
        <f t="shared" si="8"/>
        <v>恩納村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76995.383120054321</v>
      </c>
      <c r="BZ36" s="36"/>
      <c r="CA36" s="33" t="str">
        <f t="shared" si="9"/>
        <v>47311</v>
      </c>
      <c r="CB36" s="33" t="str">
        <f t="shared" si="10"/>
        <v>恩納村</v>
      </c>
      <c r="CC36" s="223">
        <f t="shared" si="11"/>
        <v>1.1127494055898076E-2</v>
      </c>
      <c r="CD36" s="223">
        <f t="shared" si="16"/>
        <v>2.8492584504441549E-2</v>
      </c>
      <c r="CE36" s="223">
        <f t="shared" si="17"/>
        <v>0</v>
      </c>
      <c r="CF36" s="223">
        <f t="shared" si="18"/>
        <v>0</v>
      </c>
      <c r="CG36" s="223">
        <f t="shared" si="19"/>
        <v>0</v>
      </c>
      <c r="CH36" s="223">
        <f t="shared" si="20"/>
        <v>0</v>
      </c>
      <c r="CI36" s="223">
        <f t="shared" si="12"/>
        <v>3.9620078560339625E-2</v>
      </c>
      <c r="CK36" s="18" t="str">
        <f t="shared" si="13"/>
        <v>47311</v>
      </c>
      <c r="CL36" s="18" t="str">
        <f t="shared" si="14"/>
        <v>恩納村</v>
      </c>
      <c r="CM36" s="18">
        <f>VLOOKUP($CK36&amp;"_"&amp;$AZ$7,データシート1!$A:$BT,MATCH("ca_太陽光発電（10kW未満）",データシート1!$A$1:$BT$1,0),0)</f>
        <v>116</v>
      </c>
      <c r="CN36" s="18">
        <f>VLOOKUP($CK36&amp;"_"&amp;$AZ$5,データシート1!$A:$BT,MATCH("ab_家庭",データシート1!$A$1:$BT$1,0),0)</f>
        <v>5829</v>
      </c>
      <c r="CO36" s="223">
        <f t="shared" si="15"/>
        <v>1.9900497512437811E-2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01601</v>
      </c>
      <c r="AY37" s="18" t="str">
        <f>IF(IFERROR(比較地域マスタ!$Z30,"")=0,"",IFERROR(比較地域マスタ!$Z30,""))</f>
        <v>日高町</v>
      </c>
      <c r="BC37" s="844" t="str">
        <f t="shared" si="0"/>
        <v>01601</v>
      </c>
      <c r="BD37" s="1031" t="str">
        <f t="shared" si="2"/>
        <v>日高町</v>
      </c>
      <c r="BE37" s="34">
        <f>VLOOKUP($BC37&amp;"_"&amp;$AZ$7,データシート1!$A:$BT,MATCH("cb_"&amp;BE$12,データシート1!$A$1:$BT$1,0),0)</f>
        <v>641.54899999999964</v>
      </c>
      <c r="BF37" s="34">
        <f>VLOOKUP($BC37&amp;"_"&amp;$AZ$7,データシート1!$A:$BT,MATCH("cb_"&amp;BF$12,データシート1!$A$1:$BT$1,0),0)</f>
        <v>18044.700000000008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18686.249000000007</v>
      </c>
      <c r="BL37" s="36"/>
      <c r="BM37" s="844" t="str">
        <f t="shared" si="4"/>
        <v>01601</v>
      </c>
      <c r="BN37" s="1031" t="str">
        <f t="shared" si="5"/>
        <v>日高町</v>
      </c>
      <c r="BO37" s="34">
        <f>BE37*VLOOKUP(BO$12,別紙!$B$4:$E$10,MATCH("設備利用率",別紙!$B$4:$E$4,0),0)/100*8760/10^3</f>
        <v>769.93578587999957</v>
      </c>
      <c r="BP37" s="34">
        <f>BF37*VLOOKUP(BP$12,別紙!$B$4:$E$10,MATCH("設備利用率",別紙!$B$4:$E$4,0),0)/100*8760/10^3</f>
        <v>23868.807372000007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24638.743157880006</v>
      </c>
      <c r="BV37" s="36"/>
      <c r="BW37" s="33" t="str">
        <f t="shared" si="7"/>
        <v>01601</v>
      </c>
      <c r="BX37" s="33" t="str">
        <f t="shared" si="8"/>
        <v>日高町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66075.605006888902</v>
      </c>
      <c r="BZ37" s="36"/>
      <c r="CA37" s="33" t="str">
        <f t="shared" si="9"/>
        <v>01601</v>
      </c>
      <c r="CB37" s="33" t="str">
        <f t="shared" si="10"/>
        <v>日高町</v>
      </c>
      <c r="CC37" s="223">
        <f t="shared" si="11"/>
        <v>1.165234560924153E-2</v>
      </c>
      <c r="CD37" s="223">
        <f t="shared" si="16"/>
        <v>0.36123479110802686</v>
      </c>
      <c r="CE37" s="223">
        <f t="shared" si="17"/>
        <v>0</v>
      </c>
      <c r="CF37" s="223">
        <f t="shared" si="18"/>
        <v>0</v>
      </c>
      <c r="CG37" s="223">
        <f t="shared" si="19"/>
        <v>0</v>
      </c>
      <c r="CH37" s="223">
        <f t="shared" si="20"/>
        <v>0</v>
      </c>
      <c r="CI37" s="223">
        <f t="shared" si="12"/>
        <v>0.37288713671726842</v>
      </c>
      <c r="CK37" s="18" t="str">
        <f t="shared" si="13"/>
        <v>01601</v>
      </c>
      <c r="CL37" s="18" t="str">
        <f t="shared" si="14"/>
        <v>日高町</v>
      </c>
      <c r="CM37" s="18">
        <f>VLOOKUP($CK37&amp;"_"&amp;$AZ$7,データシート1!$A:$BT,MATCH("ca_太陽光発電（10kW未満）",データシート1!$A$1:$BT$1,0),0)</f>
        <v>110</v>
      </c>
      <c r="CN37" s="18">
        <f>VLOOKUP($CK37&amp;"_"&amp;$AZ$5,データシート1!$A:$BT,MATCH("ab_家庭",データシート1!$A$1:$BT$1,0),0)</f>
        <v>6287</v>
      </c>
      <c r="CO37" s="223">
        <f t="shared" si="15"/>
        <v>1.7496421186575472E-2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01402</v>
      </c>
      <c r="AY38" s="18" t="str">
        <f>IF(IFERROR(比較地域マスタ!$Z31,"")=0,"",IFERROR(比較地域マスタ!$Z31,""))</f>
        <v>岩内町</v>
      </c>
      <c r="BC38" s="844" t="str">
        <f t="shared" si="0"/>
        <v>01402</v>
      </c>
      <c r="BD38" s="1031" t="str">
        <f t="shared" si="2"/>
        <v>岩内町</v>
      </c>
      <c r="BE38" s="34">
        <f>VLOOKUP($BC38&amp;"_"&amp;$AZ$7,データシート1!$A:$BT,MATCH("cb_"&amp;BE$12,データシート1!$A$1:$BT$1,0),0)</f>
        <v>254.55800000000002</v>
      </c>
      <c r="BF38" s="34">
        <f>VLOOKUP($BC38&amp;"_"&amp;$AZ$7,データシート1!$A:$BT,MATCH("cb_"&amp;BF$12,データシート1!$A$1:$BT$1,0),0)</f>
        <v>4978.7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5233.2579999999998</v>
      </c>
      <c r="BL38" s="36"/>
      <c r="BM38" s="844" t="str">
        <f t="shared" si="4"/>
        <v>01402</v>
      </c>
      <c r="BN38" s="1031" t="str">
        <f t="shared" si="5"/>
        <v>岩内町</v>
      </c>
      <c r="BO38" s="34">
        <f>BE38*VLOOKUP(BO$12,別紙!$B$4:$E$10,MATCH("設備利用率",別紙!$B$4:$E$4,0),0)/100*8760/10^3</f>
        <v>305.50014696000005</v>
      </c>
      <c r="BP38" s="34">
        <f>BF38*VLOOKUP(BP$12,別紙!$B$4:$E$10,MATCH("設備利用率",別紙!$B$4:$E$4,0),0)/100*8760/10^3</f>
        <v>6585.625211999999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6891.1253589599992</v>
      </c>
      <c r="BV38" s="36"/>
      <c r="BW38" s="33" t="str">
        <f t="shared" si="7"/>
        <v>01402</v>
      </c>
      <c r="BX38" s="33" t="str">
        <f t="shared" si="8"/>
        <v>岩内町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56011.32257997994</v>
      </c>
      <c r="BZ38" s="36"/>
      <c r="CA38" s="33" t="str">
        <f t="shared" si="9"/>
        <v>01402</v>
      </c>
      <c r="CB38" s="33" t="str">
        <f t="shared" si="10"/>
        <v>岩内町</v>
      </c>
      <c r="CC38" s="223">
        <f t="shared" si="11"/>
        <v>5.4542569767705258E-3</v>
      </c>
      <c r="CD38" s="223">
        <f t="shared" si="16"/>
        <v>0.1175766775118767</v>
      </c>
      <c r="CE38" s="223">
        <f t="shared" si="17"/>
        <v>0</v>
      </c>
      <c r="CF38" s="223">
        <f t="shared" si="18"/>
        <v>0</v>
      </c>
      <c r="CG38" s="223">
        <f t="shared" si="19"/>
        <v>0</v>
      </c>
      <c r="CH38" s="223">
        <f t="shared" si="20"/>
        <v>0</v>
      </c>
      <c r="CI38" s="223">
        <f t="shared" si="12"/>
        <v>0.12303093448864723</v>
      </c>
      <c r="CK38" s="18" t="str">
        <f t="shared" si="13"/>
        <v>01402</v>
      </c>
      <c r="CL38" s="18" t="str">
        <f t="shared" si="14"/>
        <v>岩内町</v>
      </c>
      <c r="CM38" s="18">
        <f>VLOOKUP($CK38&amp;"_"&amp;$AZ$7,データシート1!$A:$BT,MATCH("ca_太陽光発電（10kW未満）",データシート1!$A$1:$BT$1,0),0)</f>
        <v>47</v>
      </c>
      <c r="CN38" s="18">
        <f>VLOOKUP($CK38&amp;"_"&amp;$AZ$5,データシート1!$A:$BT,MATCH("ab_家庭",データシート1!$A$1:$BT$1,0),0)</f>
        <v>6451</v>
      </c>
      <c r="CO38" s="223">
        <f t="shared" si="15"/>
        <v>7.2856921407533715E-3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04301</v>
      </c>
      <c r="AY39" s="18" t="str">
        <f>IF(IFERROR(比較地域マスタ!$Z32,"")=0,"",IFERROR(比較地域マスタ!$Z32,""))</f>
        <v>蔵王町</v>
      </c>
      <c r="BC39" s="844" t="str">
        <f t="shared" si="0"/>
        <v>04301</v>
      </c>
      <c r="BD39" s="1031" t="str">
        <f t="shared" si="2"/>
        <v>蔵王町</v>
      </c>
      <c r="BE39" s="34">
        <f>VLOOKUP($BC39&amp;"_"&amp;$AZ$7,データシート1!$A:$BT,MATCH("cb_"&amp;BE$12,データシート1!$A$1:$BT$1,0),0)</f>
        <v>2072.900000000001</v>
      </c>
      <c r="BF39" s="34">
        <f>VLOOKUP($BC39&amp;"_"&amp;$AZ$7,データシート1!$A:$BT,MATCH("cb_"&amp;BF$12,データシート1!$A$1:$BT$1,0),0)</f>
        <v>19346.100000000002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21419.000000000004</v>
      </c>
      <c r="BL39" s="36"/>
      <c r="BM39" s="844" t="str">
        <f t="shared" si="4"/>
        <v>04301</v>
      </c>
      <c r="BN39" s="1031" t="str">
        <f t="shared" si="5"/>
        <v>蔵王町</v>
      </c>
      <c r="BO39" s="34">
        <f>BE39*VLOOKUP(BO$12,別紙!$B$4:$E$10,MATCH("設備利用率",別紙!$B$4:$E$4,0),0)/100*8760/10^3</f>
        <v>2487.7287480000009</v>
      </c>
      <c r="BP39" s="34">
        <f>BF39*VLOOKUP(BP$12,別紙!$B$4:$E$10,MATCH("設備利用率",別紙!$B$4:$E$4,0),0)/100*8760/10^3</f>
        <v>25590.247236000007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28077.975984000008</v>
      </c>
      <c r="BV39" s="36"/>
      <c r="BW39" s="33" t="str">
        <f t="shared" si="7"/>
        <v>04301</v>
      </c>
      <c r="BX39" s="33" t="str">
        <f t="shared" si="8"/>
        <v>蔵王町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78589.372528790613</v>
      </c>
      <c r="BZ39" s="36"/>
      <c r="CA39" s="33" t="str">
        <f t="shared" si="9"/>
        <v>04301</v>
      </c>
      <c r="CB39" s="33" t="str">
        <f t="shared" si="10"/>
        <v>蔵王町</v>
      </c>
      <c r="CC39" s="223">
        <f t="shared" si="11"/>
        <v>3.1654773004945937E-2</v>
      </c>
      <c r="CD39" s="223">
        <f t="shared" si="16"/>
        <v>0.32561969147450842</v>
      </c>
      <c r="CE39" s="223">
        <f t="shared" si="17"/>
        <v>0</v>
      </c>
      <c r="CF39" s="223">
        <f t="shared" si="18"/>
        <v>0</v>
      </c>
      <c r="CG39" s="223">
        <f t="shared" si="19"/>
        <v>0</v>
      </c>
      <c r="CH39" s="223">
        <f t="shared" si="20"/>
        <v>0</v>
      </c>
      <c r="CI39" s="223">
        <f t="shared" si="12"/>
        <v>0.35727446447945438</v>
      </c>
      <c r="CK39" s="18" t="str">
        <f t="shared" si="13"/>
        <v>04301</v>
      </c>
      <c r="CL39" s="18" t="str">
        <f t="shared" si="14"/>
        <v>蔵王町</v>
      </c>
      <c r="CM39" s="18">
        <f>VLOOKUP($CK39&amp;"_"&amp;$AZ$7,データシート1!$A:$BT,MATCH("ca_太陽光発電（10kW未満）",データシート1!$A$1:$BT$1,0),0)</f>
        <v>427</v>
      </c>
      <c r="CN39" s="18">
        <f>VLOOKUP($CK39&amp;"_"&amp;$AZ$5,データシート1!$A:$BT,MATCH("ab_家庭",データシート1!$A$1:$BT$1,0),0)</f>
        <v>4550</v>
      </c>
      <c r="CO39" s="223">
        <f t="shared" si="15"/>
        <v>9.3846153846153843E-2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24343</v>
      </c>
      <c r="AY40" s="18" t="str">
        <f>IF(IFERROR(比較地域マスタ!$Z33,"")=0,"",IFERROR(比較地域マスタ!$Z33,""))</f>
        <v>朝日町</v>
      </c>
      <c r="BC40" s="844" t="str">
        <f t="shared" si="0"/>
        <v>24343</v>
      </c>
      <c r="BD40" s="1031" t="str">
        <f t="shared" si="2"/>
        <v>朝日町</v>
      </c>
      <c r="BE40" s="34">
        <f>VLOOKUP($BC40&amp;"_"&amp;$AZ$7,データシート1!$A:$BT,MATCH("cb_"&amp;BE$12,データシート1!$A$1:$BT$1,0),0)</f>
        <v>2603.700000000003</v>
      </c>
      <c r="BF40" s="34">
        <f>VLOOKUP($BC40&amp;"_"&amp;$AZ$7,データシート1!$A:$BT,MATCH("cb_"&amp;BF$12,データシート1!$A$1:$BT$1,0),0)</f>
        <v>2512.8999999999996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5116.6000000000022</v>
      </c>
      <c r="BL40" s="36"/>
      <c r="BM40" s="844" t="str">
        <f t="shared" si="4"/>
        <v>24343</v>
      </c>
      <c r="BN40" s="1031" t="str">
        <f t="shared" si="5"/>
        <v>朝日町</v>
      </c>
      <c r="BO40" s="34">
        <f>BE40*VLOOKUP(BO$12,別紙!$B$4:$E$10,MATCH("設備利用率",別紙!$B$4:$E$4,0),0)/100*8760/10^3</f>
        <v>3124.7524440000029</v>
      </c>
      <c r="BP40" s="34">
        <f>BF40*VLOOKUP(BP$12,別紙!$B$4:$E$10,MATCH("設備利用率",別紙!$B$4:$E$4,0),0)/100*8760/10^3</f>
        <v>3323.9636039999996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6448.716048000002</v>
      </c>
      <c r="BV40" s="36"/>
      <c r="BW40" s="33" t="str">
        <f t="shared" si="7"/>
        <v>24343</v>
      </c>
      <c r="BX40" s="33" t="str">
        <f t="shared" si="8"/>
        <v>朝日町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103506.1565725478</v>
      </c>
      <c r="BZ40" s="36"/>
      <c r="CA40" s="33" t="str">
        <f t="shared" si="9"/>
        <v>24343</v>
      </c>
      <c r="CB40" s="33" t="str">
        <f t="shared" si="10"/>
        <v>朝日町</v>
      </c>
      <c r="CC40" s="223">
        <f t="shared" si="11"/>
        <v>3.0189049110425175E-2</v>
      </c>
      <c r="CD40" s="223">
        <f t="shared" si="16"/>
        <v>3.2113680133318667E-2</v>
      </c>
      <c r="CE40" s="223">
        <f t="shared" si="17"/>
        <v>0</v>
      </c>
      <c r="CF40" s="223">
        <f t="shared" si="18"/>
        <v>0</v>
      </c>
      <c r="CG40" s="223">
        <f t="shared" si="19"/>
        <v>0</v>
      </c>
      <c r="CH40" s="223">
        <f t="shared" si="20"/>
        <v>0</v>
      </c>
      <c r="CI40" s="223">
        <f t="shared" si="12"/>
        <v>6.2302729243743839E-2</v>
      </c>
      <c r="CK40" s="18" t="str">
        <f t="shared" si="13"/>
        <v>24343</v>
      </c>
      <c r="CL40" s="18" t="str">
        <f t="shared" si="14"/>
        <v>朝日町</v>
      </c>
      <c r="CM40" s="18">
        <f>VLOOKUP($CK40&amp;"_"&amp;$AZ$7,データシート1!$A:$BT,MATCH("ca_太陽光発電（10kW未満）",データシート1!$A$1:$BT$1,0),0)</f>
        <v>552</v>
      </c>
      <c r="CN40" s="18">
        <f>VLOOKUP($CK40&amp;"_"&amp;$AZ$5,データシート1!$A:$BT,MATCH("ab_家庭",データシート1!$A$1:$BT$1,0),0)</f>
        <v>4311</v>
      </c>
      <c r="CO40" s="223">
        <f t="shared" si="15"/>
        <v>0.12804453723034098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07301</v>
      </c>
      <c r="AY41" s="18" t="str">
        <f>IF(IFERROR(比較地域マスタ!$Z34,"")=0,"",IFERROR(比較地域マスタ!$Z34,""))</f>
        <v>桑折町</v>
      </c>
      <c r="BC41" s="844" t="str">
        <f t="shared" si="0"/>
        <v>07301</v>
      </c>
      <c r="BD41" s="1031" t="str">
        <f t="shared" si="2"/>
        <v>桑折町</v>
      </c>
      <c r="BE41" s="34">
        <f>VLOOKUP($BC41&amp;"_"&amp;$AZ$7,データシート1!$A:$BT,MATCH("cb_"&amp;BE$12,データシート1!$A$1:$BT$1,0),0)</f>
        <v>2406.7000000000003</v>
      </c>
      <c r="BF41" s="34">
        <f>VLOOKUP($BC41&amp;"_"&amp;$AZ$7,データシート1!$A:$BT,MATCH("cb_"&amp;BF$12,データシート1!$A$1:$BT$1,0),0)</f>
        <v>5170.8000000000011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7577.5000000000018</v>
      </c>
      <c r="BL41" s="36"/>
      <c r="BM41" s="844" t="str">
        <f t="shared" si="4"/>
        <v>07301</v>
      </c>
      <c r="BN41" s="1031" t="str">
        <f t="shared" si="5"/>
        <v>桑折町</v>
      </c>
      <c r="BO41" s="34">
        <f>BE41*VLOOKUP(BO$12,別紙!$B$4:$E$10,MATCH("設備利用率",別紙!$B$4:$E$4,0),0)/100*8760/10^3</f>
        <v>2888.3288040000002</v>
      </c>
      <c r="BP41" s="34">
        <f>BF41*VLOOKUP(BP$12,別紙!$B$4:$E$10,MATCH("設備利用率",別紙!$B$4:$E$4,0),0)/100*8760/10^3</f>
        <v>6839.7274080000016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9728.0562120000013</v>
      </c>
      <c r="BV41" s="36"/>
      <c r="BW41" s="33" t="str">
        <f t="shared" si="7"/>
        <v>07301</v>
      </c>
      <c r="BX41" s="33" t="str">
        <f t="shared" si="8"/>
        <v>桑折町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91817.693841947068</v>
      </c>
      <c r="BZ41" s="36"/>
      <c r="CA41" s="33" t="str">
        <f t="shared" si="9"/>
        <v>07301</v>
      </c>
      <c r="CB41" s="33" t="str">
        <f t="shared" si="10"/>
        <v>桑折町</v>
      </c>
      <c r="CC41" s="223">
        <f t="shared" si="11"/>
        <v>3.145721356247419E-2</v>
      </c>
      <c r="CD41" s="223">
        <f t="shared" si="16"/>
        <v>7.4492476578357059E-2</v>
      </c>
      <c r="CE41" s="223">
        <f t="shared" si="17"/>
        <v>0</v>
      </c>
      <c r="CF41" s="223">
        <f t="shared" si="18"/>
        <v>0</v>
      </c>
      <c r="CG41" s="223">
        <f t="shared" si="19"/>
        <v>0</v>
      </c>
      <c r="CH41" s="223">
        <f t="shared" si="20"/>
        <v>0</v>
      </c>
      <c r="CI41" s="223">
        <f t="shared" si="12"/>
        <v>0.10594969014083125</v>
      </c>
      <c r="CK41" s="18" t="str">
        <f t="shared" si="13"/>
        <v>07301</v>
      </c>
      <c r="CL41" s="18" t="str">
        <f t="shared" si="14"/>
        <v>桑折町</v>
      </c>
      <c r="CM41" s="18">
        <f>VLOOKUP($CK41&amp;"_"&amp;$AZ$7,データシート1!$A:$BT,MATCH("ca_太陽光発電（10kW未満）",データシート1!$A$1:$BT$1,0),0)</f>
        <v>498</v>
      </c>
      <c r="CN41" s="18">
        <f>VLOOKUP($CK41&amp;"_"&amp;$AZ$5,データシート1!$A:$BT,MATCH("ab_家庭",データシート1!$A$1:$BT$1,0),0)</f>
        <v>4604</v>
      </c>
      <c r="CO41" s="223">
        <f t="shared" si="15"/>
        <v>0.10816681146828845</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04202</v>
      </c>
      <c r="AY72" s="18" t="str">
        <f>IF(IFERROR(比較地域マスタ!$AE7,"")=0,"",IFERROR(比較地域マスタ!$AE7,""))</f>
        <v>石巻市</v>
      </c>
      <c r="AZ72" s="16"/>
      <c r="BA72" s="22">
        <v>1</v>
      </c>
      <c r="BB72" s="22">
        <v>1</v>
      </c>
      <c r="BC72" s="18" t="str">
        <f>AX72</f>
        <v>04202</v>
      </c>
      <c r="BD72" s="18" t="str">
        <f>AY72</f>
        <v>石巻市</v>
      </c>
      <c r="BE72" s="33">
        <f>VLOOKUP(BC72&amp;"_"&amp;$AZ$9,データシート3!A:AB,MATCH("ea_"&amp;"太陽光（建物系）"&amp;"_年間発電",データシート3!$A$1:$AB$1,0),0)/10^3+VLOOKUP(BC72&amp;"_"&amp;$AZ$9,データシート3!A:AB,MATCH("ea_"&amp;"太陽光（土地系）"&amp;"_年間発電",データシート3!$A$1:$AB$1,0),0)/10^3</f>
        <v>1680956.4350000001</v>
      </c>
      <c r="BF72" s="33">
        <f>VLOOKUP(BC72&amp;"_"&amp;$AZ$9,データシート3!A:AB,MATCH("ea_"&amp;"風力（陸上）"&amp;"_年間発電",データシート3!$A$1:$AB$1,0),0)/10^3</f>
        <v>1854366.987</v>
      </c>
      <c r="BG72" s="33">
        <f>VLOOKUP(BC72&amp;"_"&amp;$AZ$9,データシート3!A:AB,MATCH("ea_"&amp;"中小水（河川）"&amp;"_年間発電",データシート3!$A$1:$AB$1,0),0)/10^3+VLOOKUP(BC72&amp;"_"&amp;$AZ$9,データシート3!A:AB,MATCH("ea_"&amp;"中小水（農業用水路）"&amp;"_年間発電",データシート3!$A$1:$AB$1,0),0)/10^3</f>
        <v>1212.2899999999997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3536535.7120000003</v>
      </c>
      <c r="BJ72" s="33">
        <f>(VLOOKUP($BC72&amp;"_"&amp;$AZ$8,データシート3!$A:$AN,MATCH("da_合計",データシート3!$A$1:$AN$1,0),0))/10^3</f>
        <v>790516.74576247565</v>
      </c>
      <c r="BK72" s="33">
        <f t="shared" ref="BK72:BK103" si="21">BI72-BJ72</f>
        <v>2746018.9662375245</v>
      </c>
      <c r="BL72" s="33">
        <f t="shared" ref="BL72:BL103" si="22">IF(BK72&gt;0,0,BK72)</f>
        <v>0</v>
      </c>
      <c r="BM72" s="33">
        <f t="shared" ref="BM72:BM103" si="23">IF(BK72&gt;0,BK72,0)</f>
        <v>2746018.9662375245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04211</v>
      </c>
      <c r="AY73" s="18" t="str">
        <f>IF(IFERROR(比較地域マスタ!$AE8,"")=0,"",IFERROR(比較地域マスタ!$AE8,""))</f>
        <v>岩沼市</v>
      </c>
      <c r="AZ73" s="16"/>
      <c r="BA73" s="22">
        <v>2</v>
      </c>
      <c r="BB73" s="22">
        <v>1</v>
      </c>
      <c r="BC73" s="18" t="str">
        <f t="shared" ref="BC73:BC136" si="24">AX73</f>
        <v>04211</v>
      </c>
      <c r="BD73" s="18" t="str">
        <f t="shared" ref="BD73:BD136" si="25">AY73</f>
        <v>岩沼市</v>
      </c>
      <c r="BE73" s="33">
        <f>VLOOKUP(BC73&amp;"_"&amp;$AZ$9,データシート3!A:AB,MATCH("ea_"&amp;"太陽光（建物系）"&amp;"_年間発電",データシート3!$A$1:$AB$1,0),0)/10^3+VLOOKUP(BC73&amp;"_"&amp;$AZ$9,データシート3!A:AB,MATCH("ea_"&amp;"太陽光（土地系）"&amp;"_年間発電",データシート3!$A$1:$AB$1,0),0)/10^3</f>
        <v>357421.73100000003</v>
      </c>
      <c r="BF73" s="33">
        <f>VLOOKUP(BC73&amp;"_"&amp;$AZ$9,データシート3!A:AB,MATCH("ea_"&amp;"風力（陸上）"&amp;"_年間発電",データシート3!$A$1:$AB$1,0),0)/10^3</f>
        <v>12540.376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369962.10700000002</v>
      </c>
      <c r="BJ73" s="33">
        <f>(VLOOKUP($BC73&amp;"_"&amp;$AZ$8,データシート3!$A:$AN,MATCH("da_合計",データシート3!$A$1:$AN$1,0),0))/10^3</f>
        <v>281491.05500341562</v>
      </c>
      <c r="BK73" s="33">
        <f t="shared" si="21"/>
        <v>88471.0519965844</v>
      </c>
      <c r="BL73" s="33">
        <f t="shared" si="22"/>
        <v>0</v>
      </c>
      <c r="BM73" s="33">
        <f t="shared" si="23"/>
        <v>88471.0519965844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04321</v>
      </c>
      <c r="AY74" s="18" t="str">
        <f>IF(IFERROR(比較地域マスタ!$AE9,"")=0,"",IFERROR(比較地域マスタ!$AE9,""))</f>
        <v>大河原町</v>
      </c>
      <c r="AZ74" s="16"/>
      <c r="BA74" s="22">
        <v>3</v>
      </c>
      <c r="BB74" s="22">
        <v>1</v>
      </c>
      <c r="BC74" s="18" t="str">
        <f t="shared" si="24"/>
        <v>04321</v>
      </c>
      <c r="BD74" s="18" t="str">
        <f t="shared" si="25"/>
        <v>大河原町</v>
      </c>
      <c r="BE74" s="33">
        <f>VLOOKUP(BC74&amp;"_"&amp;$AZ$9,データシート3!A:AB,MATCH("ea_"&amp;"太陽光（建物系）"&amp;"_年間発電",データシート3!$A$1:$AB$1,0),0)/10^3+VLOOKUP(BC74&amp;"_"&amp;$AZ$9,データシート3!A:AB,MATCH("ea_"&amp;"太陽光（土地系）"&amp;"_年間発電",データシート3!$A$1:$AB$1,0),0)/10^3</f>
        <v>249944.47399999999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249944.47399999999</v>
      </c>
      <c r="BJ74" s="33">
        <f>(VLOOKUP($BC74&amp;"_"&amp;$AZ$8,データシート3!$A:$AN,MATCH("da_合計",データシート3!$A$1:$AN$1,0),0))/10^3</f>
        <v>118870.76854841097</v>
      </c>
      <c r="BK74" s="33">
        <f t="shared" si="21"/>
        <v>131073.70545158902</v>
      </c>
      <c r="BL74" s="33">
        <f t="shared" si="22"/>
        <v>0</v>
      </c>
      <c r="BM74" s="33">
        <f t="shared" si="23"/>
        <v>131073.70545158902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04215</v>
      </c>
      <c r="AY75" s="18" t="str">
        <f>IF(IFERROR(比較地域マスタ!$AE10,"")=0,"",IFERROR(比較地域マスタ!$AE10,""))</f>
        <v>大崎市</v>
      </c>
      <c r="AZ75" s="16"/>
      <c r="BA75" s="22">
        <v>4</v>
      </c>
      <c r="BB75" s="22">
        <v>1</v>
      </c>
      <c r="BC75" s="18" t="str">
        <f t="shared" si="24"/>
        <v>04215</v>
      </c>
      <c r="BD75" s="18" t="str">
        <f t="shared" si="25"/>
        <v>大崎市</v>
      </c>
      <c r="BE75" s="33">
        <f>VLOOKUP(BC75&amp;"_"&amp;$AZ$9,データシート3!A:AB,MATCH("ea_"&amp;"太陽光（建物系）"&amp;"_年間発電",データシート3!$A$1:$AB$1,0),0)/10^3+VLOOKUP(BC75&amp;"_"&amp;$AZ$9,データシート3!A:AB,MATCH("ea_"&amp;"太陽光（土地系）"&amp;"_年間発電",データシート3!$A$1:$AB$1,0),0)/10^3</f>
        <v>4193795.4130000002</v>
      </c>
      <c r="BF75" s="33">
        <f>VLOOKUP(BC75&amp;"_"&amp;$AZ$9,データシート3!A:AB,MATCH("ea_"&amp;"風力（陸上）"&amp;"_年間発電",データシート3!$A$1:$AB$1,0),0)/10^3</f>
        <v>2310989.5729999999</v>
      </c>
      <c r="BG75" s="33">
        <f>VLOOKUP(BC75&amp;"_"&amp;$AZ$9,データシート3!A:AB,MATCH("ea_"&amp;"中小水（河川）"&amp;"_年間発電",データシート3!$A$1:$AB$1,0),0)/10^3+VLOOKUP(BC75&amp;"_"&amp;$AZ$9,データシート3!A:AB,MATCH("ea_"&amp;"中小水（農業用水路）"&amp;"_年間発電",データシート3!$A$1:$AB$1,0),0)/10^3</f>
        <v>69104.876000000004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709400.68299999996</v>
      </c>
      <c r="BI75" s="33">
        <f t="shared" si="26"/>
        <v>7283290.5449999999</v>
      </c>
      <c r="BJ75" s="33">
        <f>(VLOOKUP($BC75&amp;"_"&amp;$AZ$8,データシート3!$A:$AN,MATCH("da_合計",データシート3!$A$1:$AN$1,0),0))/10^3</f>
        <v>821136.01060885715</v>
      </c>
      <c r="BK75" s="33">
        <f t="shared" si="21"/>
        <v>6462154.5343911424</v>
      </c>
      <c r="BL75" s="33">
        <f t="shared" si="22"/>
        <v>0</v>
      </c>
      <c r="BM75" s="33">
        <f t="shared" si="23"/>
        <v>6462154.5343911424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04422</v>
      </c>
      <c r="AY76" s="18" t="str">
        <f>IF(IFERROR(比較地域マスタ!$AE11,"")=0,"",IFERROR(比較地域マスタ!$AE11,""))</f>
        <v>大郷町</v>
      </c>
      <c r="AZ76" s="16"/>
      <c r="BA76" s="22">
        <v>5</v>
      </c>
      <c r="BB76" s="22">
        <v>1</v>
      </c>
      <c r="BC76" s="18" t="str">
        <f t="shared" si="24"/>
        <v>04422</v>
      </c>
      <c r="BD76" s="18" t="str">
        <f t="shared" si="25"/>
        <v>大郷町</v>
      </c>
      <c r="BE76" s="33">
        <f>VLOOKUP(BC76&amp;"_"&amp;$AZ$9,データシート3!A:AB,MATCH("ea_"&amp;"太陽光（建物系）"&amp;"_年間発電",データシート3!$A$1:$AB$1,0),0)/10^3+VLOOKUP(BC76&amp;"_"&amp;$AZ$9,データシート3!A:AB,MATCH("ea_"&amp;"太陽光（土地系）"&amp;"_年間発電",データシート3!$A$1:$AB$1,0),0)/10^3</f>
        <v>368100.1590000001</v>
      </c>
      <c r="BF76" s="33">
        <f>VLOOKUP(BC76&amp;"_"&amp;$AZ$9,データシート3!A:AB,MATCH("ea_"&amp;"風力（陸上）"&amp;"_年間発電",データシート3!$A$1:$AB$1,0),0)/10^3</f>
        <v>48462.052000000003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416562.21100000013</v>
      </c>
      <c r="BJ76" s="33">
        <f>(VLOOKUP($BC76&amp;"_"&amp;$AZ$8,データシート3!$A:$AN,MATCH("da_合計",データシート3!$A$1:$AN$1,0),0))/10^3</f>
        <v>44372.381607255884</v>
      </c>
      <c r="BK76" s="33">
        <f t="shared" si="21"/>
        <v>372189.82939274423</v>
      </c>
      <c r="BL76" s="33">
        <f t="shared" si="22"/>
        <v>0</v>
      </c>
      <c r="BM76" s="33">
        <f t="shared" si="23"/>
        <v>372189.82939274423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04424</v>
      </c>
      <c r="AY77" s="18" t="str">
        <f>IF(IFERROR(比較地域マスタ!$AE12,"")=0,"",IFERROR(比較地域マスタ!$AE12,""))</f>
        <v>大衡村</v>
      </c>
      <c r="AZ77" s="16"/>
      <c r="BA77" s="22">
        <v>6</v>
      </c>
      <c r="BB77" s="22">
        <v>1</v>
      </c>
      <c r="BC77" s="18" t="str">
        <f t="shared" si="24"/>
        <v>04424</v>
      </c>
      <c r="BD77" s="18" t="str">
        <f t="shared" si="25"/>
        <v>大衡村</v>
      </c>
      <c r="BE77" s="33">
        <f>VLOOKUP(BC77&amp;"_"&amp;$AZ$9,データシート3!A:AB,MATCH("ea_"&amp;"太陽光（建物系）"&amp;"_年間発電",データシート3!$A$1:$AB$1,0),0)/10^3+VLOOKUP(BC77&amp;"_"&amp;$AZ$9,データシート3!A:AB,MATCH("ea_"&amp;"太陽光（土地系）"&amp;"_年間発電",データシート3!$A$1:$AB$1,0),0)/10^3</f>
        <v>398307.03300000005</v>
      </c>
      <c r="BF77" s="33">
        <f>VLOOKUP(BC77&amp;"_"&amp;$AZ$9,データシート3!A:AB,MATCH("ea_"&amp;"風力（陸上）"&amp;"_年間発電",データシート3!$A$1:$AB$1,0),0)/10^3</f>
        <v>203725.75899999996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602032.79200000002</v>
      </c>
      <c r="BJ77" s="33">
        <f>(VLOOKUP($BC77&amp;"_"&amp;$AZ$8,データシート3!$A:$AN,MATCH("da_合計",データシート3!$A$1:$AN$1,0),0))/10^3</f>
        <v>266308.31429591763</v>
      </c>
      <c r="BK77" s="33">
        <f t="shared" si="21"/>
        <v>335724.47770408238</v>
      </c>
      <c r="BL77" s="33">
        <f t="shared" si="22"/>
        <v>0</v>
      </c>
      <c r="BM77" s="33">
        <f t="shared" si="23"/>
        <v>335724.47770408238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04581</v>
      </c>
      <c r="AY78" s="18" t="str">
        <f>IF(IFERROR(比較地域マスタ!$AE13,"")=0,"",IFERROR(比較地域マスタ!$AE13,""))</f>
        <v>女川町</v>
      </c>
      <c r="AZ78" s="16"/>
      <c r="BA78" s="22">
        <v>7</v>
      </c>
      <c r="BB78" s="22">
        <v>1</v>
      </c>
      <c r="BC78" s="18" t="str">
        <f t="shared" si="24"/>
        <v>04581</v>
      </c>
      <c r="BD78" s="18" t="str">
        <f t="shared" si="25"/>
        <v>女川町</v>
      </c>
      <c r="BE78" s="33">
        <f>VLOOKUP(BC78&amp;"_"&amp;$AZ$9,データシート3!A:AB,MATCH("ea_"&amp;"太陽光（建物系）"&amp;"_年間発電",データシート3!$A$1:$AB$1,0),0)/10^3+VLOOKUP(BC78&amp;"_"&amp;$AZ$9,データシート3!A:AB,MATCH("ea_"&amp;"太陽光（土地系）"&amp;"_年間発電",データシート3!$A$1:$AB$1,0),0)/10^3</f>
        <v>41572.703999999998</v>
      </c>
      <c r="BF78" s="33">
        <f>VLOOKUP(BC78&amp;"_"&amp;$AZ$9,データシート3!A:AB,MATCH("ea_"&amp;"風力（陸上）"&amp;"_年間発電",データシート3!$A$1:$AB$1,0),0)/10^3</f>
        <v>343817.76899999997</v>
      </c>
      <c r="BG78" s="33">
        <f>VLOOKUP(BC78&amp;"_"&amp;$AZ$9,データシート3!A:AB,MATCH("ea_"&amp;"中小水（河川）"&amp;"_年間発電",データシート3!$A$1:$AB$1,0),0)/10^3+VLOOKUP(BC78&amp;"_"&amp;$AZ$9,データシート3!A:AB,MATCH("ea_"&amp;"中小水（農業用水路）"&amp;"_年間発電",データシート3!$A$1:$AB$1,0),0)/10^3</f>
        <v>562.73199999999997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385953.20500000002</v>
      </c>
      <c r="BJ78" s="33">
        <f>(VLOOKUP($BC78&amp;"_"&amp;$AZ$8,データシート3!$A:$AN,MATCH("da_合計",データシート3!$A$1:$AN$1,0),0))/10^3</f>
        <v>39387.757537504374</v>
      </c>
      <c r="BK78" s="33">
        <f t="shared" si="21"/>
        <v>346565.44746249565</v>
      </c>
      <c r="BL78" s="33">
        <f t="shared" si="22"/>
        <v>0</v>
      </c>
      <c r="BM78" s="33">
        <f t="shared" si="23"/>
        <v>346565.44746249565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04208</v>
      </c>
      <c r="AY79" s="18" t="str">
        <f>IF(IFERROR(比較地域マスタ!$AE14,"")=0,"",IFERROR(比較地域マスタ!$AE14,""))</f>
        <v>角田市</v>
      </c>
      <c r="AZ79" s="16"/>
      <c r="BA79" s="22">
        <v>8</v>
      </c>
      <c r="BB79" s="22">
        <v>1</v>
      </c>
      <c r="BC79" s="18" t="str">
        <f t="shared" si="24"/>
        <v>04208</v>
      </c>
      <c r="BD79" s="18" t="str">
        <f t="shared" si="25"/>
        <v>角田市</v>
      </c>
      <c r="BE79" s="33">
        <f>VLOOKUP(BC79&amp;"_"&amp;$AZ$9,データシート3!A:AB,MATCH("ea_"&amp;"太陽光（建物系）"&amp;"_年間発電",データシート3!$A$1:$AB$1,0),0)/10^3+VLOOKUP(BC79&amp;"_"&amp;$AZ$9,データシート3!A:AB,MATCH("ea_"&amp;"太陽光（土地系）"&amp;"_年間発電",データシート3!$A$1:$AB$1,0),0)/10^3</f>
        <v>639686.82999999996</v>
      </c>
      <c r="BF79" s="33">
        <f>VLOOKUP(BC79&amp;"_"&amp;$AZ$9,データシート3!A:AB,MATCH("ea_"&amp;"風力（陸上）"&amp;"_年間発電",データシート3!$A$1:$AB$1,0),0)/10^3</f>
        <v>47094.063999999991</v>
      </c>
      <c r="BG79" s="33">
        <f>VLOOKUP(BC79&amp;"_"&amp;$AZ$9,データシート3!A:AB,MATCH("ea_"&amp;"中小水（河川）"&amp;"_年間発電",データシート3!$A$1:$AB$1,0),0)/10^3+VLOOKUP(BC79&amp;"_"&amp;$AZ$9,データシート3!A:AB,MATCH("ea_"&amp;"中小水（農業用水路）"&amp;"_年間発電",データシート3!$A$1:$AB$1,0),0)/10^3</f>
        <v>1597.885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688378.77899999998</v>
      </c>
      <c r="BJ79" s="33">
        <f>(VLOOKUP($BC79&amp;"_"&amp;$AZ$8,データシート3!$A:$AN,MATCH("da_合計",データシート3!$A$1:$AN$1,0),0))/10^3</f>
        <v>270270.4568843178</v>
      </c>
      <c r="BK79" s="33">
        <f t="shared" si="21"/>
        <v>418108.32211568218</v>
      </c>
      <c r="BL79" s="33">
        <f>IF(BK79&gt;0,0,BK79)</f>
        <v>0</v>
      </c>
      <c r="BM79" s="33">
        <f>IF(BK79&gt;0,BK79,0)</f>
        <v>418108.32211568218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04445</v>
      </c>
      <c r="AY80" s="18" t="str">
        <f>IF(IFERROR(比較地域マスタ!$AE15,"")=0,"",IFERROR(比較地域マスタ!$AE15,""))</f>
        <v>加美町</v>
      </c>
      <c r="AZ80" s="16"/>
      <c r="BA80" s="22">
        <v>9</v>
      </c>
      <c r="BB80" s="22">
        <v>1</v>
      </c>
      <c r="BC80" s="18" t="str">
        <f t="shared" si="24"/>
        <v>04445</v>
      </c>
      <c r="BD80" s="18" t="str">
        <f t="shared" si="25"/>
        <v>加美町</v>
      </c>
      <c r="BE80" s="33">
        <f>VLOOKUP(BC80&amp;"_"&amp;$AZ$9,データシート3!A:AB,MATCH("ea_"&amp;"太陽光（建物系）"&amp;"_年間発電",データシート3!$A$1:$AB$1,0),0)/10^3+VLOOKUP(BC80&amp;"_"&amp;$AZ$9,データシート3!A:AB,MATCH("ea_"&amp;"太陽光（土地系）"&amp;"_年間発電",データシート3!$A$1:$AB$1,0),0)/10^3</f>
        <v>2128683.3050000002</v>
      </c>
      <c r="BF80" s="33">
        <f>VLOOKUP(BC80&amp;"_"&amp;$AZ$9,データシート3!A:AB,MATCH("ea_"&amp;"風力（陸上）"&amp;"_年間発電",データシート3!$A$1:$AB$1,0),0)/10^3</f>
        <v>6234751.8679999989</v>
      </c>
      <c r="BG80" s="33">
        <f>VLOOKUP(BC80&amp;"_"&amp;$AZ$9,データシート3!A:AB,MATCH("ea_"&amp;"中小水（河川）"&amp;"_年間発電",データシート3!$A$1:$AB$1,0),0)/10^3+VLOOKUP(BC80&amp;"_"&amp;$AZ$9,データシート3!A:AB,MATCH("ea_"&amp;"中小水（農業用水路）"&amp;"_年間発電",データシート3!$A$1:$AB$1,0),0)/10^3</f>
        <v>80485.823000000004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144.96</v>
      </c>
      <c r="BI80" s="33">
        <f t="shared" si="26"/>
        <v>8444065.9560000002</v>
      </c>
      <c r="BJ80" s="33">
        <f>(VLOOKUP($BC80&amp;"_"&amp;$AZ$8,データシート3!$A:$AN,MATCH("da_合計",データシート3!$A$1:$AN$1,0),0))/10^3</f>
        <v>108300.01947670599</v>
      </c>
      <c r="BK80" s="33">
        <f t="shared" si="21"/>
        <v>8335765.9365232941</v>
      </c>
      <c r="BL80" s="33">
        <f t="shared" si="22"/>
        <v>0</v>
      </c>
      <c r="BM80" s="33">
        <f t="shared" si="23"/>
        <v>8335765.9365232941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04324</v>
      </c>
      <c r="AY81" s="18" t="str">
        <f>IF(IFERROR(比較地域マスタ!$AE16,"")=0,"",IFERROR(比較地域マスタ!$AE16,""))</f>
        <v>川崎町</v>
      </c>
      <c r="AZ81" s="16"/>
      <c r="BA81" s="22">
        <v>10</v>
      </c>
      <c r="BB81" s="22">
        <v>1</v>
      </c>
      <c r="BC81" s="18" t="str">
        <f t="shared" si="24"/>
        <v>04324</v>
      </c>
      <c r="BD81" s="18" t="str">
        <f t="shared" si="25"/>
        <v>川崎町</v>
      </c>
      <c r="BE81" s="33">
        <f>VLOOKUP(BC81&amp;"_"&amp;$AZ$9,データシート3!A:AB,MATCH("ea_"&amp;"太陽光（建物系）"&amp;"_年間発電",データシート3!$A$1:$AB$1,0),0)/10^3+VLOOKUP(BC81&amp;"_"&amp;$AZ$9,データシート3!A:AB,MATCH("ea_"&amp;"太陽光（土地系）"&amp;"_年間発電",データシート3!$A$1:$AB$1,0),0)/10^3</f>
        <v>559274.91500000004</v>
      </c>
      <c r="BF81" s="33">
        <f>VLOOKUP(BC81&amp;"_"&amp;$AZ$9,データシート3!A:AB,MATCH("ea_"&amp;"風力（陸上）"&amp;"_年間発電",データシート3!$A$1:$AB$1,0),0)/10^3</f>
        <v>757883.66500000015</v>
      </c>
      <c r="BG81" s="33">
        <f>VLOOKUP(BC81&amp;"_"&amp;$AZ$9,データシート3!A:AB,MATCH("ea_"&amp;"中小水（河川）"&amp;"_年間発電",データシート3!$A$1:$AB$1,0),0)/10^3+VLOOKUP(BC81&amp;"_"&amp;$AZ$9,データシート3!A:AB,MATCH("ea_"&amp;"中小水（農業用水路）"&amp;"_年間発電",データシート3!$A$1:$AB$1,0),0)/10^3</f>
        <v>54095.546000000002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1371254.1260000002</v>
      </c>
      <c r="BJ81" s="33">
        <f>(VLOOKUP($BC81&amp;"_"&amp;$AZ$8,データシート3!$A:$AN,MATCH("da_合計",データシート3!$A$1:$AN$1,0),0))/10^3</f>
        <v>38151.254635582824</v>
      </c>
      <c r="BK81" s="33">
        <f t="shared" si="21"/>
        <v>1333102.8713644173</v>
      </c>
      <c r="BL81" s="33">
        <f t="shared" si="22"/>
        <v>0</v>
      </c>
      <c r="BM81" s="33">
        <f t="shared" si="23"/>
        <v>1333102.8713644173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04213</v>
      </c>
      <c r="AY82" s="18" t="str">
        <f>IF(IFERROR(比較地域マスタ!$AE17,"")=0,"",IFERROR(比較地域マスタ!$AE17,""))</f>
        <v>栗原市</v>
      </c>
      <c r="AZ82" s="16"/>
      <c r="BA82" s="22">
        <v>11</v>
      </c>
      <c r="BB82" s="22">
        <v>1</v>
      </c>
      <c r="BC82" s="18" t="str">
        <f t="shared" si="24"/>
        <v>04213</v>
      </c>
      <c r="BD82" s="18" t="str">
        <f t="shared" si="25"/>
        <v>栗原市</v>
      </c>
      <c r="BE82" s="33">
        <f>VLOOKUP(BC82&amp;"_"&amp;$AZ$9,データシート3!A:AB,MATCH("ea_"&amp;"太陽光（建物系）"&amp;"_年間発電",データシート3!$A$1:$AB$1,0),0)/10^3+VLOOKUP(BC82&amp;"_"&amp;$AZ$9,データシート3!A:AB,MATCH("ea_"&amp;"太陽光（土地系）"&amp;"_年間発電",データシート3!$A$1:$AB$1,0),0)/10^3</f>
        <v>4388110.3609999996</v>
      </c>
      <c r="BF82" s="33">
        <f>VLOOKUP(BC82&amp;"_"&amp;$AZ$9,データシート3!A:AB,MATCH("ea_"&amp;"風力（陸上）"&amp;"_年間発電",データシート3!$A$1:$AB$1,0),0)/10^3</f>
        <v>1842356.0970000001</v>
      </c>
      <c r="BG82" s="33">
        <f>VLOOKUP(BC82&amp;"_"&amp;$AZ$9,データシート3!A:AB,MATCH("ea_"&amp;"中小水（河川）"&amp;"_年間発電",データシート3!$A$1:$AB$1,0),0)/10^3+VLOOKUP(BC82&amp;"_"&amp;$AZ$9,データシート3!A:AB,MATCH("ea_"&amp;"中小水（農業用水路）"&amp;"_年間発電",データシート3!$A$1:$AB$1,0),0)/10^3</f>
        <v>87842.751000000018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1294.5880000000002</v>
      </c>
      <c r="BI82" s="33">
        <f t="shared" si="26"/>
        <v>6319603.7970000003</v>
      </c>
      <c r="BJ82" s="33">
        <f>(VLOOKUP($BC82&amp;"_"&amp;$AZ$8,データシート3!$A:$AN,MATCH("da_合計",データシート3!$A$1:$AN$1,0),0))/10^3</f>
        <v>310239.79122339125</v>
      </c>
      <c r="BK82" s="33">
        <f t="shared" si="21"/>
        <v>6009364.0057766093</v>
      </c>
      <c r="BL82" s="33">
        <f t="shared" si="22"/>
        <v>0</v>
      </c>
      <c r="BM82" s="33">
        <f t="shared" si="23"/>
        <v>6009364.0057766093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04205</v>
      </c>
      <c r="AY83" s="18" t="str">
        <f>IF(IFERROR(比較地域マスタ!$AE18,"")=0,"",IFERROR(比較地域マスタ!$AE18,""))</f>
        <v>気仙沼市</v>
      </c>
      <c r="AZ83" s="16"/>
      <c r="BA83" s="22">
        <v>12</v>
      </c>
      <c r="BB83" s="22">
        <v>1</v>
      </c>
      <c r="BC83" s="18" t="str">
        <f t="shared" si="24"/>
        <v>04205</v>
      </c>
      <c r="BD83" s="18" t="str">
        <f t="shared" si="25"/>
        <v>気仙沼市</v>
      </c>
      <c r="BE83" s="33">
        <f>VLOOKUP(BC83&amp;"_"&amp;$AZ$9,データシート3!A:AB,MATCH("ea_"&amp;"太陽光（建物系）"&amp;"_年間発電",データシート3!$A$1:$AB$1,0),0)/10^3+VLOOKUP(BC83&amp;"_"&amp;$AZ$9,データシート3!A:AB,MATCH("ea_"&amp;"太陽光（土地系）"&amp;"_年間発電",データシート3!$A$1:$AB$1,0),0)/10^3</f>
        <v>755939.16099999996</v>
      </c>
      <c r="BF83" s="33">
        <f>VLOOKUP(BC83&amp;"_"&amp;$AZ$9,データシート3!A:AB,MATCH("ea_"&amp;"風力（陸上）"&amp;"_年間発電",データシート3!$A$1:$AB$1,0),0)/10^3</f>
        <v>1316409.068</v>
      </c>
      <c r="BG83" s="33">
        <f>VLOOKUP(BC83&amp;"_"&amp;$AZ$9,データシート3!A:AB,MATCH("ea_"&amp;"中小水（河川）"&amp;"_年間発電",データシート3!$A$1:$AB$1,0),0)/10^3+VLOOKUP(BC83&amp;"_"&amp;$AZ$9,データシート3!A:AB,MATCH("ea_"&amp;"中小水（農業用水路）"&amp;"_年間発電",データシート3!$A$1:$AB$1,0),0)/10^3</f>
        <v>28367.876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2100716.105</v>
      </c>
      <c r="BJ83" s="33">
        <f>(VLOOKUP($BC83&amp;"_"&amp;$AZ$8,データシート3!$A:$AN,MATCH("da_合計",データシート3!$A$1:$AN$1,0),0))/10^3</f>
        <v>294394.71066640038</v>
      </c>
      <c r="BK83" s="33">
        <f t="shared" si="21"/>
        <v>1806321.3943335996</v>
      </c>
      <c r="BL83" s="33">
        <f t="shared" si="22"/>
        <v>0</v>
      </c>
      <c r="BM83" s="33">
        <f t="shared" si="23"/>
        <v>1806321.3943335996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04301</v>
      </c>
      <c r="AY84" s="18" t="str">
        <f>IF(IFERROR(比較地域マスタ!$AE19,"")=0,"",IFERROR(比較地域マスタ!$AE19,""))</f>
        <v>蔵王町</v>
      </c>
      <c r="AZ84" s="16"/>
      <c r="BA84" s="22">
        <v>13</v>
      </c>
      <c r="BB84" s="22">
        <v>1</v>
      </c>
      <c r="BC84" s="18" t="str">
        <f t="shared" si="24"/>
        <v>04301</v>
      </c>
      <c r="BD84" s="18" t="str">
        <f t="shared" si="25"/>
        <v>蔵王町</v>
      </c>
      <c r="BE84" s="33">
        <f>VLOOKUP(BC84&amp;"_"&amp;$AZ$9,データシート3!A:AB,MATCH("ea_"&amp;"太陽光（建物系）"&amp;"_年間発電",データシート3!$A$1:$AB$1,0),0)/10^3+VLOOKUP(BC84&amp;"_"&amp;$AZ$9,データシート3!A:AB,MATCH("ea_"&amp;"太陽光（土地系）"&amp;"_年間発電",データシート3!$A$1:$AB$1,0),0)/10^3</f>
        <v>733155.50699999998</v>
      </c>
      <c r="BF84" s="33">
        <f>VLOOKUP(BC84&amp;"_"&amp;$AZ$9,データシート3!A:AB,MATCH("ea_"&amp;"風力（陸上）"&amp;"_年間発電",データシート3!$A$1:$AB$1,0),0)/10^3</f>
        <v>262155.72100000002</v>
      </c>
      <c r="BG84" s="33">
        <f>VLOOKUP(BC84&amp;"_"&amp;$AZ$9,データシート3!A:AB,MATCH("ea_"&amp;"中小水（河川）"&amp;"_年間発電",データシート3!$A$1:$AB$1,0),0)/10^3+VLOOKUP(BC84&amp;"_"&amp;$AZ$9,データシート3!A:AB,MATCH("ea_"&amp;"中小水（農業用水路）"&amp;"_年間発電",データシート3!$A$1:$AB$1,0),0)/10^3</f>
        <v>44312.146000000001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4859.7330000000002</v>
      </c>
      <c r="BI84" s="33">
        <f t="shared" si="26"/>
        <v>1044483.107</v>
      </c>
      <c r="BJ84" s="33">
        <f>(VLOOKUP($BC84&amp;"_"&amp;$AZ$8,データシート3!$A:$AN,MATCH("da_合計",データシート3!$A$1:$AN$1,0),0))/10^3</f>
        <v>78589.372528790613</v>
      </c>
      <c r="BK84" s="33">
        <f t="shared" si="21"/>
        <v>965893.73447120935</v>
      </c>
      <c r="BL84" s="33">
        <f t="shared" si="22"/>
        <v>0</v>
      </c>
      <c r="BM84" s="33">
        <f t="shared" si="23"/>
        <v>965893.73447120935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04203</v>
      </c>
      <c r="AY85" s="18" t="str">
        <f>IF(IFERROR(比較地域マスタ!$AE20,"")=0,"",IFERROR(比較地域マスタ!$AE20,""))</f>
        <v>塩竈市</v>
      </c>
      <c r="AZ85" s="16"/>
      <c r="BA85" s="22">
        <v>14</v>
      </c>
      <c r="BB85" s="22">
        <v>1</v>
      </c>
      <c r="BC85" s="18" t="str">
        <f t="shared" si="24"/>
        <v>04203</v>
      </c>
      <c r="BD85" s="18" t="str">
        <f t="shared" si="25"/>
        <v>塩竈市</v>
      </c>
      <c r="BE85" s="33">
        <f>VLOOKUP(BC85&amp;"_"&amp;$AZ$9,データシート3!A:AB,MATCH("ea_"&amp;"太陽光（建物系）"&amp;"_年間発電",データシート3!$A$1:$AB$1,0),0)/10^3+VLOOKUP(BC85&amp;"_"&amp;$AZ$9,データシート3!A:AB,MATCH("ea_"&amp;"太陽光（土地系）"&amp;"_年間発電",データシート3!$A$1:$AB$1,0),0)/10^3</f>
        <v>216779.88099999999</v>
      </c>
      <c r="BF85" s="33">
        <f>VLOOKUP(BC85&amp;"_"&amp;$AZ$9,データシート3!A:AB,MATCH("ea_"&amp;"風力（陸上）"&amp;"_年間発電",データシート3!$A$1:$AB$1,0),0)/10^3</f>
        <v>2743.4290000000001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219523.31</v>
      </c>
      <c r="BJ85" s="33">
        <f>(VLOOKUP($BC85&amp;"_"&amp;$AZ$8,データシート3!$A:$AN,MATCH("da_合計",データシート3!$A$1:$AN$1,0),0))/10^3</f>
        <v>254552.69423462232</v>
      </c>
      <c r="BK85" s="33">
        <f t="shared" si="21"/>
        <v>-35029.384234622325</v>
      </c>
      <c r="BL85" s="33">
        <f t="shared" si="22"/>
        <v>-35029.384234622325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04444</v>
      </c>
      <c r="AY86" s="18" t="str">
        <f>IF(IFERROR(比較地域マスタ!$AE21,"")=0,"",IFERROR(比較地域マスタ!$AE21,""))</f>
        <v>色麻町</v>
      </c>
      <c r="AZ86" s="16"/>
      <c r="BA86" s="22">
        <v>15</v>
      </c>
      <c r="BB86" s="22">
        <v>1</v>
      </c>
      <c r="BC86" s="18" t="str">
        <f t="shared" si="24"/>
        <v>04444</v>
      </c>
      <c r="BD86" s="18" t="str">
        <f t="shared" si="25"/>
        <v>色麻町</v>
      </c>
      <c r="BE86" s="33">
        <f>VLOOKUP(BC86&amp;"_"&amp;$AZ$9,データシート3!A:AB,MATCH("ea_"&amp;"太陽光（建物系）"&amp;"_年間発電",データシート3!$A$1:$AB$1,0),0)/10^3+VLOOKUP(BC86&amp;"_"&amp;$AZ$9,データシート3!A:AB,MATCH("ea_"&amp;"太陽光（土地系）"&amp;"_年間発電",データシート3!$A$1:$AB$1,0),0)/10^3</f>
        <v>981243.57799999998</v>
      </c>
      <c r="BF86" s="33">
        <f>VLOOKUP(BC86&amp;"_"&amp;$AZ$9,データシート3!A:AB,MATCH("ea_"&amp;"風力（陸上）"&amp;"_年間発電",データシート3!$A$1:$AB$1,0),0)/10^3</f>
        <v>1473700.4920000003</v>
      </c>
      <c r="BG86" s="33">
        <f>VLOOKUP(BC86&amp;"_"&amp;$AZ$9,データシート3!A:AB,MATCH("ea_"&amp;"中小水（河川）"&amp;"_年間発電",データシート3!$A$1:$AB$1,0),0)/10^3+VLOOKUP(BC86&amp;"_"&amp;$AZ$9,データシート3!A:AB,MATCH("ea_"&amp;"中小水（農業用水路）"&amp;"_年間発電",データシート3!$A$1:$AB$1,0),0)/10^3</f>
        <v>44257.785000000011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26.981000000000002</v>
      </c>
      <c r="BI86" s="33">
        <f t="shared" si="26"/>
        <v>2499228.8360000006</v>
      </c>
      <c r="BJ86" s="33">
        <f>(VLOOKUP($BC86&amp;"_"&amp;$AZ$8,データシート3!$A:$AN,MATCH("da_合計",データシート3!$A$1:$AN$1,0),0))/10^3</f>
        <v>35161.298271191838</v>
      </c>
      <c r="BK86" s="33">
        <f t="shared" si="21"/>
        <v>2464067.5377288088</v>
      </c>
      <c r="BL86" s="33">
        <f t="shared" si="22"/>
        <v>0</v>
      </c>
      <c r="BM86" s="33">
        <f t="shared" si="23"/>
        <v>2464067.5377288088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04302</v>
      </c>
      <c r="AY87" s="18" t="str">
        <f>IF(IFERROR(比較地域マスタ!$AE22,"")=0,"",IFERROR(比較地域マスタ!$AE22,""))</f>
        <v>七ヶ宿町</v>
      </c>
      <c r="AZ87" s="16"/>
      <c r="BA87" s="22">
        <v>16</v>
      </c>
      <c r="BB87" s="22">
        <v>1</v>
      </c>
      <c r="BC87" s="18" t="str">
        <f t="shared" si="24"/>
        <v>04302</v>
      </c>
      <c r="BD87" s="18" t="str">
        <f t="shared" si="25"/>
        <v>七ヶ宿町</v>
      </c>
      <c r="BE87" s="33">
        <f>VLOOKUP(BC87&amp;"_"&amp;$AZ$9,データシート3!A:AB,MATCH("ea_"&amp;"太陽光（建物系）"&amp;"_年間発電",データシート3!$A$1:$AB$1,0),0)/10^3+VLOOKUP(BC87&amp;"_"&amp;$AZ$9,データシート3!A:AB,MATCH("ea_"&amp;"太陽光（土地系）"&amp;"_年間発電",データシート3!$A$1:$AB$1,0),0)/10^3</f>
        <v>138323.47300000003</v>
      </c>
      <c r="BF87" s="33">
        <f>VLOOKUP(BC87&amp;"_"&amp;$AZ$9,データシート3!A:AB,MATCH("ea_"&amp;"風力（陸上）"&amp;"_年間発電",データシート3!$A$1:$AB$1,0),0)/10^3</f>
        <v>1514736.0530000001</v>
      </c>
      <c r="BG87" s="33">
        <f>VLOOKUP(BC87&amp;"_"&amp;$AZ$9,データシート3!A:AB,MATCH("ea_"&amp;"中小水（河川）"&amp;"_年間発電",データシート3!$A$1:$AB$1,0),0)/10^3+VLOOKUP(BC87&amp;"_"&amp;$AZ$9,データシート3!A:AB,MATCH("ea_"&amp;"中小水（農業用水路）"&amp;"_年間発電",データシート3!$A$1:$AB$1,0),0)/10^3</f>
        <v>47361.213000000011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150.84700000000001</v>
      </c>
      <c r="BI87" s="33">
        <f t="shared" si="26"/>
        <v>1700571.5860000001</v>
      </c>
      <c r="BJ87" s="33">
        <f>(VLOOKUP($BC87&amp;"_"&amp;$AZ$8,データシート3!$A:$AN,MATCH("da_合計",データシート3!$A$1:$AN$1,0),0))/10^3</f>
        <v>6611.410921104758</v>
      </c>
      <c r="BK87" s="33">
        <f t="shared" si="21"/>
        <v>1693960.1750788954</v>
      </c>
      <c r="BL87" s="33">
        <f t="shared" si="22"/>
        <v>0</v>
      </c>
      <c r="BM87" s="33">
        <f t="shared" si="23"/>
        <v>1693960.1750788954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04404</v>
      </c>
      <c r="AY88" s="18" t="str">
        <f>IF(IFERROR(比較地域マスタ!$AE23,"")=0,"",IFERROR(比較地域マスタ!$AE23,""))</f>
        <v>七ヶ浜町</v>
      </c>
      <c r="AZ88" s="16"/>
      <c r="BA88" s="22">
        <v>17</v>
      </c>
      <c r="BB88" s="22">
        <v>1</v>
      </c>
      <c r="BC88" s="18" t="str">
        <f t="shared" si="24"/>
        <v>04404</v>
      </c>
      <c r="BD88" s="18" t="str">
        <f t="shared" si="25"/>
        <v>七ヶ浜町</v>
      </c>
      <c r="BE88" s="33">
        <f>VLOOKUP(BC88&amp;"_"&amp;$AZ$9,データシート3!A:AB,MATCH("ea_"&amp;"太陽光（建物系）"&amp;"_年間発電",データシート3!$A$1:$AB$1,0),0)/10^3+VLOOKUP(BC88&amp;"_"&amp;$AZ$9,データシート3!A:AB,MATCH("ea_"&amp;"太陽光（土地系）"&amp;"_年間発電",データシート3!$A$1:$AB$1,0),0)/10^3</f>
        <v>112954.405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112954.405</v>
      </c>
      <c r="BJ88" s="33">
        <f>(VLOOKUP($BC88&amp;"_"&amp;$AZ$8,データシート3!$A:$AN,MATCH("da_合計",データシート3!$A$1:$AN$1,0),0))/10^3</f>
        <v>48527.034379566896</v>
      </c>
      <c r="BK88" s="33">
        <f t="shared" si="21"/>
        <v>64427.370620433103</v>
      </c>
      <c r="BL88" s="33">
        <f t="shared" si="22"/>
        <v>0</v>
      </c>
      <c r="BM88" s="33">
        <f t="shared" si="23"/>
        <v>64427.370620433103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04323</v>
      </c>
      <c r="AY89" s="18" t="str">
        <f>IF(IFERROR(比較地域マスタ!$AE24,"")=0,"",IFERROR(比較地域マスタ!$AE24,""))</f>
        <v>柴田町</v>
      </c>
      <c r="AZ89" s="16"/>
      <c r="BA89" s="22">
        <v>18</v>
      </c>
      <c r="BB89" s="22">
        <v>1</v>
      </c>
      <c r="BC89" s="18" t="str">
        <f t="shared" si="24"/>
        <v>04323</v>
      </c>
      <c r="BD89" s="18" t="str">
        <f t="shared" si="25"/>
        <v>柴田町</v>
      </c>
      <c r="BE89" s="33">
        <f>VLOOKUP(BC89&amp;"_"&amp;$AZ$9,データシート3!A:AB,MATCH("ea_"&amp;"太陽光（建物系）"&amp;"_年間発電",データシート3!$A$1:$AB$1,0),0)/10^3+VLOOKUP(BC89&amp;"_"&amp;$AZ$9,データシート3!A:AB,MATCH("ea_"&amp;"太陽光（土地系）"&amp;"_年間発電",データシート3!$A$1:$AB$1,0),0)/10^3</f>
        <v>284314.83199999994</v>
      </c>
      <c r="BF89" s="33">
        <f>VLOOKUP(BC89&amp;"_"&amp;$AZ$9,データシート3!A:AB,MATCH("ea_"&amp;"風力（陸上）"&amp;"_年間発電",データシート3!$A$1:$AB$1,0),0)/10^3</f>
        <v>3616.9670000000006</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287931.79899999994</v>
      </c>
      <c r="BJ89" s="33">
        <f>(VLOOKUP($BC89&amp;"_"&amp;$AZ$8,データシート3!$A:$AN,MATCH("da_合計",データシート3!$A$1:$AN$1,0),0))/10^3</f>
        <v>229516.6296932293</v>
      </c>
      <c r="BK89" s="33">
        <f t="shared" si="21"/>
        <v>58415.169306770636</v>
      </c>
      <c r="BL89" s="33">
        <f t="shared" si="22"/>
        <v>0</v>
      </c>
      <c r="BM89" s="33">
        <f t="shared" si="23"/>
        <v>58415.169306770636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04206</v>
      </c>
      <c r="AY90" s="18" t="str">
        <f>IF(IFERROR(比較地域マスタ!$AE25,"")=0,"",IFERROR(比較地域マスタ!$AE25,""))</f>
        <v>白石市</v>
      </c>
      <c r="AZ90" s="16"/>
      <c r="BA90" s="22">
        <v>19</v>
      </c>
      <c r="BB90" s="22">
        <v>1</v>
      </c>
      <c r="BC90" s="18" t="str">
        <f t="shared" si="24"/>
        <v>04206</v>
      </c>
      <c r="BD90" s="18" t="str">
        <f t="shared" si="25"/>
        <v>白石市</v>
      </c>
      <c r="BE90" s="33">
        <f>VLOOKUP(BC90&amp;"_"&amp;$AZ$9,データシート3!A:AB,MATCH("ea_"&amp;"太陽光（建物系）"&amp;"_年間発電",データシート3!$A$1:$AB$1,0),0)/10^3+VLOOKUP(BC90&amp;"_"&amp;$AZ$9,データシート3!A:AB,MATCH("ea_"&amp;"太陽光（土地系）"&amp;"_年間発電",データシート3!$A$1:$AB$1,0),0)/10^3</f>
        <v>1079359.439</v>
      </c>
      <c r="BF90" s="33">
        <f>VLOOKUP(BC90&amp;"_"&amp;$AZ$9,データシート3!A:AB,MATCH("ea_"&amp;"風力（陸上）"&amp;"_年間発電",データシート3!$A$1:$AB$1,0),0)/10^3</f>
        <v>1071915.7309999999</v>
      </c>
      <c r="BG90" s="33">
        <f>VLOOKUP(BC90&amp;"_"&amp;$AZ$9,データシート3!A:AB,MATCH("ea_"&amp;"中小水（河川）"&amp;"_年間発電",データシート3!$A$1:$AB$1,0),0)/10^3+VLOOKUP(BC90&amp;"_"&amp;$AZ$9,データシート3!A:AB,MATCH("ea_"&amp;"中小水（農業用水路）"&amp;"_年間発電",データシート3!$A$1:$AB$1,0),0)/10^3</f>
        <v>40884.331000000006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135.88499999999996</v>
      </c>
      <c r="BI90" s="33">
        <f t="shared" si="26"/>
        <v>2192295.3859999999</v>
      </c>
      <c r="BJ90" s="33">
        <f>(VLOOKUP($BC90&amp;"_"&amp;$AZ$8,データシート3!$A:$AN,MATCH("da_合計",データシート3!$A$1:$AN$1,0),0))/10^3</f>
        <v>208443.26447678104</v>
      </c>
      <c r="BK90" s="33">
        <f t="shared" si="21"/>
        <v>1983852.1215232189</v>
      </c>
      <c r="BL90" s="33">
        <f t="shared" si="22"/>
        <v>0</v>
      </c>
      <c r="BM90" s="33">
        <f t="shared" si="23"/>
        <v>1983852.1215232189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04100</v>
      </c>
      <c r="AY91" s="18" t="str">
        <f>IF(IFERROR(比較地域マスタ!$AE26,"")=0,"",IFERROR(比較地域マスタ!$AE26,""))</f>
        <v>仙台市</v>
      </c>
      <c r="BA91" s="22">
        <v>20</v>
      </c>
      <c r="BB91" s="22">
        <v>1</v>
      </c>
      <c r="BC91" s="18" t="str">
        <f t="shared" si="24"/>
        <v>04100</v>
      </c>
      <c r="BD91" s="18" t="str">
        <f t="shared" si="25"/>
        <v>仙台市</v>
      </c>
      <c r="BE91" s="33">
        <f>VLOOKUP(BC91&amp;"_"&amp;$AZ$9,データシート3!A:AB,MATCH("ea_"&amp;"太陽光（建物系）"&amp;"_年間発電",データシート3!$A$1:$AB$1,0),0)/10^3+VLOOKUP(BC91&amp;"_"&amp;$AZ$9,データシート3!A:AB,MATCH("ea_"&amp;"太陽光（土地系）"&amp;"_年間発電",データシート3!$A$1:$AB$1,0),0)/10^3</f>
        <v>4430637.0470000003</v>
      </c>
      <c r="BF91" s="33">
        <f>VLOOKUP(BC91&amp;"_"&amp;$AZ$9,データシート3!A:AB,MATCH("ea_"&amp;"風力（陸上）"&amp;"_年間発電",データシート3!$A$1:$AB$1,0),0)/10^3</f>
        <v>1930182.9739999997</v>
      </c>
      <c r="BG91" s="33">
        <f>VLOOKUP(BC91&amp;"_"&amp;$AZ$9,データシート3!A:AB,MATCH("ea_"&amp;"中小水（河川）"&amp;"_年間発電",データシート3!$A$1:$AB$1,0),0)/10^3+VLOOKUP(BC91&amp;"_"&amp;$AZ$9,データシート3!A:AB,MATCH("ea_"&amp;"中小水（農業用水路）"&amp;"_年間発電",データシート3!$A$1:$AB$1,0),0)/10^3</f>
        <v>106978.44900000001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649.50099999999998</v>
      </c>
      <c r="BI91" s="33">
        <f t="shared" si="26"/>
        <v>6468447.9709999999</v>
      </c>
      <c r="BJ91" s="33">
        <f>(VLOOKUP($BC91&amp;"_"&amp;$AZ$8,データシート3!$A:$AN,MATCH("da_合計",データシート3!$A$1:$AN$1,0),0))/10^3</f>
        <v>6193517.8319391664</v>
      </c>
      <c r="BK91" s="33">
        <f t="shared" si="21"/>
        <v>274930.13906083349</v>
      </c>
      <c r="BL91" s="33">
        <f t="shared" si="22"/>
        <v>0</v>
      </c>
      <c r="BM91" s="33">
        <f t="shared" si="23"/>
        <v>274930.13906083349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04421</v>
      </c>
      <c r="AY92" s="18" t="str">
        <f>IF(IFERROR(比較地域マスタ!$AE27,"")=0,"",IFERROR(比較地域マスタ!$AE27,""))</f>
        <v>大和町</v>
      </c>
      <c r="AZ92" s="16"/>
      <c r="BA92" s="22">
        <v>21</v>
      </c>
      <c r="BB92" s="22">
        <v>1</v>
      </c>
      <c r="BC92" s="18" t="str">
        <f t="shared" si="24"/>
        <v>04421</v>
      </c>
      <c r="BD92" s="18" t="str">
        <f t="shared" si="25"/>
        <v>大和町</v>
      </c>
      <c r="BE92" s="33">
        <f>VLOOKUP(BC92&amp;"_"&amp;$AZ$9,データシート3!A:AB,MATCH("ea_"&amp;"太陽光（建物系）"&amp;"_年間発電",データシート3!$A$1:$AB$1,0),0)/10^3+VLOOKUP(BC92&amp;"_"&amp;$AZ$9,データシート3!A:AB,MATCH("ea_"&amp;"太陽光（土地系）"&amp;"_年間発電",データシート3!$A$1:$AB$1,0),0)/10^3</f>
        <v>616511.147</v>
      </c>
      <c r="BF92" s="33">
        <f>VLOOKUP(BC92&amp;"_"&amp;$AZ$9,データシート3!A:AB,MATCH("ea_"&amp;"風力（陸上）"&amp;"_年間発電",データシート3!$A$1:$AB$1,0),0)/10^3</f>
        <v>2326085.5649999999</v>
      </c>
      <c r="BG92" s="33">
        <f>VLOOKUP(BC92&amp;"_"&amp;$AZ$9,データシート3!A:AB,MATCH("ea_"&amp;"中小水（河川）"&amp;"_年間発電",データシート3!$A$1:$AB$1,0),0)/10^3+VLOOKUP(BC92&amp;"_"&amp;$AZ$9,データシート3!A:AB,MATCH("ea_"&amp;"中小水（農業用水路）"&amp;"_年間発電",データシート3!$A$1:$AB$1,0),0)/10^3</f>
        <v>24151.556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12.263999999999998</v>
      </c>
      <c r="BI92" s="33">
        <f t="shared" si="26"/>
        <v>2966760.5319999997</v>
      </c>
      <c r="BJ92" s="33">
        <f>(VLOOKUP($BC92&amp;"_"&amp;$AZ$8,データシート3!$A:$AN,MATCH("da_合計",データシート3!$A$1:$AN$1,0),0))/10^3</f>
        <v>620625.49674270372</v>
      </c>
      <c r="BK92" s="33">
        <f>BI92-BJ92</f>
        <v>2346135.0352572957</v>
      </c>
      <c r="BL92" s="33">
        <f t="shared" si="22"/>
        <v>0</v>
      </c>
      <c r="BM92" s="33">
        <f t="shared" si="23"/>
        <v>2346135.0352572957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04209</v>
      </c>
      <c r="AY93" s="18" t="str">
        <f>IF(IFERROR(比較地域マスタ!$AE28,"")=0,"",IFERROR(比較地域マスタ!$AE28,""))</f>
        <v>多賀城市</v>
      </c>
      <c r="AZ93" s="16"/>
      <c r="BA93" s="22">
        <v>22</v>
      </c>
      <c r="BB93" s="22">
        <v>1</v>
      </c>
      <c r="BC93" s="18" t="str">
        <f t="shared" si="24"/>
        <v>04209</v>
      </c>
      <c r="BD93" s="18" t="str">
        <f t="shared" si="25"/>
        <v>多賀城市</v>
      </c>
      <c r="BE93" s="33">
        <f>VLOOKUP(BC93&amp;"_"&amp;$AZ$9,データシート3!A:AB,MATCH("ea_"&amp;"太陽光（建物系）"&amp;"_年間発電",データシート3!$A$1:$AB$1,0),0)/10^3+VLOOKUP(BC93&amp;"_"&amp;$AZ$9,データシート3!A:AB,MATCH("ea_"&amp;"太陽光（土地系）"&amp;"_年間発電",データシート3!$A$1:$AB$1,0),0)/10^3</f>
        <v>282628.87400000007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282628.87400000007</v>
      </c>
      <c r="BJ93" s="33">
        <f>(VLOOKUP($BC93&amp;"_"&amp;$AZ$8,データシート3!$A:$AN,MATCH("da_合計",データシート3!$A$1:$AN$1,0),0))/10^3</f>
        <v>272206.90511524712</v>
      </c>
      <c r="BK93" s="33">
        <f t="shared" si="21"/>
        <v>10421.968884752947</v>
      </c>
      <c r="BL93" s="33">
        <f t="shared" si="22"/>
        <v>0</v>
      </c>
      <c r="BM93" s="33">
        <f t="shared" si="23"/>
        <v>10421.968884752947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04216</v>
      </c>
      <c r="AY94" s="18" t="str">
        <f>IF(IFERROR(比較地域マスタ!$AE29,"")=0,"",IFERROR(比較地域マスタ!$AE29,""))</f>
        <v>富谷市</v>
      </c>
      <c r="AZ94" s="16"/>
      <c r="BA94" s="22">
        <v>23</v>
      </c>
      <c r="BB94" s="22">
        <v>1</v>
      </c>
      <c r="BC94" s="18" t="str">
        <f t="shared" si="24"/>
        <v>04216</v>
      </c>
      <c r="BD94" s="18" t="str">
        <f t="shared" si="25"/>
        <v>富谷市</v>
      </c>
      <c r="BE94" s="33">
        <f>VLOOKUP(BC94&amp;"_"&amp;$AZ$9,データシート3!A:AB,MATCH("ea_"&amp;"太陽光（建物系）"&amp;"_年間発電",データシート3!$A$1:$AB$1,0),0)/10^3+VLOOKUP(BC94&amp;"_"&amp;$AZ$9,データシート3!A:AB,MATCH("ea_"&amp;"太陽光（土地系）"&amp;"_年間発電",データシート3!$A$1:$AB$1,0),0)/10^3</f>
        <v>348845.29300000001</v>
      </c>
      <c r="BF94" s="33">
        <f>VLOOKUP(BC94&amp;"_"&amp;$AZ$9,データシート3!A:AB,MATCH("ea_"&amp;"風力（陸上）"&amp;"_年間発電",データシート3!$A$1:$AB$1,0),0)/10^3</f>
        <v>161.79599999999999</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349007.08899999998</v>
      </c>
      <c r="BJ94" s="33">
        <f>(VLOOKUP($BC94&amp;"_"&amp;$AZ$8,データシート3!$A:$AN,MATCH("da_合計",データシート3!$A$1:$AN$1,0),0))/10^3</f>
        <v>178365.97187373729</v>
      </c>
      <c r="BK94" s="33">
        <f t="shared" si="21"/>
        <v>170641.11712626269</v>
      </c>
      <c r="BL94" s="33">
        <f t="shared" si="22"/>
        <v>0</v>
      </c>
      <c r="BM94" s="33">
        <f t="shared" si="23"/>
        <v>170641.11712626269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04212</v>
      </c>
      <c r="AY95" s="18" t="str">
        <f>IF(IFERROR(比較地域マスタ!$AE30,"")=0,"",IFERROR(比較地域マスタ!$AE30,""))</f>
        <v>登米市</v>
      </c>
      <c r="AZ95" s="16"/>
      <c r="BA95" s="22">
        <v>24</v>
      </c>
      <c r="BB95" s="22">
        <v>1</v>
      </c>
      <c r="BC95" s="18" t="str">
        <f t="shared" si="24"/>
        <v>04212</v>
      </c>
      <c r="BD95" s="18" t="str">
        <f t="shared" si="25"/>
        <v>登米市</v>
      </c>
      <c r="BE95" s="33">
        <f>VLOOKUP(BC95&amp;"_"&amp;$AZ$9,データシート3!A:AB,MATCH("ea_"&amp;"太陽光（建物系）"&amp;"_年間発電",データシート3!$A$1:$AB$1,0),0)/10^3+VLOOKUP(BC95&amp;"_"&amp;$AZ$9,データシート3!A:AB,MATCH("ea_"&amp;"太陽光（土地系）"&amp;"_年間発電",データシート3!$A$1:$AB$1,0),0)/10^3</f>
        <v>3402500.5860000001</v>
      </c>
      <c r="BF95" s="33">
        <f>VLOOKUP(BC95&amp;"_"&amp;$AZ$9,データシート3!A:AB,MATCH("ea_"&amp;"風力（陸上）"&amp;"_年間発電",データシート3!$A$1:$AB$1,0),0)/10^3</f>
        <v>988496.47199999983</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4390997.0580000002</v>
      </c>
      <c r="BJ95" s="33">
        <f>(VLOOKUP($BC95&amp;"_"&amp;$AZ$8,データシート3!$A:$AN,MATCH("da_合計",データシート3!$A$1:$AN$1,0),0))/10^3</f>
        <v>335348.42596760247</v>
      </c>
      <c r="BK95" s="33">
        <f t="shared" si="21"/>
        <v>4055648.6320323977</v>
      </c>
      <c r="BL95" s="33">
        <f t="shared" si="22"/>
        <v>0</v>
      </c>
      <c r="BM95" s="33">
        <f t="shared" si="23"/>
        <v>4055648.6320323977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04207</v>
      </c>
      <c r="AY96" s="18" t="str">
        <f>IF(IFERROR(比較地域マスタ!$AE31,"")=0,"",IFERROR(比較地域マスタ!$AE31,""))</f>
        <v>名取市</v>
      </c>
      <c r="AZ96" s="16"/>
      <c r="BA96" s="22">
        <v>25</v>
      </c>
      <c r="BB96" s="22">
        <v>1</v>
      </c>
      <c r="BC96" s="18" t="str">
        <f t="shared" si="24"/>
        <v>04207</v>
      </c>
      <c r="BD96" s="18" t="str">
        <f t="shared" si="25"/>
        <v>名取市</v>
      </c>
      <c r="BE96" s="33">
        <f>VLOOKUP(BC96&amp;"_"&amp;$AZ$9,データシート3!A:AB,MATCH("ea_"&amp;"太陽光（建物系）"&amp;"_年間発電",データシート3!$A$1:$AB$1,0),0)/10^3+VLOOKUP(BC96&amp;"_"&amp;$AZ$9,データシート3!A:AB,MATCH("ea_"&amp;"太陽光（土地系）"&amp;"_年間発電",データシート3!$A$1:$AB$1,0),0)/10^3</f>
        <v>846773.71699999995</v>
      </c>
      <c r="BF96" s="33">
        <f>VLOOKUP(BC96&amp;"_"&amp;$AZ$9,データシート3!A:AB,MATCH("ea_"&amp;"風力（陸上）"&amp;"_年間発電",データシート3!$A$1:$AB$1,0),0)/10^3</f>
        <v>17526.939999999999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10.792</v>
      </c>
      <c r="BI96" s="33">
        <f t="shared" si="26"/>
        <v>864311.44899999991</v>
      </c>
      <c r="BJ96" s="33">
        <f>(VLOOKUP($BC96&amp;"_"&amp;$AZ$8,データシート3!$A:$AN,MATCH("da_合計",データシート3!$A$1:$AN$1,0),0))/10^3</f>
        <v>363291.41885093035</v>
      </c>
      <c r="BK96" s="33">
        <f t="shared" si="21"/>
        <v>501020.03014906956</v>
      </c>
      <c r="BL96" s="33">
        <f t="shared" si="22"/>
        <v>0</v>
      </c>
      <c r="BM96" s="33">
        <f t="shared" si="23"/>
        <v>501020.03014906956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04214</v>
      </c>
      <c r="AY97" s="18" t="str">
        <f>IF(IFERROR(比較地域マスタ!$AE32,"")=0,"",IFERROR(比較地域マスタ!$AE32,""))</f>
        <v>東松島市</v>
      </c>
      <c r="AZ97" s="16"/>
      <c r="BA97" s="22">
        <v>26</v>
      </c>
      <c r="BB97" s="22">
        <v>1</v>
      </c>
      <c r="BC97" s="18" t="str">
        <f t="shared" si="24"/>
        <v>04214</v>
      </c>
      <c r="BD97" s="18" t="str">
        <f t="shared" si="25"/>
        <v>東松島市</v>
      </c>
      <c r="BE97" s="33">
        <f>VLOOKUP(BC97&amp;"_"&amp;$AZ$9,データシート3!A:AB,MATCH("ea_"&amp;"太陽光（建物系）"&amp;"_年間発電",データシート3!$A$1:$AB$1,0),0)/10^3+VLOOKUP(BC97&amp;"_"&amp;$AZ$9,データシート3!A:AB,MATCH("ea_"&amp;"太陽光（土地系）"&amp;"_年間発電",データシート3!$A$1:$AB$1,0),0)/10^3</f>
        <v>638987.90299999993</v>
      </c>
      <c r="BF97" s="33">
        <f>VLOOKUP(BC97&amp;"_"&amp;$AZ$9,データシート3!A:AB,MATCH("ea_"&amp;"風力（陸上）"&amp;"_年間発電",データシート3!$A$1:$AB$1,0),0)/10^3</f>
        <v>26467.645</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329.90199999999999</v>
      </c>
      <c r="BI97" s="33">
        <f t="shared" si="26"/>
        <v>665785.44999999995</v>
      </c>
      <c r="BJ97" s="33">
        <f>(VLOOKUP($BC97&amp;"_"&amp;$AZ$8,データシート3!$A:$AN,MATCH("da_合計",データシート3!$A$1:$AN$1,0),0))/10^3</f>
        <v>145397.82800708135</v>
      </c>
      <c r="BK97" s="33">
        <f t="shared" si="21"/>
        <v>520387.6219929186</v>
      </c>
      <c r="BL97" s="33">
        <f t="shared" si="22"/>
        <v>0</v>
      </c>
      <c r="BM97" s="33">
        <f t="shared" si="23"/>
        <v>520387.6219929186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04401</v>
      </c>
      <c r="AY98" s="18" t="str">
        <f>IF(IFERROR(比較地域マスタ!$AE33,"")=0,"",IFERROR(比較地域マスタ!$AE33,""))</f>
        <v>松島町</v>
      </c>
      <c r="AZ98" s="16"/>
      <c r="BA98" s="22">
        <v>27</v>
      </c>
      <c r="BB98" s="22">
        <v>1</v>
      </c>
      <c r="BC98" s="18" t="str">
        <f t="shared" si="24"/>
        <v>04401</v>
      </c>
      <c r="BD98" s="18" t="str">
        <f t="shared" si="25"/>
        <v>松島町</v>
      </c>
      <c r="BE98" s="33">
        <f>VLOOKUP(BC98&amp;"_"&amp;$AZ$9,データシート3!A:AB,MATCH("ea_"&amp;"太陽光（建物系）"&amp;"_年間発電",データシート3!$A$1:$AB$1,0),0)/10^3+VLOOKUP(BC98&amp;"_"&amp;$AZ$9,データシート3!A:AB,MATCH("ea_"&amp;"太陽光（土地系）"&amp;"_年間発電",データシート3!$A$1:$AB$1,0),0)/10^3</f>
        <v>214476.32500000001</v>
      </c>
      <c r="BF98" s="33">
        <f>VLOOKUP(BC98&amp;"_"&amp;$AZ$9,データシート3!A:AB,MATCH("ea_"&amp;"風力（陸上）"&amp;"_年間発電",データシート3!$A$1:$AB$1,0),0)/10^3</f>
        <v>5441.6570000000002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7.3579999999999997</v>
      </c>
      <c r="BI98" s="33">
        <f t="shared" si="26"/>
        <v>219925.34000000003</v>
      </c>
      <c r="BJ98" s="33">
        <f>(VLOOKUP($BC98&amp;"_"&amp;$AZ$8,データシート3!$A:$AN,MATCH("da_合計",データシート3!$A$1:$AN$1,0),0))/10^3</f>
        <v>52272.613188212577</v>
      </c>
      <c r="BK98" s="33">
        <f t="shared" si="21"/>
        <v>167652.72681178746</v>
      </c>
      <c r="BL98" s="33">
        <f t="shared" si="22"/>
        <v>0</v>
      </c>
      <c r="BM98" s="33">
        <f t="shared" si="23"/>
        <v>167652.72681178746</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04341</v>
      </c>
      <c r="AY99" s="18" t="str">
        <f>IF(IFERROR(比較地域マスタ!$AE34,"")=0,"",IFERROR(比較地域マスタ!$AE34,""))</f>
        <v>丸森町</v>
      </c>
      <c r="AZ99" s="16"/>
      <c r="BA99" s="22">
        <v>28</v>
      </c>
      <c r="BB99" s="22">
        <v>1</v>
      </c>
      <c r="BC99" s="18" t="str">
        <f t="shared" si="24"/>
        <v>04341</v>
      </c>
      <c r="BD99" s="18" t="str">
        <f t="shared" si="25"/>
        <v>丸森町</v>
      </c>
      <c r="BE99" s="33">
        <f>VLOOKUP(BC99&amp;"_"&amp;$AZ$9,データシート3!A:AB,MATCH("ea_"&amp;"太陽光（建物系）"&amp;"_年間発電",データシート3!$A$1:$AB$1,0),0)/10^3+VLOOKUP(BC99&amp;"_"&amp;$AZ$9,データシート3!A:AB,MATCH("ea_"&amp;"太陽光（土地系）"&amp;"_年間発電",データシート3!$A$1:$AB$1,0),0)/10^3</f>
        <v>634241.75199999998</v>
      </c>
      <c r="BF99" s="33">
        <f>VLOOKUP(BC99&amp;"_"&amp;$AZ$9,データシート3!A:AB,MATCH("ea_"&amp;"風力（陸上）"&amp;"_年間発電",データシート3!$A$1:$AB$1,0),0)/10^3</f>
        <v>1101986.2439999999</v>
      </c>
      <c r="BG99" s="33">
        <f>VLOOKUP(BC99&amp;"_"&amp;$AZ$9,データシート3!A:AB,MATCH("ea_"&amp;"中小水（河川）"&amp;"_年間発電",データシート3!$A$1:$AB$1,0),0)/10^3+VLOOKUP(BC99&amp;"_"&amp;$AZ$9,データシート3!A:AB,MATCH("ea_"&amp;"中小水（農業用水路）"&amp;"_年間発電",データシート3!$A$1:$AB$1,0),0)/10^3</f>
        <v>33948.535000000011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1770176.5309999997</v>
      </c>
      <c r="BJ99" s="33">
        <f>(VLOOKUP($BC99&amp;"_"&amp;$AZ$8,データシート3!$A:$AN,MATCH("da_合計",データシート3!$A$1:$AN$1,0),0))/10^3</f>
        <v>59856.140605912013</v>
      </c>
      <c r="BK99" s="33">
        <f t="shared" si="21"/>
        <v>1710320.3903940876</v>
      </c>
      <c r="BL99" s="33">
        <f t="shared" si="22"/>
        <v>0</v>
      </c>
      <c r="BM99" s="33">
        <f t="shared" si="23"/>
        <v>1710320.3903940876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04505</v>
      </c>
      <c r="AY100" s="18" t="str">
        <f>IF(IFERROR(比較地域マスタ!$AE35,"")=0,"",IFERROR(比較地域マスタ!$AE35,""))</f>
        <v>美里町</v>
      </c>
      <c r="AZ100" s="16"/>
      <c r="BA100" s="22">
        <v>29</v>
      </c>
      <c r="BB100" s="22">
        <v>1</v>
      </c>
      <c r="BC100" s="18" t="str">
        <f t="shared" si="24"/>
        <v>04505</v>
      </c>
      <c r="BD100" s="18" t="str">
        <f t="shared" si="25"/>
        <v>美里町</v>
      </c>
      <c r="BE100" s="33">
        <f>VLOOKUP(BC100&amp;"_"&amp;$AZ$9,データシート3!A:AB,MATCH("ea_"&amp;"太陽光（建物系）"&amp;"_年間発電",データシート3!$A$1:$AB$1,0),0)/10^3+VLOOKUP(BC100&amp;"_"&amp;$AZ$9,データシート3!A:AB,MATCH("ea_"&amp;"太陽光（土地系）"&amp;"_年間発電",データシート3!$A$1:$AB$1,0),0)/10^3</f>
        <v>464195.91200000001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464195.91200000001</v>
      </c>
      <c r="BJ100" s="33">
        <f>(VLOOKUP($BC100&amp;"_"&amp;$AZ$8,データシート3!$A:$AN,MATCH("da_合計",データシート3!$A$1:$AN$1,0),0))/10^3</f>
        <v>105734.68184777473</v>
      </c>
      <c r="BK100" s="33">
        <f t="shared" si="21"/>
        <v>358461.2301522253</v>
      </c>
      <c r="BL100" s="33">
        <f t="shared" si="22"/>
        <v>0</v>
      </c>
      <c r="BM100" s="33">
        <f t="shared" si="23"/>
        <v>358461.2301522253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04606</v>
      </c>
      <c r="AY101" s="18" t="str">
        <f>IF(IFERROR(比較地域マスタ!$AE36,"")=0,"",IFERROR(比較地域マスタ!$AE36,""))</f>
        <v>南三陸町</v>
      </c>
      <c r="AZ101" s="16"/>
      <c r="BA101" s="22">
        <v>30</v>
      </c>
      <c r="BB101" s="22">
        <v>1</v>
      </c>
      <c r="BC101" s="18" t="str">
        <f t="shared" si="24"/>
        <v>04606</v>
      </c>
      <c r="BD101" s="18" t="str">
        <f t="shared" si="25"/>
        <v>南三陸町</v>
      </c>
      <c r="BE101" s="33">
        <f>VLOOKUP(BC101&amp;"_"&amp;$AZ$9,データシート3!A:AB,MATCH("ea_"&amp;"太陽光（建物系）"&amp;"_年間発電",データシート3!$A$1:$AB$1,0),0)/10^3+VLOOKUP(BC101&amp;"_"&amp;$AZ$9,データシート3!A:AB,MATCH("ea_"&amp;"太陽光（土地系）"&amp;"_年間発電",データシート3!$A$1:$AB$1,0),0)/10^3</f>
        <v>271479.549</v>
      </c>
      <c r="BF101" s="33">
        <f>VLOOKUP(BC101&amp;"_"&amp;$AZ$9,データシート3!A:AB,MATCH("ea_"&amp;"風力（陸上）"&amp;"_年間発電",データシート3!$A$1:$AB$1,0),0)/10^3</f>
        <v>959129.87600000016</v>
      </c>
      <c r="BG101" s="33">
        <f>VLOOKUP(BC101&amp;"_"&amp;$AZ$9,データシート3!A:AB,MATCH("ea_"&amp;"中小水（河川）"&amp;"_年間発電",データシート3!$A$1:$AB$1,0),0)/10^3+VLOOKUP(BC101&amp;"_"&amp;$AZ$9,データシート3!A:AB,MATCH("ea_"&amp;"中小水（農業用水路）"&amp;"_年間発電",データシート3!$A$1:$AB$1,0),0)/10^3</f>
        <v>4374.3829999999998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1234983.8080000002</v>
      </c>
      <c r="BJ101" s="33">
        <f>(VLOOKUP($BC101&amp;"_"&amp;$AZ$8,データシート3!$A:$AN,MATCH("da_合計",データシート3!$A$1:$AN$1,0),0))/10^3</f>
        <v>52588.266962644091</v>
      </c>
      <c r="BK101" s="33">
        <f t="shared" si="21"/>
        <v>1182395.541037356</v>
      </c>
      <c r="BL101" s="33">
        <f t="shared" si="22"/>
        <v>0</v>
      </c>
      <c r="BM101" s="33">
        <f t="shared" si="23"/>
        <v>1182395.541037356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04322</v>
      </c>
      <c r="AY102" s="18" t="str">
        <f>IF(IFERROR(比較地域マスタ!$AE37,"")=0,"",IFERROR(比較地域マスタ!$AE37,""))</f>
        <v>村田町</v>
      </c>
      <c r="AZ102" s="16"/>
      <c r="BA102" s="22">
        <v>31</v>
      </c>
      <c r="BB102" s="22">
        <v>1</v>
      </c>
      <c r="BC102" s="18" t="str">
        <f t="shared" si="24"/>
        <v>04322</v>
      </c>
      <c r="BD102" s="18" t="str">
        <f t="shared" si="25"/>
        <v>村田町</v>
      </c>
      <c r="BE102" s="33">
        <f>VLOOKUP(BC102&amp;"_"&amp;$AZ$9,データシート3!A:AB,MATCH("ea_"&amp;"太陽光（建物系）"&amp;"_年間発電",データシート3!$A$1:$AB$1,0),0)/10^3+VLOOKUP(BC102&amp;"_"&amp;$AZ$9,データシート3!A:AB,MATCH("ea_"&amp;"太陽光（土地系）"&amp;"_年間発電",データシート3!$A$1:$AB$1,0),0)/10^3</f>
        <v>315040.53699999995</v>
      </c>
      <c r="BF102" s="33">
        <f>VLOOKUP(BC102&amp;"_"&amp;$AZ$9,データシート3!A:AB,MATCH("ea_"&amp;"風力（陸上）"&amp;"_年間発電",データシート3!$A$1:$AB$1,0),0)/10^3</f>
        <v>34557.49</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349598.02699999994</v>
      </c>
      <c r="BJ102" s="33">
        <f>(VLOOKUP($BC102&amp;"_"&amp;$AZ$8,データシート3!$A:$AN,MATCH("da_合計",データシート3!$A$1:$AN$1,0),0))/10^3</f>
        <v>63876.740049253465</v>
      </c>
      <c r="BK102" s="33">
        <f t="shared" si="21"/>
        <v>285721.28695074649</v>
      </c>
      <c r="BL102" s="33">
        <f t="shared" si="22"/>
        <v>0</v>
      </c>
      <c r="BM102" s="33">
        <f t="shared" si="23"/>
        <v>285721.28695074649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04362</v>
      </c>
      <c r="AY103" s="18" t="str">
        <f>IF(IFERROR(比較地域マスタ!$AE38,"")=0,"",IFERROR(比較地域マスタ!$AE38,""))</f>
        <v>山元町</v>
      </c>
      <c r="AZ103" s="16"/>
      <c r="BA103" s="22">
        <v>32</v>
      </c>
      <c r="BB103" s="22">
        <v>1</v>
      </c>
      <c r="BC103" s="18" t="str">
        <f t="shared" si="24"/>
        <v>04362</v>
      </c>
      <c r="BD103" s="18" t="str">
        <f t="shared" si="25"/>
        <v>山元町</v>
      </c>
      <c r="BE103" s="33">
        <f>VLOOKUP(BC103&amp;"_"&amp;$AZ$9,データシート3!A:AB,MATCH("ea_"&amp;"太陽光（建物系）"&amp;"_年間発電",データシート3!$A$1:$AB$1,0),0)/10^3+VLOOKUP(BC103&amp;"_"&amp;$AZ$9,データシート3!A:AB,MATCH("ea_"&amp;"太陽光（土地系）"&amp;"_年間発電",データシート3!$A$1:$AB$1,0),0)/10^3</f>
        <v>625787.08699999994</v>
      </c>
      <c r="BF103" s="33">
        <f>VLOOKUP(BC103&amp;"_"&amp;$AZ$9,データシート3!A:AB,MATCH("ea_"&amp;"風力（陸上）"&amp;"_年間発電",データシート3!$A$1:$AB$1,0),0)/10^3</f>
        <v>52307.913999999997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678095.00099999993</v>
      </c>
      <c r="BJ103" s="33">
        <f>(VLOOKUP($BC103&amp;"_"&amp;$AZ$8,データシート3!$A:$AN,MATCH("da_合計",データシート3!$A$1:$AN$1,0),0))/10^3</f>
        <v>50639.161442473771</v>
      </c>
      <c r="BK103" s="33">
        <f t="shared" si="21"/>
        <v>627455.83955752617</v>
      </c>
      <c r="BL103" s="33">
        <f t="shared" si="22"/>
        <v>0</v>
      </c>
      <c r="BM103" s="33">
        <f t="shared" si="23"/>
        <v>627455.83955752617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04406</v>
      </c>
      <c r="AY104" s="18" t="str">
        <f>IF(IFERROR(比較地域マスタ!$AE39,"")=0,"",IFERROR(比較地域マスタ!$AE39,""))</f>
        <v>利府町</v>
      </c>
      <c r="AZ104" s="16"/>
      <c r="BA104" s="22">
        <v>33</v>
      </c>
      <c r="BB104" s="22">
        <v>1</v>
      </c>
      <c r="BC104" s="18" t="str">
        <f t="shared" si="24"/>
        <v>04406</v>
      </c>
      <c r="BD104" s="18" t="str">
        <f t="shared" si="25"/>
        <v>利府町</v>
      </c>
      <c r="BE104" s="33">
        <f>VLOOKUP(BC104&amp;"_"&amp;$AZ$9,データシート3!A:AB,MATCH("ea_"&amp;"太陽光（建物系）"&amp;"_年間発電",データシート3!$A$1:$AB$1,0),0)/10^3+VLOOKUP(BC104&amp;"_"&amp;$AZ$9,データシート3!A:AB,MATCH("ea_"&amp;"太陽光（土地系）"&amp;"_年間発電",データシート3!$A$1:$AB$1,0),0)/10^3</f>
        <v>229646.367</v>
      </c>
      <c r="BF104" s="33">
        <f>VLOOKUP(BC104&amp;"_"&amp;$AZ$9,データシート3!A:AB,MATCH("ea_"&amp;"風力（陸上）"&amp;"_年間発電",データシート3!$A$1:$AB$1,0),0)/10^3</f>
        <v>66155.457999999999</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295801.82500000001</v>
      </c>
      <c r="BJ104" s="33">
        <f>(VLOOKUP($BC104&amp;"_"&amp;$AZ$8,データシート3!$A:$AN,MATCH("da_合計",データシート3!$A$1:$AN$1,0),0))/10^3</f>
        <v>146025.07050605735</v>
      </c>
      <c r="BK104" s="33">
        <f t="shared" ref="BK104:BK135" si="27">BI104-BJ104</f>
        <v>149776.75449394266</v>
      </c>
      <c r="BL104" s="33">
        <f t="shared" ref="BL104:BL135" si="28">IF(BK104&gt;0,0,BK104)</f>
        <v>0</v>
      </c>
      <c r="BM104" s="33">
        <f t="shared" ref="BM104:BM135" si="29">IF(BK104&gt;0,BK104,0)</f>
        <v>149776.75449394266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04501</v>
      </c>
      <c r="AY105" s="18" t="str">
        <f>IF(IFERROR(比較地域マスタ!$AE40,"")=0,"",IFERROR(比較地域マスタ!$AE40,""))</f>
        <v>涌谷町</v>
      </c>
      <c r="AZ105" s="16"/>
      <c r="BA105" s="22">
        <v>34</v>
      </c>
      <c r="BB105" s="22">
        <v>1</v>
      </c>
      <c r="BC105" s="18" t="str">
        <f t="shared" si="24"/>
        <v>04501</v>
      </c>
      <c r="BD105" s="18" t="str">
        <f t="shared" si="25"/>
        <v>涌谷町</v>
      </c>
      <c r="BE105" s="33">
        <f>VLOOKUP(BC105&amp;"_"&amp;$AZ$9,データシート3!A:AB,MATCH("ea_"&amp;"太陽光（建物系）"&amp;"_年間発電",データシート3!$A$1:$AB$1,0),0)/10^3+VLOOKUP(BC105&amp;"_"&amp;$AZ$9,データシート3!A:AB,MATCH("ea_"&amp;"太陽光（土地系）"&amp;"_年間発電",データシート3!$A$1:$AB$1,0),0)/10^3</f>
        <v>422470.554</v>
      </c>
      <c r="BF105" s="33">
        <f>VLOOKUP(BC105&amp;"_"&amp;$AZ$9,データシート3!A:AB,MATCH("ea_"&amp;"風力（陸上）"&amp;"_年間発電",データシート3!$A$1:$AB$1,0),0)/10^3</f>
        <v>9799.6620000000003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432270.21600000001</v>
      </c>
      <c r="BJ105" s="33">
        <f>(VLOOKUP($BC105&amp;"_"&amp;$AZ$8,データシート3!$A:$AN,MATCH("da_合計",データシート3!$A$1:$AN$1,0),0))/10^3</f>
        <v>96327.683719760593</v>
      </c>
      <c r="BK105" s="33">
        <f t="shared" si="27"/>
        <v>335942.53228023939</v>
      </c>
      <c r="BL105" s="33">
        <f t="shared" si="28"/>
        <v>0</v>
      </c>
      <c r="BM105" s="33">
        <f t="shared" si="29"/>
        <v>335942.53228023939</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04361</v>
      </c>
      <c r="AY106" s="18" t="str">
        <f>IF(IFERROR(比較地域マスタ!$AE41,"")=0,"",IFERROR(比較地域マスタ!$AE41,""))</f>
        <v>亘理町</v>
      </c>
      <c r="AZ106" s="16"/>
      <c r="BA106" s="22">
        <v>35</v>
      </c>
      <c r="BB106" s="22">
        <v>1</v>
      </c>
      <c r="BC106" s="18" t="str">
        <f t="shared" si="24"/>
        <v>04361</v>
      </c>
      <c r="BD106" s="18" t="str">
        <f t="shared" si="25"/>
        <v>亘理町</v>
      </c>
      <c r="BE106" s="33">
        <f>VLOOKUP(BC106&amp;"_"&amp;$AZ$9,データシート3!A:AB,MATCH("ea_"&amp;"太陽光（建物系）"&amp;"_年間発電",データシート3!$A$1:$AB$1,0),0)/10^3+VLOOKUP(BC106&amp;"_"&amp;$AZ$9,データシート3!A:AB,MATCH("ea_"&amp;"太陽光（土地系）"&amp;"_年間発電",データシート3!$A$1:$AB$1,0),0)/10^3</f>
        <v>529483.04399999999</v>
      </c>
      <c r="BF106" s="33">
        <f>VLOOKUP(BC106&amp;"_"&amp;$AZ$9,データシート3!A:AB,MATCH("ea_"&amp;"風力（陸上）"&amp;"_年間発電",データシート3!$A$1:$AB$1,0),0)/10^3</f>
        <v>754.81200000000001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530237.85600000003</v>
      </c>
      <c r="BJ106" s="33">
        <f>(VLOOKUP($BC106&amp;"_"&amp;$AZ$8,データシート3!$A:$AN,MATCH("da_合計",データシート3!$A$1:$AN$1,0),0))/10^3</f>
        <v>137567.92019317273</v>
      </c>
      <c r="BK106" s="33">
        <f t="shared" si="27"/>
        <v>392669.93580682727</v>
      </c>
      <c r="BL106" s="33">
        <f t="shared" si="28"/>
        <v>0</v>
      </c>
      <c r="BM106" s="33">
        <f t="shared" si="29"/>
        <v>392669.93580682727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蔵王町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04301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1</v>
      </c>
      <c r="L7" s="702">
        <f t="shared" si="0"/>
        <v>2</v>
      </c>
      <c r="M7" s="702">
        <f t="shared" si="0"/>
        <v>2</v>
      </c>
      <c r="N7" s="702">
        <f t="shared" si="0"/>
        <v>2</v>
      </c>
      <c r="O7" s="702">
        <f>SUM(O8:O13)</f>
        <v>2</v>
      </c>
      <c r="P7" s="702">
        <f t="shared" si="0"/>
        <v>2</v>
      </c>
      <c r="Q7" s="703">
        <f>SUM(Q8:Q13)</f>
        <v>2</v>
      </c>
      <c r="R7" s="909">
        <f t="shared" si="0"/>
        <v>35.820999999999998</v>
      </c>
      <c r="S7" s="910">
        <f t="shared" si="0"/>
        <v>38.899000000000001</v>
      </c>
      <c r="T7" s="910">
        <f t="shared" si="0"/>
        <v>41.55</v>
      </c>
      <c r="U7" s="910">
        <f t="shared" si="0"/>
        <v>39.807000000000002</v>
      </c>
      <c r="V7" s="910">
        <f t="shared" si="0"/>
        <v>7.4009999999999998</v>
      </c>
      <c r="W7" s="910">
        <f t="shared" si="0"/>
        <v>18.431999999999999</v>
      </c>
      <c r="X7" s="910">
        <f t="shared" si="0"/>
        <v>35.311999999999998</v>
      </c>
      <c r="Y7" s="910">
        <f t="shared" si="0"/>
        <v>31.51</v>
      </c>
      <c r="Z7" s="910">
        <f>SUM(Z8:Z13)</f>
        <v>29.625</v>
      </c>
      <c r="AA7" s="910">
        <f>SUM(AA8:AA13)</f>
        <v>31.984999999999999</v>
      </c>
      <c r="AB7" s="911">
        <f t="shared" si="0"/>
        <v>31.376999999999999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1</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35.820999999999998</v>
      </c>
      <c r="S10" s="916">
        <f>VLOOKUP($D$3&amp;"_"&amp;S$3,データシート1!$A:$BU,MATCH($R$2&amp;"_"&amp;$C10,データシート1!$A$1:$BU$1,0),0)</f>
        <v>38.899000000000001</v>
      </c>
      <c r="T10" s="916">
        <f>VLOOKUP($D$3&amp;"_"&amp;T$3,データシート1!$A:$BU,MATCH($R$2&amp;"_"&amp;$C10,データシート1!$A$1:$BU$1,0),0)</f>
        <v>41.55</v>
      </c>
      <c r="U10" s="916">
        <f>VLOOKUP($D$3&amp;"_"&amp;U$3,データシート1!$A:$BU,MATCH($R$2&amp;"_"&amp;$C10,データシート1!$A$1:$BU$1,0),0)</f>
        <v>39.807000000000002</v>
      </c>
      <c r="V10" s="916">
        <f>VLOOKUP($D$3&amp;"_"&amp;V$3,データシート1!$A:$BU,MATCH($R$2&amp;"_"&amp;$C10,データシート1!$A$1:$BU$1,0),0)</f>
        <v>7.4009999999999998</v>
      </c>
      <c r="W10" s="916">
        <f>VLOOKUP($D$3&amp;"_"&amp;W$3,データシート1!$A:$BU,MATCH($R$2&amp;"_"&amp;$C10,データシート1!$A$1:$BU$1,0),0)</f>
        <v>18.431999999999999</v>
      </c>
      <c r="X10" s="916">
        <f>VLOOKUP($D$3&amp;"_"&amp;X$3,データシート1!$A:$BU,MATCH($R$2&amp;"_"&amp;$C10,データシート1!$A$1:$BU$1,0),0)</f>
        <v>35.311999999999998</v>
      </c>
      <c r="Y10" s="916">
        <f>VLOOKUP($D$3&amp;"_"&amp;Y$3,データシート1!$A:$BU,MATCH($R$2&amp;"_"&amp;$C10,データシート1!$A$1:$BU$1,0),0)</f>
        <v>31.51</v>
      </c>
      <c r="Z10" s="916">
        <f>VLOOKUP($D$3&amp;"_"&amp;Z$3,データシート1!$A:$BU,MATCH($R$2&amp;"_"&amp;$C10,データシート1!$A$1:$BU$1,0),0)</f>
        <v>29.625</v>
      </c>
      <c r="AA10" s="916">
        <f>VLOOKUP($D$3&amp;"_"&amp;AA$3,データシート1!$A:$BU,MATCH($R$2&amp;"_"&amp;$C10,データシート1!$A$1:$BU$1,0),0)</f>
        <v>31.984999999999999</v>
      </c>
      <c r="AB10" s="917">
        <f>VLOOKUP($D$3&amp;"_"&amp;AB$3,データシート1!$A:$BU,MATCH($R$2&amp;"_"&amp;$C10,データシート1!$A$1:$BU$1,0),0)</f>
        <v>31.376999999999999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1</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35.820999999999998</v>
      </c>
      <c r="S26" s="925">
        <f>VLOOKUP($D$3&amp;"_"&amp;S$3,データシート2!$A:$SI,MATCH($R$2&amp;"_"&amp;$B26,データシート2!$A$1:$SI$1,0),0)</f>
        <v>38.899000000000001</v>
      </c>
      <c r="T26" s="925">
        <f>VLOOKUP($D$3&amp;"_"&amp;T$3,データシート2!$A:$SI,MATCH($R$2&amp;"_"&amp;$B26,データシート2!$A$1:$SI$1,0),0)</f>
        <v>41.55</v>
      </c>
      <c r="U26" s="925">
        <f>VLOOKUP($D$3&amp;"_"&amp;U$3,データシート2!$A:$SI,MATCH($R$2&amp;"_"&amp;$B26,データシート2!$A$1:$SI$1,0),0)</f>
        <v>39.807000000000002</v>
      </c>
      <c r="V26" s="925">
        <f>VLOOKUP($D$3&amp;"_"&amp;V$3,データシート2!$A:$SI,MATCH($R$2&amp;"_"&amp;$B26,データシート2!$A$1:$SI$1,0),0)</f>
        <v>7.4009999999999998</v>
      </c>
      <c r="W26" s="925">
        <f>VLOOKUP($D$3&amp;"_"&amp;W$3,データシート2!$A:$SI,MATCH($R$2&amp;"_"&amp;$B26,データシート2!$A$1:$SI$1,0),0)</f>
        <v>18.431999999999999</v>
      </c>
      <c r="X26" s="925">
        <f>VLOOKUP($D$3&amp;"_"&amp;X$3,データシート2!$A:$SI,MATCH($R$2&amp;"_"&amp;$B26,データシート2!$A$1:$SI$1,0),0)</f>
        <v>35.311999999999998</v>
      </c>
      <c r="Y26" s="925">
        <f>VLOOKUP($D$3&amp;"_"&amp;Y$3,データシート2!$A:$SI,MATCH($R$2&amp;"_"&amp;$B26,データシート2!$A$1:$SI$1,0),0)</f>
        <v>31.51</v>
      </c>
      <c r="Z26" s="925">
        <f>VLOOKUP($D$3&amp;"_"&amp;Z$3,データシート2!$A:$SI,MATCH($R$2&amp;"_"&amp;$B26,データシート2!$A$1:$SI$1,0),0)</f>
        <v>29.625</v>
      </c>
      <c r="AA26" s="925">
        <f>VLOOKUP($D$3&amp;"_"&amp;AA$3,データシート2!$A:$SI,MATCH($R$2&amp;"_"&amp;$B26,データシート2!$A$1:$SI$1,0),0)</f>
        <v>31.984999999999999</v>
      </c>
      <c r="AB26" s="926">
        <f>VLOOKUP($D$3&amp;"_"&amp;AB$3,データシート2!$A:$SI,MATCH($R$2&amp;"_"&amp;$B26,データシート2!$A$1:$SI$1,0),0)</f>
        <v>31.376999999999999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0</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27.481999999999999</v>
      </c>
      <c r="S28" s="938">
        <f>VLOOKUP($D$3&amp;"_"&amp;S$3,データシート2!$A:$SI,MATCH($R$2&amp;"_"&amp;$C28,データシート2!$A$1:$SI$1,0),0)</f>
        <v>31.896000000000001</v>
      </c>
      <c r="T28" s="938">
        <f>VLOOKUP($D$3&amp;"_"&amp;T$3,データシート2!$A:$SI,MATCH($R$2&amp;"_"&amp;$C28,データシート2!$A$1:$SI$1,0),0)</f>
        <v>33.993000000000002</v>
      </c>
      <c r="U28" s="938">
        <f>VLOOKUP($D$3&amp;"_"&amp;U$3,データシート2!$A:$SI,MATCH($R$2&amp;"_"&amp;$C28,データシート2!$A$1:$SI$1,0),0)</f>
        <v>31.902000000000001</v>
      </c>
      <c r="V28" s="938">
        <f>VLOOKUP($D$3&amp;"_"&amp;V$3,データシート2!$A:$SI,MATCH($R$2&amp;"_"&amp;$C28,データシート2!$A$1:$SI$1,0),0)</f>
        <v>0</v>
      </c>
      <c r="W28" s="938">
        <f>VLOOKUP($D$3&amp;"_"&amp;W$3,データシート2!$A:$SI,MATCH($R$2&amp;"_"&amp;$C28,データシート2!$A$1:$SI$1,0),0)</f>
        <v>10.951000000000001</v>
      </c>
      <c r="X28" s="938">
        <f>VLOOKUP($D$3&amp;"_"&amp;X$3,データシート2!$A:$SI,MATCH($R$2&amp;"_"&amp;$C28,データシート2!$A$1:$SI$1,0),0)</f>
        <v>26.472000000000001</v>
      </c>
      <c r="Y28" s="938">
        <f>VLOOKUP($D$3&amp;"_"&amp;Y$3,データシート2!$A:$SI,MATCH($R$2&amp;"_"&amp;$C28,データシート2!$A$1:$SI$1,0),0)</f>
        <v>22.527999999999999</v>
      </c>
      <c r="Z28" s="938">
        <f>VLOOKUP($D$3&amp;"_"&amp;Z$3,データシート2!$A:$SI,MATCH($R$2&amp;"_"&amp;$C28,データシート2!$A$1:$SI$1,0),0)</f>
        <v>21.242999999999999</v>
      </c>
      <c r="AA28" s="938">
        <f>VLOOKUP($D$3&amp;"_"&amp;AA$3,データシート2!$A:$SI,MATCH($R$2&amp;"_"&amp;$C28,データシート2!$A$1:$SI$1,0),0)</f>
        <v>25.09</v>
      </c>
      <c r="AB28" s="939">
        <f>VLOOKUP($D$3&amp;"_"&amp;AB$3,データシート2!$A:$SI,MATCH($R$2&amp;"_"&amp;$C28,データシート2!$A$1:$SI$1,0),0)</f>
        <v>24.274999999999999</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8.3390000000000004</v>
      </c>
      <c r="S41" s="938">
        <f>VLOOKUP($D$3&amp;"_"&amp;S$3,データシート2!$A:$SI,MATCH($R$2&amp;"_"&amp;$C41,データシート2!$A$1:$SI$1,0),0)</f>
        <v>7.0030000000000001</v>
      </c>
      <c r="T41" s="938">
        <f>VLOOKUP($D$3&amp;"_"&amp;T$3,データシート2!$A:$SI,MATCH($R$2&amp;"_"&amp;$C41,データシート2!$A$1:$SI$1,0),0)</f>
        <v>7.5570000000000004</v>
      </c>
      <c r="U41" s="938">
        <f>VLOOKUP($D$3&amp;"_"&amp;U$3,データシート2!$A:$SI,MATCH($R$2&amp;"_"&amp;$C41,データシート2!$A$1:$SI$1,0),0)</f>
        <v>7.9050000000000002</v>
      </c>
      <c r="V41" s="938">
        <f>VLOOKUP($D$3&amp;"_"&amp;V$3,データシート2!$A:$SI,MATCH($R$2&amp;"_"&amp;$C41,データシート2!$A$1:$SI$1,0),0)</f>
        <v>7.4009999999999998</v>
      </c>
      <c r="W41" s="938">
        <f>VLOOKUP($D$3&amp;"_"&amp;W$3,データシート2!$A:$SI,MATCH($R$2&amp;"_"&amp;$C41,データシート2!$A$1:$SI$1,0),0)</f>
        <v>7.4809999999999999</v>
      </c>
      <c r="X41" s="938">
        <f>VLOOKUP($D$3&amp;"_"&amp;X$3,データシート2!$A:$SI,MATCH($R$2&amp;"_"&amp;$C41,データシート2!$A$1:$SI$1,0),0)</f>
        <v>8.84</v>
      </c>
      <c r="Y41" s="938">
        <f>VLOOKUP($D$3&amp;"_"&amp;Y$3,データシート2!$A:$SI,MATCH($R$2&amp;"_"&amp;$C41,データシート2!$A$1:$SI$1,0),0)</f>
        <v>8.9819999999999993</v>
      </c>
      <c r="Z41" s="938">
        <f>VLOOKUP($D$3&amp;"_"&amp;Z$3,データシート2!$A:$SI,MATCH($R$2&amp;"_"&amp;$C41,データシート2!$A$1:$SI$1,0),0)</f>
        <v>8.3819999999999997</v>
      </c>
      <c r="AA41" s="938">
        <f>VLOOKUP($D$3&amp;"_"&amp;AA$3,データシート2!$A:$SI,MATCH($R$2&amp;"_"&amp;$C41,データシート2!$A$1:$SI$1,0),0)</f>
        <v>6.8949999999999996</v>
      </c>
      <c r="AB41" s="939">
        <f>VLOOKUP($D$3&amp;"_"&amp;AB$3,データシート2!$A:$SI,MATCH($R$2&amp;"_"&amp;$C41,データシート2!$A$1:$SI$1,0),0)</f>
        <v>7.1020000000000003</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2025-03-04T09:13:52Z</dcterms:created>
  <dcterms:modified xsi:type="dcterms:W3CDTF">2025-03-04T09:13:52Z</dcterms:modified>
  <cp:category/>
  <cp:contentStatus/>
</cp:coreProperties>
</file>