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86A4AB-2F22-4E0B-A990-3A4E289668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<sst xmlns="http://schemas.openxmlformats.org/spreadsheetml/2006/main" count="16742" uniqueCount="2460">
  <si>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</si>
  <si>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</si>
  <si>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</si>
  <si>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</si>
  <si>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</si>
  <si>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</si>
  <si>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</si>
  <si>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</si>
  <si>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</si>
  <si>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</si>
  <si>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</si>
  <si>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</si>
  <si>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</si>
  <si>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</si>
  <si>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</si>
  <si>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</si>
  <si>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</si>
  <si>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</si>
  <si>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</si>
  <si>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</si>
  <si>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</si>
  <si>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</si>
  <si>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</si>
  <si>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</si>
  <si>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</si>
  <si>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</si>
  <si>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</si>
  <si>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</si>
  <si>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</si>
  <si>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</si>
  <si>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</si>
  <si>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</si>
  <si>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</si>
  <si>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</si>
  <si>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</si>
  <si>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</si>
  <si>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</si>
  <si>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</si>
  <si>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</si>
  <si>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</si>
  <si>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</si>
  <si>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</si>
  <si>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</si>
  <si>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</si>
  <si>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</si>
  <si>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</si>
  <si>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</si>
  <si>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</si>
  <si>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</si>
  <si>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</si>
  <si>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</si>
  <si>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</si>
  <si>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</si>
  <si>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</si>
  <si>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</si>
  <si>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</si>
  <si>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</si>
  <si>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</si>
  <si>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</si>
  <si>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</si>
  <si>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</si>
  <si>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</si>
  <si>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</si>
  <si>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</si>
  <si>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</si>
  <si>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</si>
  <si>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</si>
  <si>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</si>
  <si>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</si>
  <si>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</si>
  <si>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</si>
  <si>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</si>
  <si>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</si>
  <si>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</si>
  <si>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</si>
  <si>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</si>
  <si>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</si>
  <si>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</si>
  <si>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</si>
  <si>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</si>
  <si>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</si>
  <si>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</si>
  <si>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</si>
  <si>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</si>
  <si>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</si>
  <si>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</si>
  <si>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</si>
  <si>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</si>
  <si>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</si>
  <si>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</si>
  <si>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</si>
  <si>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</si>
  <si>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</si>
  <si>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</si>
  <si>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</si>
  <si>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</si>
  <si>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</si>
  <si>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</si>
  <si>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</si>
  <si>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</si>
  <si>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</si>
  <si>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</si>
  <si>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</si>
  <si>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</si>
  <si>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</si>
  <si>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</si>
  <si>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</si>
  <si>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</si>
  <si>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</si>
  <si>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</si>
  <si>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</si>
  <si>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</si>
  <si>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</si>
  <si>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</si>
  <si>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</si>
  <si>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</si>
  <si>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</si>
  <si>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</si>
  <si>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</si>
  <si>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</si>
  <si>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</si>
  <si>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</si>
  <si>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</si>
  <si>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</si>
  <si>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</si>
  <si>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</si>
  <si>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</si>
  <si>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</si>
  <si>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</si>
  <si>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</si>
  <si>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</si>
  <si>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</si>
  <si>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</si>
  <si>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</si>
  <si>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</si>
  <si>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</si>
  <si>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</si>
  <si>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</si>
  <si>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</si>
  <si>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</si>
  <si>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</si>
  <si>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</si>
  <si>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</si>
  <si>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</si>
  <si>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</si>
  <si>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</si>
  <si>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</si>
  <si>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</si>
  <si>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</si>
  <si>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</si>
  <si>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</si>
  <si>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</si>
  <si>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</si>
  <si>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</si>
  <si>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</si>
  <si>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</si>
  <si>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</si>
  <si>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</si>
  <si>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</si>
  <si>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</si>
  <si>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</si>
  <si>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</si>
  <si>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</si>
  <si>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</si>
  <si>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</si>
  <si>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</si>
  <si>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</si>
  <si>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</si>
  <si>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</si>
  <si>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</si>
  <si>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</si>
  <si>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</si>
  <si>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</si>
  <si>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</si>
  <si>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</si>
  <si>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</si>
  <si>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</si>
  <si>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</si>
  <si>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</si>
  <si>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</si>
  <si>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</si>
  <si>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</si>
  <si>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</si>
  <si>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</si>
  <si>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</si>
  <si>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</si>
  <si>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</si>
  <si>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</si>
  <si>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</si>
  <si>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</si>
  <si>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</si>
  <si>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</si>
  <si>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</si>
  <si>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</si>
  <si>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</si>
  <si>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</si>
  <si>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</si>
  <si>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</si>
  <si>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</si>
  <si>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</si>
  <si>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</si>
  <si>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</si>
  <si>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</si>
  <si>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</si>
  <si>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</si>
  <si>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</si>
  <si>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</si>
  <si>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</si>
  <si>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</si>
  <si>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</si>
  <si>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</si>
  <si>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</si>
  <si>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</si>
  <si>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</si>
  <si>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</si>
  <si>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</si>
  <si>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</si>
  <si>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</si>
  <si>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</si>
  <si>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</si>
  <si>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</si>
  <si>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</si>
  <si>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</si>
  <si>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</si>
  <si>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</si>
  <si>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</si>
  <si>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</si>
  <si>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</si>
  <si>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</si>
  <si>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</si>
  <si>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</si>
  <si>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</si>
  <si>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</si>
  <si>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</si>
  <si>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</si>
  <si>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</si>
  <si>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</si>
  <si>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</si>
  <si>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</si>
  <si>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</si>
  <si>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</si>
  <si>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</si>
  <si>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</si>
  <si>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</si>
  <si>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</si>
  <si>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</si>
  <si>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</si>
  <si>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</si>
  <si>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</si>
  <si>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</si>
  <si>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</si>
  <si>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</si>
  <si>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</si>
  <si>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</si>
  <si>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</si>
  <si>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</si>
  <si>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</si>
  <si>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</si>
  <si>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</si>
  <si>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</si>
  <si>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</si>
  <si>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</si>
  <si>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</si>
  <si>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</si>
  <si>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</si>
  <si>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</si>
  <si>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</si>
  <si>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</si>
  <si>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</si>
  <si>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</si>
  <si>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</si>
  <si>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</si>
  <si>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</si>
  <si>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</si>
  <si>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</si>
  <si>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</si>
  <si>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</si>
  <si>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</si>
  <si>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</si>
  <si>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</si>
  <si>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</si>
  <si>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</si>
  <si>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</si>
  <si>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</si>
  <si>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</si>
  <si>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</si>
  <si>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</si>
  <si>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</si>
  <si>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</si>
  <si>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</si>
  <si>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</si>
  <si>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</si>
  <si>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</si>
  <si>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</si>
  <si>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</si>
  <si>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</si>
  <si>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</si>
  <si>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</si>
  <si>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</si>
  <si>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</si>
  <si>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</si>
  <si>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</si>
  <si>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</si>
  <si>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</si>
  <si>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</si>
  <si>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</si>
  <si>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</si>
  <si>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</si>
  <si>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</si>
  <si>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</si>
  <si>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</si>
  <si>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</si>
  <si>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</si>
  <si>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</si>
  <si>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</si>
  <si>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</si>
  <si>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</si>
  <si>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</si>
  <si>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</si>
  <si>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</si>
  <si>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</si>
  <si>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</si>
  <si>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</si>
  <si>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</si>
  <si>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</si>
  <si>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</si>
  <si>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</si>
  <si>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</si>
  <si>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</si>
  <si>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</si>
  <si>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</si>
  <si>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</si>
  <si>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</si>
  <si>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</si>
  <si>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</si>
  <si>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</si>
  <si>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</si>
  <si>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</si>
  <si>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</si>
  <si>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</si>
  <si>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</si>
  <si>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</si>
  <si>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</si>
  <si>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</si>
  <si>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</si>
  <si>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</si>
  <si>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</si>
  <si>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</si>
  <si>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</si>
  <si>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</si>
  <si>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</si>
  <si>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</si>
  <si>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</si>
  <si>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</si>
  <si>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</si>
  <si>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</si>
  <si>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</si>
  <si>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</si>
  <si>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</si>
  <si>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</si>
  <si>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</si>
  <si>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</si>
  <si>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</si>
  <si>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</si>
  <si>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</si>
  <si>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</si>
  <si>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</si>
  <si>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</si>
  <si>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</si>
  <si>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</si>
  <si>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</si>
  <si>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</si>
  <si>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</si>
  <si>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</si>
  <si>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</si>
  <si>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</si>
  <si>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</si>
  <si>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</si>
  <si>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</si>
  <si>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</si>
  <si>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</si>
  <si>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</si>
  <si>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</si>
  <si>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</si>
  <si>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</si>
  <si>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</si>
  <si>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</si>
  <si>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</si>
  <si>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</si>
  <si>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</si>
  <si>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</si>
  <si>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</si>
  <si>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</si>
  <si>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</si>
  <si>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</si>
  <si>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</si>
  <si>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</si>
  <si>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</si>
  <si>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</si>
  <si>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</si>
  <si>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</si>
  <si>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</si>
  <si>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</si>
  <si>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</si>
  <si>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</si>
  <si>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</si>
  <si>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</si>
  <si>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</si>
  <si>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</si>
  <si>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</si>
  <si>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</si>
  <si>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</si>
  <si>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</si>
  <si>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</si>
  <si>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</si>
  <si>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</si>
  <si>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</si>
  <si>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</si>
  <si>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</si>
  <si>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</si>
  <si>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</si>
  <si>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</si>
  <si>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</si>
  <si>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</si>
  <si>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</si>
  <si>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</si>
  <si>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</si>
  <si>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</si>
  <si>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</si>
  <si>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</si>
  <si>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</si>
  <si>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</si>
  <si>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</si>
  <si>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</si>
  <si>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</si>
  <si>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</si>
  <si>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</si>
  <si>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</si>
  <si>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</si>
  <si>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</si>
  <si>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</si>
  <si>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</si>
  <si>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</si>
  <si>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</si>
  <si>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</si>
  <si>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</si>
  <si>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</si>
  <si>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</si>
  <si>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</si>
  <si>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</si>
  <si>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</si>
  <si>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</si>
  <si>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</si>
  <si>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</si>
  <si>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</si>
  <si>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</si>
  <si>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</si>
  <si>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</si>
  <si>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</si>
  <si>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</si>
  <si>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</si>
  <si>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</si>
  <si>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</si>
  <si>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</si>
  <si>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</si>
  <si>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</si>
  <si>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</si>
  <si>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</si>
  <si>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</si>
  <si>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</si>
  <si>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</si>
  <si>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</si>
  <si>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</si>
  <si>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</si>
  <si>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</si>
  <si>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</si>
  <si>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</si>
  <si>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</si>
  <si>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</si>
  <si>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</si>
  <si>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</si>
  <si>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</si>
  <si>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</si>
  <si>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</si>
  <si>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</si>
  <si>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</si>
  <si>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</si>
  <si>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</si>
  <si>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</si>
  <si>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</si>
  <si>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</si>
  <si>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</si>
  <si>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</si>
  <si>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</si>
  <si>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</si>
  <si>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</si>
  <si>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</si>
  <si>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</si>
  <si>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</si>
  <si>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</si>
  <si>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</si>
  <si>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</si>
  <si>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</si>
  <si>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</si>
  <si>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</si>
  <si>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</si>
  <si>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</si>
  <si>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</si>
  <si>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</si>
  <si>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</si>
  <si>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</si>
  <si>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</si>
  <si>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</si>
  <si>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</si>
  <si>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</si>
  <si>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</si>
  <si>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</si>
  <si>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</si>
  <si>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</si>
  <si>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</si>
  <si>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</si>
  <si>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</si>
  <si>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</si>
  <si>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</si>
  <si>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</si>
  <si>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</si>
  <si>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</si>
  <si>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</si>
  <si>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</si>
  <si>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</si>
  <si>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</si>
  <si>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</si>
  <si>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</si>
  <si>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</si>
  <si>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</si>
  <si>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</si>
  <si>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</si>
  <si>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</si>
  <si>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</si>
  <si>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</si>
  <si>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</si>
  <si>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</si>
  <si>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</si>
  <si>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</si>
  <si>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</si>
  <si>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</si>
  <si>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</si>
  <si>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</si>
  <si>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</si>
  <si>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</si>
  <si>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</si>
  <si>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</si>
  <si>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</si>
  <si>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</si>
  <si>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</si>
  <si>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</si>
  <si>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</si>
  <si>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</si>
  <si>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</si>
  <si>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</si>
  <si>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</si>
  <si>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</si>
  <si>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</si>
  <si>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</si>
  <si>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</si>
  <si>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</si>
  <si>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</si>
  <si>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</si>
  <si>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</si>
  <si>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</si>
  <si>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</si>
  <si>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</si>
  <si>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</si>
  <si>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</si>
  <si>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</si>
  <si>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</si>
  <si>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</si>
  <si>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</si>
  <si>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</si>
  <si>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</si>
  <si>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</si>
  <si>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</si>
  <si>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</si>
  <si>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</si>
  <si>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</si>
  <si>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</si>
  <si>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</si>
  <si>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</si>
  <si>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</si>
  <si>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</si>
  <si>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</si>
  <si>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</si>
  <si>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</si>
  <si>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</si>
  <si>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</si>
  <si>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</si>
  <si>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</si>
  <si>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</si>
  <si>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</si>
  <si>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</si>
  <si>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</si>
  <si>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</si>
  <si>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</si>
  <si>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</si>
  <si>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</si>
  <si>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</si>
  <si>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</si>
  <si>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</si>
  <si>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</si>
  <si>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</si>
  <si>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</si>
  <si>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</si>
  <si>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</si>
  <si>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</si>
  <si>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</si>
  <si>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</si>
  <si>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</si>
  <si>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</si>
  <si>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</si>
  <si>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</si>
  <si>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</si>
  <si>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</si>
  <si>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</si>
  <si>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</si>
  <si>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</si>
  <si>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</si>
  <si>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</si>
  <si>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</si>
  <si>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</si>
  <si>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</si>
  <si>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</si>
  <si>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</si>
  <si>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</si>
  <si>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</si>
  <si>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</si>
  <si>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</si>
  <si>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</si>
  <si>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</si>
  <si>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</si>
  <si>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</si>
  <si>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</si>
  <si>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</si>
  <si>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</si>
  <si>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</si>
  <si>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</si>
  <si>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</si>
  <si>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</si>
  <si>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</si>
  <si>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</si>
  <si>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</si>
  <si>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</si>
  <si>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</si>
  <si>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</si>
  <si>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</si>
  <si>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</si>
  <si>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</si>
  <si>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</si>
  <si>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</si>
  <si>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</si>
  <si>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</si>
  <si>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</si>
  <si>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</si>
  <si>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</si>
  <si>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</si>
  <si>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</si>
  <si>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</si>
  <si>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</si>
  <si>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</si>
  <si>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</si>
  <si>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</si>
  <si>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</si>
  <si>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</si>
  <si>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</si>
  <si>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</si>
  <si>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</si>
  <si>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</si>
  <si>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</si>
  <si>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</si>
  <si>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</si>
  <si>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</si>
  <si>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</si>
  <si>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</si>
  <si>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</si>
  <si>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</si>
  <si>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</si>
  <si>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</si>
  <si>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</si>
  <si>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</si>
  <si>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</si>
  <si>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</si>
  <si>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</si>
  <si>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</si>
  <si>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</si>
  <si>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</si>
  <si>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</si>
  <si>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</si>
  <si>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</si>
  <si>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</si>
  <si>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</si>
  <si>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</si>
  <si>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</si>
  <si>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</si>
  <si>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</si>
  <si>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</si>
  <si>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</si>
  <si>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</si>
  <si>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</si>
  <si>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</si>
  <si>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</si>
  <si>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</si>
  <si>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</si>
  <si>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</si>
  <si>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</si>
  <si>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</si>
  <si>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</si>
  <si>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</si>
  <si>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</si>
  <si>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</si>
  <si>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</si>
  <si>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</si>
  <si>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</si>
  <si>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</si>
  <si>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</si>
  <si>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</si>
  <si>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</si>
  <si>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</si>
  <si>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</si>
  <si>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</si>
  <si>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</si>
  <si>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</si>
  <si>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</si>
  <si>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</si>
  <si>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</si>
  <si>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</si>
  <si>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</si>
  <si>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</si>
  <si>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</si>
  <si>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</si>
  <si>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</si>
  <si>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</si>
  <si>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</si>
  <si>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</si>
  <si>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</si>
  <si>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</si>
  <si>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</si>
  <si>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</si>
  <si>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</si>
  <si>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</si>
  <si>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</si>
  <si>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</si>
  <si>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</si>
  <si>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</si>
  <si>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</si>
  <si>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</si>
  <si>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</si>
  <si>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</si>
  <si>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</si>
  <si>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</si>
  <si>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</si>
  <si>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</si>
  <si>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</si>
  <si>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</si>
  <si>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</si>
  <si>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</si>
  <si>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</si>
  <si>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</si>
  <si>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</si>
  <si>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</si>
  <si>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</si>
  <si>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</si>
  <si>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</si>
  <si>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</si>
  <si>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</si>
  <si>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</si>
  <si>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</si>
  <si>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</si>
  <si>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</si>
  <si>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</si>
  <si>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</si>
  <si>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</si>
  <si>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</si>
  <si>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</si>
  <si>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</si>
  <si>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</si>
  <si>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</si>
  <si>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</si>
  <si>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</si>
  <si>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</si>
  <si>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</si>
  <si>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</si>
  <si>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</si>
  <si>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</si>
  <si>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</si>
  <si>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</si>
  <si>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</si>
  <si>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</si>
  <si>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</si>
  <si>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</si>
  <si>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</si>
  <si>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</si>
  <si>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</si>
  <si>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</si>
  <si>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</si>
  <si>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</si>
  <si>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</si>
  <si>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</si>
  <si>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</si>
  <si>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</si>
  <si>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</si>
  <si>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</si>
  <si>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</si>
  <si>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</si>
  <si>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</si>
  <si>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</si>
  <si>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</si>
  <si>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</si>
  <si>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</si>
  <si>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</si>
  <si>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</si>
  <si>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</si>
  <si>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</si>
  <si>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</si>
  <si>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</si>
  <si>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</si>
  <si>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</si>
  <si>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</si>
  <si>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</si>
  <si>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</si>
  <si>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</si>
  <si>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</si>
  <si>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</si>
  <si>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</si>
  <si>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</si>
  <si>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</si>
  <si>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</si>
  <si>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</si>
  <si>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</si>
  <si>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</si>
  <si>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</si>
  <si>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</si>
  <si>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</si>
  <si>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</si>
  <si>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</si>
  <si>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</si>
  <si>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</si>
  <si>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</si>
  <si>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</si>
  <si>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</si>
  <si>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</si>
  <si>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</si>
  <si>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</si>
  <si>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</si>
  <si>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</si>
  <si>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</si>
  <si>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</si>
  <si>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</si>
  <si>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</si>
  <si>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</si>
  <si>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</si>
  <si>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</si>
  <si>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</si>
  <si>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</si>
  <si>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</si>
  <si>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</si>
  <si>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</si>
  <si>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</si>
  <si>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</si>
  <si>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</si>
  <si>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</si>
  <si>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</si>
  <si>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</si>
  <si>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</si>
  <si>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</si>
  <si>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</si>
  <si>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</si>
  <si>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</si>
  <si>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</si>
  <si>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</si>
  <si>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</si>
  <si>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</si>
  <si>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</si>
  <si>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</si>
  <si>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</si>
  <si>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</si>
  <si>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</si>
  <si>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</si>
  <si>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</si>
  <si>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</si>
  <si>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</si>
  <si>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</si>
  <si>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</si>
  <si>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</si>
  <si>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</si>
  <si>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</si>
  <si>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</si>
  <si>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</si>
  <si>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</si>
  <si>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</si>
  <si>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</si>
  <si>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</si>
  <si>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</si>
  <si>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</si>
  <si>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</si>
  <si>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</si>
  <si>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</si>
  <si>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</si>
  <si>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</si>
  <si>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</si>
  <si>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</si>
  <si>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</si>
  <si>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</si>
  <si>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</si>
  <si>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</si>
  <si>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</si>
  <si>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</si>
  <si>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</si>
  <si>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</si>
  <si>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</si>
  <si>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</si>
  <si>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</si>
  <si>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</si>
  <si>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</si>
  <si>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</si>
  <si>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</si>
  <si>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</si>
  <si>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</si>
  <si>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</si>
  <si>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</si>
  <si>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</si>
  <si>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</si>
  <si>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</si>
  <si>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</si>
  <si>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</si>
  <si>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</si>
  <si>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</si>
  <si>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</si>
  <si>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</si>
  <si>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</si>
  <si>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</si>
  <si>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</si>
  <si>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</si>
  <si>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</si>
  <si>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</si>
  <si>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</si>
  <si>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</si>
  <si>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</si>
  <si>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</si>
  <si>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</si>
  <si>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</si>
  <si>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</si>
  <si>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</si>
  <si>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</si>
  <si>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</si>
  <si>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</si>
  <si>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</si>
  <si>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</si>
  <si>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</si>
  <si>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</si>
  <si>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</si>
  <si>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</si>
  <si>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</si>
  <si>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</si>
  <si>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</si>
  <si>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</si>
  <si>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</si>
  <si>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</si>
  <si>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</si>
  <si>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</si>
  <si>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</si>
  <si>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</si>
  <si>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</si>
  <si>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</si>
  <si>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</si>
  <si>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</si>
  <si>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</si>
  <si>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</si>
  <si>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</si>
  <si>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</si>
  <si>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</si>
  <si>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</si>
  <si>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</si>
  <si>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</si>
  <si>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</si>
  <si>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</si>
  <si>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</si>
  <si>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</si>
  <si>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</si>
  <si>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</si>
  <si>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</si>
  <si>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</si>
  <si>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</si>
  <si>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</si>
  <si>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</si>
  <si>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</si>
  <si>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</si>
  <si>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</si>
  <si>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</si>
  <si>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</si>
  <si>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</si>
  <si>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</si>
  <si>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</si>
  <si>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</si>
  <si>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</si>
  <si>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</si>
  <si>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</si>
  <si>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</si>
  <si>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</si>
  <si>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</si>
  <si>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</si>
  <si>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</si>
  <si>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</si>
  <si>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</si>
  <si>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</si>
  <si>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</si>
  <si>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</si>
  <si>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</si>
  <si>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</si>
  <si>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</si>
  <si>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</si>
  <si>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</si>
  <si>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</si>
  <si>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</si>
  <si>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</si>
  <si>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</si>
  <si>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</si>
  <si>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</si>
  <si>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</si>
  <si>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</si>
  <si>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</si>
  <si>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</si>
  <si>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</si>
  <si>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</si>
  <si>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</si>
  <si>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</si>
  <si>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</si>
  <si>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</si>
  <si>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</si>
  <si>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</si>
  <si>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</si>
  <si>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</si>
  <si>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</si>
  <si>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</si>
  <si>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</si>
  <si>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</si>
  <si>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</si>
  <si>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</si>
  <si>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</si>
  <si>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</si>
  <si>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</si>
  <si>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</si>
  <si>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</si>
  <si>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</si>
  <si>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</si>
  <si>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</si>
  <si>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</si>
  <si>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</si>
  <si>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</si>
  <si>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</si>
  <si>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</si>
  <si>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</si>
  <si>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</si>
  <si>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</si>
  <si>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</si>
  <si>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</si>
  <si>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</si>
  <si>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</si>
  <si>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</si>
  <si>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</si>
  <si>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</si>
  <si>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</si>
  <si>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</si>
  <si>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</si>
  <si>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</si>
  <si>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</si>
  <si>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</si>
  <si>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</si>
  <si>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</si>
  <si>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</si>
  <si>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</si>
  <si>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</si>
  <si>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</si>
  <si>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</si>
  <si>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</si>
  <si>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</si>
  <si>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</si>
  <si>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</si>
  <si>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</si>
  <si>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</si>
  <si>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</si>
  <si>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</si>
  <si>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</si>
  <si>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</si>
  <si>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</si>
  <si>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</si>
  <si>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</si>
  <si>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</si>
  <si>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</si>
  <si>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</si>
  <si>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</si>
  <si>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</si>
  <si>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</si>
  <si>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</si>
  <si>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</si>
  <si>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</si>
  <si>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</si>
  <si>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</si>
  <si>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</si>
  <si>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</si>
  <si>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</si>
  <si>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</si>
  <si>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</si>
  <si>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</si>
  <si>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</si>
  <si>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</si>
  <si>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</si>
  <si>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</si>
  <si>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</si>
  <si>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</si>
  <si>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</si>
  <si>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</si>
  <si>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</si>
  <si>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</si>
  <si>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</si>
  <si>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</si>
  <si>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</si>
  <si>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</si>
  <si>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</si>
  <si>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</si>
  <si>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</si>
  <si>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</si>
  <si>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</si>
  <si>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</si>
  <si>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</si>
  <si>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</si>
  <si>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</si>
  <si>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</si>
  <si>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</si>
  <si>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</si>
  <si>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</si>
  <si>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</si>
  <si>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</si>
  <si>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</si>
  <si>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</si>
  <si>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</si>
  <si>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</si>
  <si>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</si>
  <si>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</si>
  <si>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</si>
  <si>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</si>
  <si>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</si>
  <si>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</si>
  <si>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</si>
  <si>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</si>
  <si>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</si>
  <si>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</si>
  <si>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</si>
  <si>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</si>
  <si>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</si>
  <si>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</si>
  <si>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</si>
  <si>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</si>
  <si>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</si>
  <si>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</si>
  <si>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</si>
  <si>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</si>
  <si>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</si>
  <si>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</si>
  <si>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</si>
  <si>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</si>
  <si>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</si>
  <si>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</si>
  <si>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</si>
  <si>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</si>
  <si>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</si>
  <si>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</si>
  <si>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</si>
  <si>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</si>
  <si>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</si>
  <si>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</si>
  <si>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</si>
  <si>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</si>
  <si>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</si>
  <si>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</si>
  <si>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</si>
  <si>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</si>
  <si>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</si>
  <si>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</si>
  <si>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</si>
  <si>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</si>
  <si>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</si>
  <si>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</si>
  <si>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</si>
  <si>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</si>
  <si>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</si>
  <si>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</si>
  <si>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</si>
  <si>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</si>
  <si>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</si>
  <si>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</si>
  <si>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</si>
  <si>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</si>
  <si>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</si>
  <si>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</si>
  <si>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</si>
  <si>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</si>
  <si>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</si>
  <si>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</si>
  <si>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</si>
  <si>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</si>
  <si>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</si>
  <si>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</si>
  <si>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</si>
  <si>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</si>
  <si>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</si>
  <si>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</si>
  <si>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</si>
  <si>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</si>
  <si>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</si>
  <si>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</si>
  <si>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</si>
  <si>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</si>
  <si>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</si>
  <si>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</si>
  <si>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</si>
  <si>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</si>
  <si>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</si>
  <si>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</si>
  <si>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</si>
  <si>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</si>
  <si>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</si>
  <si>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</si>
  <si>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</si>
  <si>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</si>
  <si>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</si>
  <si>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</si>
  <si>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</si>
  <si>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</si>
  <si>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</si>
  <si>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</si>
  <si>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</si>
  <si>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</si>
  <si>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</si>
  <si>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</si>
  <si>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</si>
  <si>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</si>
  <si>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</si>
  <si>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</si>
  <si>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</si>
  <si>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</si>
  <si>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</si>
  <si>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</si>
  <si>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</si>
  <si>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</si>
  <si>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</si>
  <si>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</si>
  <si>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</si>
  <si>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</si>
  <si>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</si>
  <si>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</si>
  <si>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</si>
  <si>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</si>
  <si>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</si>
  <si>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</si>
  <si>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</si>
  <si>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</si>
  <si>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</si>
  <si>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</si>
  <si>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</si>
  <si>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</si>
  <si>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</si>
  <si>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</si>
  <si>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</si>
  <si>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</si>
  <si>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</si>
  <si>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</si>
  <si>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</si>
  <si>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</si>
  <si>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</si>
  <si>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</si>
  <si>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</si>
  <si>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</si>
  <si>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</si>
  <si>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</si>
  <si>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</si>
  <si>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</si>
  <si>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</si>
  <si>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</si>
  <si>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</si>
  <si>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</si>
  <si>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</si>
  <si>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</si>
  <si>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</si>
  <si>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</si>
  <si>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</si>
  <si>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</si>
  <si>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</si>
  <si>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</si>
  <si>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</si>
  <si>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</si>
  <si>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</si>
  <si>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</si>
  <si>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</si>
  <si>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</si>
  <si>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</si>
  <si>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</si>
  <si>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</si>
  <si>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</si>
  <si>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</si>
  <si>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</si>
  <si>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</si>
  <si>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</si>
  <si>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</si>
  <si>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</si>
  <si>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</si>
  <si>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</si>
  <si>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</si>
  <si>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</si>
  <si>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</si>
  <si>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</si>
  <si>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</si>
  <si>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</si>
  <si>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</si>
  <si>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</si>
  <si>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</si>
  <si>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</si>
  <si>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</si>
  <si>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</si>
  <si>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</si>
  <si>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</si>
  <si>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</si>
  <si>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</si>
  <si>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</si>
  <si>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</si>
  <si>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</si>
  <si>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</si>
  <si>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</si>
  <si>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</si>
  <si>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</si>
  <si>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</si>
  <si>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</si>
  <si>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</si>
  <si>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</si>
  <si>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</si>
  <si>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</si>
  <si>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</si>
  <si>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</si>
  <si>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</si>
  <si>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</si>
  <si>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</si>
  <si>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</si>
  <si>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</si>
  <si>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</si>
  <si>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</si>
  <si>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</si>
  <si>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</si>
  <si>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</si>
  <si>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</si>
  <si>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</si>
  <si>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</si>
  <si>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</si>
  <si>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</si>
  <si>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</si>
  <si>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</si>
  <si>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</si>
  <si>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</si>
  <si>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</si>
  <si>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</si>
  <si>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</si>
  <si>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</si>
  <si>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</si>
  <si>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</si>
  <si>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</si>
  <si>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</si>
  <si>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</si>
  <si>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</si>
  <si>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</si>
  <si>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</si>
  <si>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</si>
  <si>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</si>
  <si>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</si>
  <si>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</si>
  <si>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</si>
  <si>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</si>
  <si>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</si>
  <si>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</si>
  <si>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</si>
  <si>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</si>
  <si>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</si>
  <si>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</si>
  <si>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</si>
  <si>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</si>
  <si>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</si>
  <si>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</si>
  <si>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</si>
  <si>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</si>
  <si>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</si>
  <si>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</si>
  <si>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</si>
  <si>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</si>
  <si>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</si>
  <si>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</si>
  <si>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</si>
  <si>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</si>
  <si>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</si>
  <si>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</si>
  <si>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</si>
  <si>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</si>
  <si>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</si>
  <si>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</si>
  <si>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</si>
  <si>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</si>
  <si>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</si>
  <si>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</si>
  <si>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</si>
  <si>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</si>
  <si>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</si>
  <si>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</si>
  <si>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</si>
  <si>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</si>
  <si>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</si>
  <si>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</si>
  <si>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</si>
  <si>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</si>
  <si>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</si>
  <si>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</si>
  <si>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</si>
  <si>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</si>
  <si>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</si>
  <si>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</si>
  <si>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</si>
  <si>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</si>
  <si>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</si>
  <si>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</si>
  <si>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</si>
  <si>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</si>
  <si>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</si>
  <si>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</si>
  <si>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</si>
  <si>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</si>
  <si>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</si>
  <si>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</si>
  <si>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</si>
  <si>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</si>
  <si>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</si>
  <si>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</si>
  <si>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</si>
  <si>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</si>
  <si>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</si>
  <si>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</si>
  <si>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</si>
  <si>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</si>
  <si>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</si>
  <si>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</si>
  <si>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</si>
  <si>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</si>
  <si>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</si>
  <si>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</si>
  <si>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</si>
  <si>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</si>
  <si>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</si>
  <si>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</si>
  <si>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</si>
  <si>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</si>
  <si>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</si>
  <si>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</si>
  <si>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</si>
  <si>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</si>
  <si>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</si>
  <si>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</si>
  <si>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</si>
  <si>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</si>
  <si>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</si>
  <si>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</si>
  <si>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</si>
  <si>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</si>
  <si>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</si>
  <si>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</si>
  <si>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</si>
  <si>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</si>
  <si>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</si>
  <si>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</si>
  <si>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</si>
  <si>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</si>
  <si>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</si>
  <si>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</si>
  <si>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</si>
  <si>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</si>
  <si>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</si>
  <si>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</si>
  <si>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</si>
  <si>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</si>
  <si>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</si>
  <si>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</si>
  <si>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</si>
  <si>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</si>
  <si>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</si>
  <si>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</si>
  <si>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</si>
  <si>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</si>
  <si>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</si>
  <si>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</si>
  <si>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</si>
  <si>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</si>
  <si>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</si>
  <si>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</si>
  <si>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</si>
  <si>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</si>
  <si>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</si>
  <si>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</si>
  <si>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</si>
  <si>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</si>
  <si>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</si>
  <si>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</si>
  <si>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</si>
  <si>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</si>
  <si>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</si>
  <si>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</si>
  <si>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</si>
  <si>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</si>
  <si>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</si>
  <si>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</si>
  <si>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</si>
  <si>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</si>
  <si>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</si>
  <si>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</si>
  <si>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</si>
  <si>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</si>
  <si>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</si>
  <si>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</si>
  <si>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</si>
  <si>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</si>
  <si>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</si>
  <si>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</si>
  <si>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</si>
  <si>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</si>
  <si>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</si>
  <si>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</si>
  <si>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</si>
  <si>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</si>
  <si>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</si>
  <si>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</si>
  <si>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</si>
  <si>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</si>
  <si>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</si>
  <si>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</si>
  <si>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</si>
  <si>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</si>
  <si>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</si>
  <si>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</si>
  <si>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</si>
  <si>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</si>
  <si>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</si>
  <si>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</si>
  <si>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</si>
  <si>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</si>
  <si>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</si>
  <si>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</si>
  <si>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</si>
  <si>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</si>
  <si>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</si>
  <si>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</si>
  <si>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</si>
  <si>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</si>
  <si>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</si>
  <si>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</si>
  <si>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</si>
  <si>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</si>
  <si>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</si>
  <si>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</si>
  <si>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</si>
  <si>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</si>
  <si>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</si>
  <si>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</si>
  <si>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</si>
  <si>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</si>
  <si>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</si>
  <si>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</si>
  <si>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</si>
  <si>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</si>
  <si>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</si>
  <si>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</si>
  <si>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</si>
  <si>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</si>
  <si>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</si>
  <si>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</si>
  <si>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</si>
  <si>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</si>
  <si>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</si>
  <si>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</si>
  <si>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</si>
  <si>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</si>
  <si>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</si>
  <si>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</si>
  <si>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</si>
  <si>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</si>
  <si>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</si>
  <si>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</si>
  <si>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</si>
  <si>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</si>
  <si>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</si>
  <si>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</si>
  <si>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</si>
  <si>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</si>
  <si>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</si>
  <si>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</si>
  <si>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</si>
  <si>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</si>
  <si>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</si>
  <si>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</si>
  <si>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</si>
  <si>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</si>
  <si>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</si>
  <si>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</si>
  <si>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</si>
  <si>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</si>
  <si>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</si>
  <si>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</si>
  <si>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</si>
  <si>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</si>
  <si>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</si>
  <si>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</si>
  <si>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</si>
  <si>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</si>
  <si>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</si>
  <si>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</si>
  <si>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</si>
  <si>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</si>
  <si>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</si>
  <si>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</si>
  <si>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</si>
  <si>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</si>
  <si>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</si>
  <si>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</si>
  <si>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</si>
  <si>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</si>
  <si>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</si>
  <si>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</si>
  <si>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</si>
  <si>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</si>
  <si>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</si>
  <si>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</si>
  <si>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</si>
  <si>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</si>
  <si>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</si>
  <si>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</si>
  <si>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</si>
  <si>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</si>
  <si>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</si>
  <si>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</si>
  <si>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</si>
  <si>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</si>
  <si>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</si>
  <si>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</si>
  <si>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</si>
  <si>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</si>
  <si>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</si>
  <si>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</si>
  <si>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</si>
  <si>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</si>
  <si>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</si>
  <si>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</si>
  <si>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</si>
  <si>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</si>
  <si>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</si>
  <si>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</si>
  <si>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</si>
  <si>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</si>
  <si>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</si>
  <si>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</si>
  <si>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</si>
  <si>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</si>
  <si>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</si>
  <si>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</si>
  <si>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</si>
  <si>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</si>
  <si>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</si>
  <si>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</si>
  <si>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</si>
  <si>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</si>
  <si>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</si>
  <si>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</si>
  <si>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</si>
  <si>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</si>
  <si>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</si>
  <si>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</si>
  <si>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</si>
  <si>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</si>
  <si>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</si>
  <si>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</si>
  <si>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</si>
  <si>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</si>
  <si>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</si>
  <si>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</si>
  <si>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</si>
  <si>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</si>
  <si>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</si>
  <si>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</si>
  <si>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</si>
  <si>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</si>
  <si>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</si>
  <si>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</si>
  <si>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</si>
  <si>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</si>
  <si>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</si>
  <si>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</si>
  <si>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</si>
  <si>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</si>
  <si>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</si>
  <si>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</si>
  <si>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</si>
  <si>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</si>
  <si>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</si>
  <si>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</si>
  <si>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</si>
  <si>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</si>
  <si>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</si>
  <si>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</si>
  <si>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</si>
  <si>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</si>
  <si>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</si>
  <si>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</si>
  <si>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</si>
  <si>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</si>
  <si>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</si>
  <si>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</si>
  <si>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</si>
  <si>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</si>
  <si>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</si>
  <si>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</si>
  <si>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</si>
  <si>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</si>
  <si>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</si>
  <si>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</si>
  <si>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</si>
  <si>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</si>
  <si>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</si>
  <si>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</si>
  <si>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</si>
  <si>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</si>
  <si>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</si>
  <si>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</si>
  <si>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</si>
  <si>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</si>
  <si>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</si>
  <si>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</si>
  <si>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</si>
  <si>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</si>
  <si>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</si>
  <si>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</si>
  <si>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</si>
  <si>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</si>
  <si>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</si>
  <si>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</si>
  <si>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</si>
  <si>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</si>
  <si>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</si>
  <si>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</si>
  <si>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</si>
  <si>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</si>
  <si>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</si>
  <si>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</si>
  <si>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</si>
  <si>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</si>
  <si>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</si>
  <si>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</si>
  <si>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</si>
  <si>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</si>
  <si>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</si>
  <si>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</si>
  <si>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</si>
  <si>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</si>
  <si>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</si>
  <si>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</si>
  <si>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</si>
  <si>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</si>
  <si>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</si>
  <si>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</si>
  <si>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</si>
  <si>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</si>
  <si>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</si>
  <si>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</si>
  <si>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</si>
  <si>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</si>
  <si>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</si>
  <si>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</si>
  <si>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</si>
  <si>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</si>
  <si>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</si>
  <si>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</si>
  <si>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</si>
  <si>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</si>
  <si>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</si>
  <si>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</si>
  <si>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</si>
  <si>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</si>
  <si>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</si>
  <si>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</si>
  <si>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</si>
  <si>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</si>
  <si>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</si>
  <si>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</si>
  <si>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</si>
  <si>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</si>
  <si>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</si>
  <si>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</si>
  <si>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</si>
  <si>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</si>
  <si>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</si>
  <si>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</si>
  <si>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</si>
  <si>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</si>
  <si>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</si>
  <si>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</si>
  <si>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</si>
  <si>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</si>
  <si>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</si>
  <si>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</si>
  <si>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</si>
  <si>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</si>
  <si>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</si>
  <si>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</si>
  <si>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</si>
  <si>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</si>
  <si>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</si>
  <si>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</si>
  <si>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</si>
  <si>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</si>
  <si>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</si>
  <si>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</si>
  <si>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</si>
  <si>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</si>
  <si>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</si>
  <si>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</si>
  <si>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</si>
  <si>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</si>
  <si>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</si>
  <si>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</si>
  <si>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</si>
  <si>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</si>
  <si>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</si>
  <si>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</si>
  <si>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</si>
  <si>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</si>
  <si>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</si>
  <si>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</si>
  <si>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</si>
  <si>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</si>
  <si>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</si>
  <si>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</si>
  <si>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</si>
  <si>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</si>
  <si>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</si>
  <si>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</si>
  <si>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</si>
  <si>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</si>
  <si>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</si>
  <si>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</si>
  <si>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</si>
  <si>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</si>
  <si>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</si>
  <si>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</si>
  <si>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</si>
  <si>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</si>
  <si>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</si>
  <si>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</si>
  <si>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</si>
  <si>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</si>
  <si>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</si>
  <si>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</si>
  <si>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</si>
  <si>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</si>
  <si>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</si>
  <si>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</si>
  <si>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</si>
  <si>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</si>
  <si>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</si>
  <si>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</si>
  <si>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</si>
  <si>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</si>
  <si>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</si>
  <si>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</si>
  <si>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</si>
  <si>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</si>
  <si>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</si>
  <si>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</si>
  <si>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</si>
  <si>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</si>
  <si>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</si>
  <si>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</si>
  <si>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</si>
  <si>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</si>
  <si>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</si>
  <si>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</si>
  <si>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</si>
  <si>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</si>
  <si>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</si>
  <si>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</si>
  <si>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</si>
  <si>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</si>
  <si>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</si>
  <si>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</si>
  <si>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</si>
  <si>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</si>
  <si>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</si>
  <si>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</si>
  <si>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</si>
  <si>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</si>
  <si>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</si>
  <si>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</si>
  <si>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</si>
  <si>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</si>
  <si>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</si>
  <si>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</si>
  <si>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</si>
  <si>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</si>
  <si>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</si>
  <si>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</si>
  <si>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</si>
  <si>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</si>
  <si>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</si>
  <si>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</si>
  <si>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</si>
  <si>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</si>
  <si>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</si>
  <si>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</si>
  <si>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</si>
  <si>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</si>
  <si>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</si>
  <si>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</si>
  <si>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</si>
  <si>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</si>
  <si>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</si>
  <si>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</si>
  <si>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</si>
  <si>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</si>
  <si>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</si>
  <si>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</si>
  <si>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</si>
  <si>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</si>
  <si>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</si>
  <si>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</si>
  <si>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</si>
  <si>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</si>
  <si>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</si>
  <si>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</si>
  <si>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</si>
  <si>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</si>
  <si>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</si>
  <si>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</si>
  <si>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</si>
  <si>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</si>
  <si>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</si>
  <si>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</si>
  <si>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</si>
  <si>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</si>
  <si>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</si>
  <si>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</si>
  <si>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</si>
  <si>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</si>
  <si>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</si>
  <si>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</si>
  <si>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</si>
  <si>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</si>
  <si>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</si>
  <si>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</si>
  <si>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</si>
  <si>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</si>
  <si>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</si>
  <si>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</si>
  <si>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</si>
  <si>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</si>
  <si>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</si>
  <si>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</si>
  <si>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</si>
  <si>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</si>
  <si>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</si>
  <si>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</si>
  <si>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</si>
  <si>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</si>
  <si>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</si>
  <si>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</si>
  <si>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</si>
  <si>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</si>
  <si>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</si>
  <si>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</si>
  <si>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</si>
  <si>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</si>
  <si>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</si>
  <si>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</si>
  <si>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</si>
  <si>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</si>
  <si>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</si>
  <si>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</si>
  <si>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</si>
  <si>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</si>
  <si>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</si>
  <si>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</si>
  <si>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</si>
  <si>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</si>
  <si>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</si>
  <si>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</si>
  <si>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</si>
  <si>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</si>
  <si>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</si>
  <si>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</si>
  <si>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</si>
  <si>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</si>
  <si>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</si>
  <si>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</si>
  <si>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</si>
  <si>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</si>
  <si>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</si>
  <si>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</si>
  <si>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</si>
  <si>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</si>
  <si>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</si>
  <si>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</si>
  <si>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</si>
  <si>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</si>
  <si>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</si>
  <si>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</si>
  <si>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</si>
  <si>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</si>
  <si>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</si>
  <si>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</si>
  <si>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</si>
  <si>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</si>
  <si>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</si>
  <si>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</si>
  <si>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</si>
  <si>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</si>
  <si>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</si>
  <si>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</si>
  <si>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</si>
  <si>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</si>
  <si>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</si>
  <si>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</si>
  <si>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</si>
  <si>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</si>
  <si>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</si>
  <si>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</si>
  <si>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</si>
  <si>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</si>
  <si>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</si>
  <si>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</si>
  <si>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</si>
  <si>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</si>
  <si>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</si>
  <si>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</si>
  <si>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</si>
  <si>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</si>
  <si>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</si>
  <si>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</si>
  <si>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</si>
  <si>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</si>
  <si>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</si>
  <si>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</si>
  <si>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</si>
  <si>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</si>
  <si>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</si>
  <si>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</si>
  <si>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</si>
  <si>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</si>
  <si>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</si>
  <si>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</si>
  <si>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</si>
  <si>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</si>
  <si>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</si>
  <si>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</si>
  <si>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</si>
  <si>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</si>
  <si>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</si>
  <si>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</si>
  <si>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</si>
  <si>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</si>
  <si>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</si>
  <si>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</si>
  <si>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</si>
  <si>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</si>
  <si>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</si>
  <si>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</si>
  <si>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</si>
  <si>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</si>
  <si>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</si>
  <si>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</si>
  <si>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</si>
  <si>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</si>
  <si>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</si>
  <si>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</si>
  <si>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</si>
  <si>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</si>
  <si>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</si>
  <si>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</si>
  <si>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</si>
  <si>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</si>
  <si>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</si>
  <si>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</si>
  <si>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</si>
  <si>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</si>
  <si>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</si>
  <si>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</si>
  <si>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</si>
  <si>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</si>
  <si>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</si>
  <si>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</si>
  <si>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</si>
  <si>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</si>
  <si>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</si>
  <si>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</si>
  <si>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</si>
  <si>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</si>
  <si>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</si>
  <si>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</si>
  <si>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</si>
  <si>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</si>
  <si>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</si>
  <si>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</si>
  <si>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</si>
  <si>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</si>
  <si>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</si>
  <si>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</si>
  <si>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</si>
  <si>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</si>
  <si>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</si>
  <si>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</si>
  <si>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</si>
  <si>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</si>
  <si>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</si>
  <si>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</si>
  <si>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</si>
  <si>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</si>
  <si>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</si>
  <si>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</si>
  <si>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</si>
  <si>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</si>
  <si>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</si>
  <si>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</si>
  <si>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</si>
  <si>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</si>
  <si>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</si>
  <si>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</si>
  <si>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</si>
  <si>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</si>
  <si>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</si>
  <si>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</si>
  <si>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</si>
  <si>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</si>
  <si>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</si>
  <si>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</si>
  <si>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</si>
  <si>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</si>
  <si>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</si>
  <si>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</si>
  <si>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</si>
  <si>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</si>
  <si>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</si>
  <si>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</si>
  <si>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</si>
  <si>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</si>
  <si>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</si>
  <si>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</si>
  <si>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</si>
  <si>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</si>
  <si>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</si>
  <si>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</si>
  <si>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</si>
  <si>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</si>
  <si>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</si>
  <si>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</si>
  <si>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</si>
  <si>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</si>
  <si>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</si>
  <si>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</si>
  <si>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</si>
  <si>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</si>
  <si>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</si>
  <si>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</si>
  <si>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</si>
  <si>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</si>
  <si>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</si>
  <si>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</si>
  <si>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</si>
  <si>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</si>
  <si>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</si>
  <si>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</si>
  <si>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</si>
  <si>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</si>
  <si>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</si>
  <si>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</si>
  <si>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</si>
  <si>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</si>
  <si>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</si>
  <si>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</si>
  <si>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</si>
  <si>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</si>
  <si>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</si>
  <si>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</si>
  <si>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</si>
  <si>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</si>
  <si>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</si>
  <si>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</si>
  <si>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</si>
  <si>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</si>
  <si>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</si>
  <si>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</si>
  <si>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</si>
  <si>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</si>
  <si>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</si>
  <si>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</si>
  <si>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</si>
  <si>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</si>
  <si>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</si>
  <si>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</si>
  <si>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</si>
  <si>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</si>
  <si>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</si>
  <si>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</si>
  <si>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</si>
  <si>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</si>
  <si>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</si>
  <si>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</si>
  <si>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</si>
  <si>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</si>
  <si>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</si>
  <si>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</si>
  <si>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</si>
  <si>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</si>
  <si>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</si>
  <si>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</si>
  <si>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</si>
  <si>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</si>
  <si>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</si>
  <si>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</si>
  <si>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</si>
  <si>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</si>
  <si>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</si>
  <si>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</si>
  <si>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</si>
  <si>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</si>
  <si>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</si>
  <si>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</si>
  <si>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</si>
  <si>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</si>
  <si>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</si>
  <si>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</si>
  <si>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</si>
  <si>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</si>
  <si>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</si>
  <si>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</si>
  <si>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</si>
  <si>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</si>
  <si>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</si>
  <si>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</si>
  <si>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</si>
  <si>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</si>
  <si>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</si>
  <si>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</si>
  <si>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</si>
  <si>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</si>
  <si>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</si>
  <si>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</si>
  <si>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</si>
  <si>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</si>
  <si>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</si>
  <si>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</si>
  <si>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</si>
  <si>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</si>
  <si>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</si>
  <si>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</si>
  <si>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</si>
  <si>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</si>
  <si>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</si>
  <si>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</si>
  <si>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</si>
  <si>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</si>
  <si>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</si>
  <si>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</si>
  <si>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</si>
  <si>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</si>
  <si>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</si>
  <si>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</si>
  <si>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</si>
  <si>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</si>
  <si>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</si>
  <si>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</si>
  <si>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</si>
  <si>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</si>
  <si>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</si>
  <si>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</si>
  <si>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</si>
  <si>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</si>
  <si>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</si>
  <si>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</si>
  <si>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</si>
  <si>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</si>
  <si>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</si>
  <si>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</si>
  <si>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</si>
  <si>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</si>
  <si>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</si>
  <si>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</si>
  <si>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</si>
  <si>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</si>
  <si>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</si>
  <si>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</si>
  <si>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</si>
  <si>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</si>
  <si>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</si>
  <si>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</si>
  <si>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</si>
  <si>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</si>
  <si>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</si>
  <si>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</si>
  <si>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</si>
  <si>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</si>
  <si>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</si>
  <si>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</si>
  <si>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</si>
  <si>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</si>
  <si>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</si>
  <si>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</si>
  <si>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</si>
  <si>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</si>
  <si>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</si>
  <si>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</si>
  <si>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</si>
  <si>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</si>
  <si>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</si>
  <si>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</si>
  <si>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</si>
  <si>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</si>
  <si>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</si>
  <si>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</si>
  <si>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</si>
  <si>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</si>
  <si>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</si>
  <si>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</si>
  <si>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</si>
  <si>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</si>
  <si>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</si>
  <si>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</si>
  <si>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</si>
  <si>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</si>
  <si>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</si>
  <si>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</si>
  <si>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</si>
  <si>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</si>
  <si>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</si>
  <si>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</si>
  <si>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</si>
  <si>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</si>
  <si>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</si>
  <si>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</si>
  <si>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</si>
  <si>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</si>
  <si>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</si>
  <si>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</si>
  <si>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</si>
  <si>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</si>
  <si>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</si>
  <si>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</si>
  <si>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</si>
  <si>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</si>
  <si>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</si>
  <si>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</si>
  <si>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</si>
  <si>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</si>
  <si>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</si>
  <si>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</si>
  <si>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</si>
  <si>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</si>
  <si>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</si>
  <si>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</si>
  <si>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</si>
  <si>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</si>
  <si>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</si>
  <si>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</si>
  <si>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</si>
  <si>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</si>
  <si>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</si>
  <si>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</si>
  <si>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</si>
  <si>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</si>
  <si>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</si>
  <si>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</si>
  <si>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</si>
  <si>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</si>
  <si>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</si>
  <si>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</si>
  <si>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</si>
  <si>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</si>
  <si>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</si>
  <si>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</si>
  <si>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</si>
  <si>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</si>
  <si>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</si>
  <si>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</si>
  <si>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</si>
  <si>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</si>
  <si>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</si>
  <si>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</si>
  <si>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</si>
  <si>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</si>
  <si>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</si>
  <si>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</si>
  <si>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</si>
  <si>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</si>
  <si>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</si>
  <si>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</si>
  <si>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</si>
  <si>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</si>
  <si>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</si>
  <si>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</si>
  <si>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</si>
  <si>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</si>
  <si>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</si>
  <si>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</si>
  <si>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</si>
  <si>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</si>
  <si>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</si>
  <si>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</si>
  <si>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</si>
  <si>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</si>
  <si>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</si>
  <si>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</si>
  <si>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</si>
  <si>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</si>
  <si>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</si>
  <si>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</si>
  <si>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</si>
  <si>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</si>
  <si>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</si>
  <si>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</si>
  <si>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</si>
  <si>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</si>
  <si>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</si>
  <si>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</si>
  <si>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</si>
  <si>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</si>
  <si>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</si>
  <si>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</si>
  <si>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</si>
  <si>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</si>
  <si>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</si>
  <si>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</si>
  <si>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</si>
  <si>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</si>
  <si>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</si>
  <si>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</si>
  <si>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</si>
  <si>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</si>
  <si>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</si>
  <si>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</si>
  <si>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</si>
  <si>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04212_令和7年度</t>
  </si>
  <si>
    <t>04212_令和8年度</t>
  </si>
  <si>
    <t>04212_令和9年度</t>
  </si>
  <si>
    <t>04212_令和10年度</t>
  </si>
  <si>
    <t>04212_令和11年度</t>
  </si>
  <si>
    <t>04212_令和12年度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</si>
</sst>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8.1249785750000001</c:v>
                </c:pt>
                <c:pt idx="1">
                  <c:v>7.7520737399600002</c:v>
                </c:pt>
                <c:pt idx="2">
                  <c:v>7.9079868252000001</c:v>
                </c:pt>
                <c:pt idx="3">
                  <c:v>7.8232475193599997</c:v>
                </c:pt>
                <c:pt idx="4">
                  <c:v>8.5290648049999973</c:v>
                </c:pt>
                <c:pt idx="5">
                  <c:v>11.043423085040001</c:v>
                </c:pt>
                <c:pt idx="6">
                  <c:v>10.666284042699999</c:v>
                </c:pt>
                <c:pt idx="7">
                  <c:v>11.173608746999999</c:v>
                </c:pt>
                <c:pt idx="8">
                  <c:v>10.983986134820002</c:v>
                </c:pt>
                <c:pt idx="9">
                  <c:v>11.070619792320002</c:v>
                </c:pt>
                <c:pt idx="10">
                  <c:v>8.2965763020400018</c:v>
                </c:pt>
                <c:pt idx="11">
                  <c:v>11.10474697648</c:v>
                </c:pt>
                <c:pt idx="12">
                  <c:v>11.284375816000001</c:v>
                </c:pt>
                <c:pt idx="13">
                  <c:v>9.2544139695433998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214.3963344089249</c:v>
                </c:pt>
                <c:pt idx="1">
                  <c:v>215.21553912460502</c:v>
                </c:pt>
                <c:pt idx="2">
                  <c:v>214.62438889043455</c:v>
                </c:pt>
                <c:pt idx="3">
                  <c:v>217.82772626255112</c:v>
                </c:pt>
                <c:pt idx="4">
                  <c:v>215.28634301400064</c:v>
                </c:pt>
                <c:pt idx="5">
                  <c:v>209.90907327255169</c:v>
                </c:pt>
                <c:pt idx="6">
                  <c:v>208.22328646731509</c:v>
                </c:pt>
                <c:pt idx="7">
                  <c:v>203.67198166776001</c:v>
                </c:pt>
                <c:pt idx="8">
                  <c:v>199.88540345001539</c:v>
                </c:pt>
                <c:pt idx="9">
                  <c:v>195.12807096169539</c:v>
                </c:pt>
                <c:pt idx="10">
                  <c:v>190.82812560921164</c:v>
                </c:pt>
                <c:pt idx="11">
                  <c:v>174.0370440451633</c:v>
                </c:pt>
                <c:pt idx="12">
                  <c:v>172.90856348762713</c:v>
                </c:pt>
                <c:pt idx="13">
                  <c:v>174.07847493057392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103.03645730060209</c:v>
                </c:pt>
                <c:pt idx="1">
                  <c:v>95.841531351042065</c:v>
                </c:pt>
                <c:pt idx="2">
                  <c:v>116.27949922485161</c:v>
                </c:pt>
                <c:pt idx="3">
                  <c:v>122.8424884851524</c:v>
                </c:pt>
                <c:pt idx="4">
                  <c:v>121.588263493583</c:v>
                </c:pt>
                <c:pt idx="5">
                  <c:v>105.3325913050603</c:v>
                </c:pt>
                <c:pt idx="6">
                  <c:v>90.542575945082049</c:v>
                </c:pt>
                <c:pt idx="7">
                  <c:v>90.354838783668555</c:v>
                </c:pt>
                <c:pt idx="8">
                  <c:v>98.002105860662127</c:v>
                </c:pt>
                <c:pt idx="9">
                  <c:v>91.370014453964728</c:v>
                </c:pt>
                <c:pt idx="10">
                  <c:v>79.696362429799393</c:v>
                </c:pt>
                <c:pt idx="11">
                  <c:v>82.077362785559018</c:v>
                </c:pt>
                <c:pt idx="12">
                  <c:v>78.629333357047187</c:v>
                </c:pt>
                <c:pt idx="13">
                  <c:v>80.987482254949001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111.5055325901327</c:v>
                </c:pt>
                <c:pt idx="1">
                  <c:v>108.4676465820431</c:v>
                </c:pt>
                <c:pt idx="2">
                  <c:v>114.44417260694409</c:v>
                </c:pt>
                <c:pt idx="3">
                  <c:v>128.30108896588311</c:v>
                </c:pt>
                <c:pt idx="4">
                  <c:v>125.8107216576053</c:v>
                </c:pt>
                <c:pt idx="5">
                  <c:v>120.1639971491323</c:v>
                </c:pt>
                <c:pt idx="6">
                  <c:v>115.0222713616471</c:v>
                </c:pt>
                <c:pt idx="7">
                  <c:v>94.691151723762758</c:v>
                </c:pt>
                <c:pt idx="8">
                  <c:v>91.948764831339716</c:v>
                </c:pt>
                <c:pt idx="9">
                  <c:v>98.044939142215881</c:v>
                </c:pt>
                <c:pt idx="10">
                  <c:v>93.745212846532752</c:v>
                </c:pt>
                <c:pt idx="11">
                  <c:v>74.972718666582423</c:v>
                </c:pt>
                <c:pt idx="12">
                  <c:v>84.951309257727857</c:v>
                </c:pt>
                <c:pt idx="13">
                  <c:v>78.453463444293035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316.30568280139414</c:v>
                </c:pt>
                <c:pt idx="1">
                  <c:v>264.31769970223047</c:v>
                </c:pt>
                <c:pt idx="2">
                  <c:v>207.24554476859834</c:v>
                </c:pt>
                <c:pt idx="3">
                  <c:v>191.71370507331568</c:v>
                </c:pt>
                <c:pt idx="4">
                  <c:v>226.96461854163459</c:v>
                </c:pt>
                <c:pt idx="5">
                  <c:v>213.76171607150019</c:v>
                </c:pt>
                <c:pt idx="6">
                  <c:v>219.34852221785965</c:v>
                </c:pt>
                <c:pt idx="7">
                  <c:v>228.53161000622416</c:v>
                </c:pt>
                <c:pt idx="8">
                  <c:v>227.170716571447</c:v>
                </c:pt>
                <c:pt idx="9">
                  <c:v>195.64549916116539</c:v>
                </c:pt>
                <c:pt idx="10">
                  <c:v>191.52273057801713</c:v>
                </c:pt>
                <c:pt idx="11">
                  <c:v>173.82709136218043</c:v>
                </c:pt>
                <c:pt idx="12">
                  <c:v>173.83211165853419</c:v>
                </c:pt>
                <c:pt idx="13">
                  <c:v>165.29897409708082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49033</c:v>
                </c:pt>
                <c:pt idx="1">
                  <c:v>49222</c:v>
                </c:pt>
                <c:pt idx="2">
                  <c:v>50414</c:v>
                </c:pt>
                <c:pt idx="3">
                  <c:v>51761</c:v>
                </c:pt>
                <c:pt idx="4">
                  <c:v>52592</c:v>
                </c:pt>
                <c:pt idx="5">
                  <c:v>53166</c:v>
                </c:pt>
                <c:pt idx="6">
                  <c:v>53461</c:v>
                </c:pt>
                <c:pt idx="7">
                  <c:v>53738</c:v>
                </c:pt>
                <c:pt idx="8">
                  <c:v>53663</c:v>
                </c:pt>
                <c:pt idx="9">
                  <c:v>53731</c:v>
                </c:pt>
                <c:pt idx="10">
                  <c:v>53591</c:v>
                </c:pt>
                <c:pt idx="11">
                  <c:v>53712</c:v>
                </c:pt>
                <c:pt idx="12">
                  <c:v>53553</c:v>
                </c:pt>
                <c:pt idx="13">
                  <c:v>53308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22617</c:v>
                </c:pt>
                <c:pt idx="1">
                  <c:v>22193</c:v>
                </c:pt>
                <c:pt idx="2">
                  <c:v>22529</c:v>
                </c:pt>
                <c:pt idx="3">
                  <c:v>22587</c:v>
                </c:pt>
                <c:pt idx="4">
                  <c:v>22520</c:v>
                </c:pt>
                <c:pt idx="5">
                  <c:v>22166</c:v>
                </c:pt>
                <c:pt idx="6">
                  <c:v>21927</c:v>
                </c:pt>
                <c:pt idx="7">
                  <c:v>21921</c:v>
                </c:pt>
                <c:pt idx="8">
                  <c:v>21664</c:v>
                </c:pt>
                <c:pt idx="9">
                  <c:v>21316</c:v>
                </c:pt>
                <c:pt idx="10">
                  <c:v>20843</c:v>
                </c:pt>
                <c:pt idx="11">
                  <c:v>20814</c:v>
                </c:pt>
                <c:pt idx="12">
                  <c:v>20591</c:v>
                </c:pt>
                <c:pt idx="13">
                  <c:v>20411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26384</c:v>
                </c:pt>
                <c:pt idx="1">
                  <c:v>26438</c:v>
                </c:pt>
                <c:pt idx="2">
                  <c:v>26712</c:v>
                </c:pt>
                <c:pt idx="3">
                  <c:v>26872</c:v>
                </c:pt>
                <c:pt idx="4">
                  <c:v>27076</c:v>
                </c:pt>
                <c:pt idx="5">
                  <c:v>27149</c:v>
                </c:pt>
                <c:pt idx="6">
                  <c:v>27149</c:v>
                </c:pt>
                <c:pt idx="7">
                  <c:v>27233</c:v>
                </c:pt>
                <c:pt idx="8">
                  <c:v>27309</c:v>
                </c:pt>
                <c:pt idx="9">
                  <c:v>27283</c:v>
                </c:pt>
                <c:pt idx="10">
                  <c:v>27255</c:v>
                </c:pt>
                <c:pt idx="11">
                  <c:v>27278</c:v>
                </c:pt>
                <c:pt idx="12">
                  <c:v>27224</c:v>
                </c:pt>
                <c:pt idx="13">
                  <c:v>27237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808</c:v>
                </c:pt>
                <c:pt idx="1">
                  <c:v>808</c:v>
                </c:pt>
                <c:pt idx="2">
                  <c:v>808</c:v>
                </c:pt>
                <c:pt idx="3">
                  <c:v>808</c:v>
                </c:pt>
                <c:pt idx="4">
                  <c:v>808</c:v>
                </c:pt>
                <c:pt idx="5">
                  <c:v>780</c:v>
                </c:pt>
                <c:pt idx="6">
                  <c:v>780</c:v>
                </c:pt>
                <c:pt idx="7">
                  <c:v>780</c:v>
                </c:pt>
                <c:pt idx="8">
                  <c:v>780</c:v>
                </c:pt>
                <c:pt idx="9">
                  <c:v>780</c:v>
                </c:pt>
                <c:pt idx="10">
                  <c:v>780</c:v>
                </c:pt>
                <c:pt idx="11">
                  <c:v>1144</c:v>
                </c:pt>
                <c:pt idx="12">
                  <c:v>1144</c:v>
                </c:pt>
                <c:pt idx="13">
                  <c:v>1144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4643</c:v>
                </c:pt>
                <c:pt idx="1">
                  <c:v>4643</c:v>
                </c:pt>
                <c:pt idx="2">
                  <c:v>4643</c:v>
                </c:pt>
                <c:pt idx="3">
                  <c:v>4643</c:v>
                </c:pt>
                <c:pt idx="4">
                  <c:v>4643</c:v>
                </c:pt>
                <c:pt idx="5">
                  <c:v>4310</c:v>
                </c:pt>
                <c:pt idx="6">
                  <c:v>4310</c:v>
                </c:pt>
                <c:pt idx="7">
                  <c:v>4310</c:v>
                </c:pt>
                <c:pt idx="8">
                  <c:v>4310</c:v>
                </c:pt>
                <c:pt idx="9">
                  <c:v>4310</c:v>
                </c:pt>
                <c:pt idx="10">
                  <c:v>4310</c:v>
                </c:pt>
                <c:pt idx="11">
                  <c:v>3615</c:v>
                </c:pt>
                <c:pt idx="12">
                  <c:v>3615</c:v>
                </c:pt>
                <c:pt idx="13">
                  <c:v>3615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1267.463</c:v>
                </c:pt>
                <c:pt idx="1">
                  <c:v>1356.8369</c:v>
                </c:pt>
                <c:pt idx="2">
                  <c:v>1150.4585999999999</c:v>
                </c:pt>
                <c:pt idx="3">
                  <c:v>844.78229999999996</c:v>
                </c:pt>
                <c:pt idx="4">
                  <c:v>1188.7592</c:v>
                </c:pt>
                <c:pt idx="5">
                  <c:v>1178.5862</c:v>
                </c:pt>
                <c:pt idx="6">
                  <c:v>1226.1873000000001</c:v>
                </c:pt>
                <c:pt idx="7">
                  <c:v>1327.9538</c:v>
                </c:pt>
                <c:pt idx="8">
                  <c:v>1409.3535999999999</c:v>
                </c:pt>
                <c:pt idx="9">
                  <c:v>1258.7481</c:v>
                </c:pt>
                <c:pt idx="10">
                  <c:v>1259.3679999999999</c:v>
                </c:pt>
                <c:pt idx="11">
                  <c:v>1163.9896000000001</c:v>
                </c:pt>
                <c:pt idx="12">
                  <c:v>1222.5462</c:v>
                </c:pt>
                <c:pt idx="13">
                  <c:v>1278.5834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29.712</c:v>
                </c:pt>
                <c:pt idx="1">
                  <c:v>31.687999999999999</c:v>
                </c:pt>
                <c:pt idx="2">
                  <c:v>39.725000000000001</c:v>
                </c:pt>
                <c:pt idx="3">
                  <c:v>37.982999999999997</c:v>
                </c:pt>
                <c:pt idx="4">
                  <c:v>36.375</c:v>
                </c:pt>
                <c:pt idx="5">
                  <c:v>35.81</c:v>
                </c:pt>
                <c:pt idx="6">
                  <c:v>31.468</c:v>
                </c:pt>
                <c:pt idx="7">
                  <c:v>22.303000000000001</c:v>
                </c:pt>
                <c:pt idx="8">
                  <c:v>22.704000000000001</c:v>
                </c:pt>
                <c:pt idx="9">
                  <c:v>25.22</c:v>
                </c:pt>
                <c:pt idx="10">
                  <c:v>21.681999999999999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4.0599999999999996</c:v>
                </c:pt>
                <c:pt idx="1">
                  <c:v>4.01</c:v>
                </c:pt>
                <c:pt idx="2">
                  <c:v>4.03</c:v>
                </c:pt>
                <c:pt idx="3">
                  <c:v>3.95</c:v>
                </c:pt>
                <c:pt idx="4">
                  <c:v>3.6869999999999998</c:v>
                </c:pt>
                <c:pt idx="5">
                  <c:v>3.5129999999999999</c:v>
                </c:pt>
                <c:pt idx="6">
                  <c:v>3.5390000000000001</c:v>
                </c:pt>
                <c:pt idx="7">
                  <c:v>3.4</c:v>
                </c:pt>
                <c:pt idx="8">
                  <c:v>3.3490000000000002</c:v>
                </c:pt>
                <c:pt idx="9">
                  <c:v>3.4369999999999998</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4.07</c:v>
                </c:pt>
                <c:pt idx="2">
                  <c:v>4.2839999999999998</c:v>
                </c:pt>
                <c:pt idx="3">
                  <c:v>3.661</c:v>
                </c:pt>
                <c:pt idx="4">
                  <c:v>3.6829999999999998</c:v>
                </c:pt>
                <c:pt idx="5">
                  <c:v>3.4260000000000002</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25.652000000000001</c:v>
                </c:pt>
                <c:pt idx="1">
                  <c:v>23.608000000000001</c:v>
                </c:pt>
                <c:pt idx="2">
                  <c:v>31.411000000000001</c:v>
                </c:pt>
                <c:pt idx="3">
                  <c:v>30.372</c:v>
                </c:pt>
                <c:pt idx="4">
                  <c:v>29.004999999999999</c:v>
                </c:pt>
                <c:pt idx="5">
                  <c:v>28.870999999999999</c:v>
                </c:pt>
                <c:pt idx="6">
                  <c:v>27.928999999999998</c:v>
                </c:pt>
                <c:pt idx="7">
                  <c:v>18.902999999999999</c:v>
                </c:pt>
                <c:pt idx="8">
                  <c:v>19.355</c:v>
                </c:pt>
                <c:pt idx="9">
                  <c:v>21.783000000000001</c:v>
                </c:pt>
                <c:pt idx="10">
                  <c:v>21.681999999999999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114.44417260694409</c:v>
                </c:pt>
                <c:pt idx="1">
                  <c:v>128.30108896588311</c:v>
                </c:pt>
                <c:pt idx="2">
                  <c:v>125.8107216576053</c:v>
                </c:pt>
                <c:pt idx="3">
                  <c:v>120.1639971491323</c:v>
                </c:pt>
                <c:pt idx="4">
                  <c:v>115.0222713616471</c:v>
                </c:pt>
                <c:pt idx="5">
                  <c:v>94.691151723762758</c:v>
                </c:pt>
                <c:pt idx="6">
                  <c:v>91.948764831339716</c:v>
                </c:pt>
                <c:pt idx="7">
                  <c:v>98.044939142215881</c:v>
                </c:pt>
                <c:pt idx="8">
                  <c:v>93.745212846532752</c:v>
                </c:pt>
                <c:pt idx="9">
                  <c:v>74.972718666582423</c:v>
                </c:pt>
                <c:pt idx="10">
                  <c:v>84.951309257727857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207.24554476859834</c:v>
                </c:pt>
                <c:pt idx="1">
                  <c:v>191.71370507331568</c:v>
                </c:pt>
                <c:pt idx="2">
                  <c:v>226.96461854163459</c:v>
                </c:pt>
                <c:pt idx="3">
                  <c:v>213.76171607150019</c:v>
                </c:pt>
                <c:pt idx="4">
                  <c:v>219.34852221785965</c:v>
                </c:pt>
                <c:pt idx="5">
                  <c:v>228.53161000622416</c:v>
                </c:pt>
                <c:pt idx="6">
                  <c:v>227.170716571447</c:v>
                </c:pt>
                <c:pt idx="7">
                  <c:v>195.64549916116539</c:v>
                </c:pt>
                <c:pt idx="8">
                  <c:v>191.52273057801713</c:v>
                </c:pt>
                <c:pt idx="9">
                  <c:v>173.82709136218043</c:v>
                </c:pt>
                <c:pt idx="10">
                  <c:v>173.83211165853419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0.12377588154496612</c:v>
                </c:pt>
                <c:pt idx="1">
                  <c:v>0.1443715251834255</c:v>
                </c:pt>
                <c:pt idx="2">
                  <c:v>0.15727120918387585</c:v>
                </c:pt>
                <c:pt idx="3">
                  <c:v>0.15920998682765281</c:v>
                </c:pt>
                <c:pt idx="4">
                  <c:v>0.14902311476497607</c:v>
                </c:pt>
                <c:pt idx="5">
                  <c:v>0.14132399451927186</c:v>
                </c:pt>
                <c:pt idx="6">
                  <c:v>0.12294278250962908</c:v>
                </c:pt>
                <c:pt idx="7">
                  <c:v>9.6618629516380644E-2</c:v>
                </c:pt>
                <c:pt idx="8">
                  <c:v>0.10105850068859427</c:v>
                </c:pt>
                <c:pt idx="9">
                  <c:v>0.12531418336059974</c:v>
                </c:pt>
                <c:pt idx="10">
                  <c:v>0.12472954388652238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3.547581242029664E-2</c:v>
                </c:pt>
                <c:pt idx="1">
                  <c:v>3.1254606116915419E-2</c:v>
                </c:pt>
                <c:pt idx="2">
                  <c:v>3.2032246114664785E-2</c:v>
                </c:pt>
                <c:pt idx="3">
                  <c:v>3.287174273254044E-2</c:v>
                </c:pt>
                <c:pt idx="4">
                  <c:v>3.2054661730748862E-2</c:v>
                </c:pt>
                <c:pt idx="5">
                  <c:v>3.7099559315196415E-2</c:v>
                </c:pt>
                <c:pt idx="6">
                  <c:v>3.8488825885715124E-2</c:v>
                </c:pt>
                <c:pt idx="7">
                  <c:v>3.4677975525776408E-2</c:v>
                </c:pt>
                <c:pt idx="8">
                  <c:v>3.5724490865283322E-2</c:v>
                </c:pt>
                <c:pt idx="9">
                  <c:v>4.5843342233392599E-2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21.681999999999999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21.681999999999999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18.167999999999999</c:v>
                </c:pt>
                <c:pt idx="20">
                  <c:v>0</c:v>
                </c:pt>
                <c:pt idx="21">
                  <c:v>0</c:v>
                </c:pt>
                <c:pt idx="22">
                  <c:v>3.5139999999999998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243.3061063880933</c:v>
                </c:pt>
                <c:pt idx="2">
                  <c:v>15.45682168037734</c:v>
                </c:pt>
                <c:pt idx="3">
                  <c:v>72.166736939777095</c:v>
                </c:pt>
                <c:pt idx="4">
                  <c:v>103.9024964819202</c:v>
                </c:pt>
                <c:pt idx="5">
                  <c:v>104.0831326504734</c:v>
                </c:pt>
                <c:pt idx="7">
                  <c:v>224.04956649778461</c:v>
                </c:pt>
                <c:pt idx="8">
                  <c:v>5.33958128726624</c:v>
                </c:pt>
                <c:pt idx="9">
                  <c:v>0</c:v>
                </c:pt>
                <c:pt idx="10">
                  <c:v>7.5896073399999997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330.9296650082477</c:v>
                </c:pt>
                <c:pt idx="4" formatCode="#,##0">
                  <c:v>103.9024964819202</c:v>
                </c:pt>
                <c:pt idx="5" formatCode="#,##0">
                  <c:v>104.0831326504734</c:v>
                </c:pt>
                <c:pt idx="6" formatCode="#,##0">
                  <c:v>229.38914778505085</c:v>
                </c:pt>
                <c:pt idx="10" formatCode="#,##0">
                  <c:v>7.5896073399999997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21.681999999999999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21.681999999999999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登米市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9.0839999999999996</c:v>
                </c:pt>
                <c:pt idx="15">
                  <c:v>0</c:v>
                </c:pt>
                <c:pt idx="16">
                  <c:v>0</c:v>
                </c:pt>
                <c:pt idx="17">
                  <c:v>3.5139999999999998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登米市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登米市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登米市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73,217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14659.799999999948</c:v>
                </c:pt>
                <c:pt idx="1">
                  <c:v>58331.199999999924</c:v>
                </c:pt>
                <c:pt idx="2">
                  <c:v>0</c:v>
                </c:pt>
                <c:pt idx="3">
                  <c:v>0</c:v>
                </c:pt>
                <c:pt idx="4">
                  <c:v>0</c:v>
                </c:pt>
                <c:pt idx="5">
                  <c:v>225.785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96,334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17593.519175999936</c:v>
                </c:pt>
                <c:pt idx="1">
                  <c:v>77158.178111999892</c:v>
                </c:pt>
                <c:pt idx="2">
                  <c:v>0</c:v>
                </c:pt>
                <c:pt idx="3">
                  <c:v>0</c:v>
                </c:pt>
                <c:pt idx="4">
                  <c:v>0</c:v>
                </c:pt>
                <c:pt idx="5">
                  <c:v>1582.3012799999999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登米市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122.49002109600001</c:v>
                </c:pt>
                <c:pt idx="1">
                  <c:v>35.585872991999992</c:v>
                </c:pt>
                <c:pt idx="2">
                  <c:v>0</c:v>
                </c:pt>
                <c:pt idx="3">
                  <c:v>0</c:v>
                </c:pt>
                <c:pt idx="4">
                  <c:v>10.652240900000001</c:v>
                </c:pt>
                <c:pt idx="5">
                  <c:v>53.67189149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3,045,974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登米市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2652974</c:v>
                </c:pt>
                <c:pt idx="1">
                  <c:v>393000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225.785</c:v>
                </c:pt>
                <c:pt idx="5">
                  <c:v>225.785</c:v>
                </c:pt>
                <c:pt idx="6">
                  <c:v>225.785</c:v>
                </c:pt>
                <c:pt idx="7">
                  <c:v>225.785</c:v>
                </c:pt>
                <c:pt idx="8">
                  <c:v>225.785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20681.099999999999</c:v>
                </c:pt>
                <c:pt idx="1">
                  <c:v>28027.1</c:v>
                </c:pt>
                <c:pt idx="2">
                  <c:v>32988.099999999991</c:v>
                </c:pt>
                <c:pt idx="3">
                  <c:v>42417.2</c:v>
                </c:pt>
                <c:pt idx="4">
                  <c:v>45885.2</c:v>
                </c:pt>
                <c:pt idx="5">
                  <c:v>54228.399999999921</c:v>
                </c:pt>
                <c:pt idx="6">
                  <c:v>55684.799999999923</c:v>
                </c:pt>
                <c:pt idx="7">
                  <c:v>56680.599999999926</c:v>
                </c:pt>
                <c:pt idx="8">
                  <c:v>58331.199999999924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7625.7000000000007</c:v>
                </c:pt>
                <c:pt idx="1">
                  <c:v>8566</c:v>
                </c:pt>
                <c:pt idx="2">
                  <c:v>9487.2999999999993</c:v>
                </c:pt>
                <c:pt idx="3">
                  <c:v>10300.5</c:v>
                </c:pt>
                <c:pt idx="4">
                  <c:v>11256.19999999999</c:v>
                </c:pt>
                <c:pt idx="5">
                  <c:v>12048.39999999998</c:v>
                </c:pt>
                <c:pt idx="6">
                  <c:v>12849.899999999971</c:v>
                </c:pt>
                <c:pt idx="7">
                  <c:v>13767.999999999971</c:v>
                </c:pt>
                <c:pt idx="8">
                  <c:v>14659.799999999948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9.7527656647944175E-2</c:v>
                </c:pt>
                <c:pt idx="1">
                  <c:v>0.13092918567522777</c:v>
                </c:pt>
                <c:pt idx="2">
                  <c:v>0.14288261663921542</c:v>
                </c:pt>
                <c:pt idx="3">
                  <c:v>0.19399089418156357</c:v>
                </c:pt>
                <c:pt idx="4">
                  <c:v>0.22202742529317226</c:v>
                </c:pt>
                <c:pt idx="5">
                  <c:v>0.275288145130963</c:v>
                </c:pt>
                <c:pt idx="6">
                  <c:v>0.27481392565502988</c:v>
                </c:pt>
                <c:pt idx="7">
                  <c:v>0.27756320497831177</c:v>
                </c:pt>
                <c:pt idx="8">
                  <c:v>0.28726539654999456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184.8024173018641</c:v>
                </c:pt>
                <c:pt idx="2">
                  <c:v>9.988553486122143</c:v>
                </c:pt>
                <c:pt idx="3">
                  <c:v>32.173647753648368</c:v>
                </c:pt>
                <c:pt idx="4">
                  <c:v>125.8107216576053</c:v>
                </c:pt>
                <c:pt idx="5">
                  <c:v>121.588263493583</c:v>
                </c:pt>
                <c:pt idx="7">
                  <c:v>208.75186571530827</c:v>
                </c:pt>
                <c:pt idx="8">
                  <c:v>6.5344772986923703</c:v>
                </c:pt>
                <c:pt idx="9">
                  <c:v>0</c:v>
                </c:pt>
                <c:pt idx="10">
                  <c:v>8.5290648049999973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226.96461854163459</c:v>
                </c:pt>
                <c:pt idx="4" formatCode="#,##0">
                  <c:v>125.8107216576053</c:v>
                </c:pt>
                <c:pt idx="5" formatCode="#,##0">
                  <c:v>121.588263493583</c:v>
                </c:pt>
                <c:pt idx="6" formatCode="#,##0">
                  <c:v>215.28634301400064</c:v>
                </c:pt>
                <c:pt idx="10" formatCode="#,##0">
                  <c:v>8.5290648049999973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1711</c:v>
                </c:pt>
                <c:pt idx="1">
                  <c:v>1886</c:v>
                </c:pt>
                <c:pt idx="2">
                  <c:v>2042</c:v>
                </c:pt>
                <c:pt idx="3">
                  <c:v>2197</c:v>
                </c:pt>
                <c:pt idx="4">
                  <c:v>2363</c:v>
                </c:pt>
                <c:pt idx="5">
                  <c:v>2498</c:v>
                </c:pt>
                <c:pt idx="6">
                  <c:v>2635</c:v>
                </c:pt>
                <c:pt idx="7">
                  <c:v>2781</c:v>
                </c:pt>
                <c:pt idx="8">
                  <c:v>2935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335348.42596760247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96333.998567999821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4390997.0580000002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3402500.5860000001</c:v>
                </c:pt>
                <c:pt idx="1">
                  <c:v>988496.47199999983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94751.697287999821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110.43342847010027</c:v>
                </c:pt>
                <c:pt idx="2">
                  <c:v>7.8142875483565728</c:v>
                </c:pt>
                <c:pt idx="3">
                  <c:v>47.05125807862396</c:v>
                </c:pt>
                <c:pt idx="4">
                  <c:v>78.453463444293035</c:v>
                </c:pt>
                <c:pt idx="5">
                  <c:v>80.987482254949001</c:v>
                </c:pt>
                <c:pt idx="7">
                  <c:v>169.67530506025656</c:v>
                </c:pt>
                <c:pt idx="8">
                  <c:v>4.4031698703173676</c:v>
                </c:pt>
                <c:pt idx="9">
                  <c:v>0</c:v>
                </c:pt>
                <c:pt idx="10">
                  <c:v>9.2544139695433998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165.29897409708082</c:v>
                </c:pt>
                <c:pt idx="4">
                  <c:v>78.453463444293035</c:v>
                </c:pt>
                <c:pt idx="5">
                  <c:v>80.987482254949001</c:v>
                </c:pt>
                <c:pt idx="6">
                  <c:v>174.07847493057392</c:v>
                </c:pt>
                <c:pt idx="10">
                  <c:v>9.2544139695433998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登米市</c:v>
                </c:pt>
              </c:strCache>
            </c:strRef>
          </c:cat>
          <c:val>
            <c:numRef>
              <c:f>①CO2排出量の現状把握!$AX$43:$AX$45</c:f>
              <c:numCache>
                <c:formatCode>0%</c:formatCode>
                <c:ptCount val="3"/>
                <c:pt idx="0">
                  <c:v>0.42072759503743129</c:v>
                </c:pt>
                <c:pt idx="1">
                  <c:v>0.34274366990979577</c:v>
                </c:pt>
                <c:pt idx="2">
                  <c:v>0.32534505147242093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登米市</c:v>
                </c:pt>
              </c:strCache>
            </c:strRef>
          </c:cat>
          <c:val>
            <c:numRef>
              <c:f>①CO2排出量の現状把握!$AY$43:$AY$45</c:f>
              <c:numCache>
                <c:formatCode>0%</c:formatCode>
                <c:ptCount val="3"/>
                <c:pt idx="0">
                  <c:v>0.19118662390594171</c:v>
                </c:pt>
                <c:pt idx="1">
                  <c:v>0.20745141911647522</c:v>
                </c:pt>
                <c:pt idx="2">
                  <c:v>0.15441382042384966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登米市</c:v>
                </c:pt>
              </c:strCache>
            </c:strRef>
          </c:cat>
          <c:val>
            <c:numRef>
              <c:f>①CO2排出量の現状把握!$AZ$43:$AZ$45</c:f>
              <c:numCache>
                <c:formatCode>0%</c:formatCode>
                <c:ptCount val="3"/>
                <c:pt idx="0">
                  <c:v>0.18034974026133399</c:v>
                </c:pt>
                <c:pt idx="1">
                  <c:v>0.19478521026949869</c:v>
                </c:pt>
                <c:pt idx="2">
                  <c:v>0.15940133159800102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登米市</c:v>
                </c:pt>
              </c:strCache>
            </c:strRef>
          </c:cat>
          <c:val>
            <c:numRef>
              <c:f>①CO2排出量の現状把握!$BA$43:$BA$45</c:f>
              <c:numCache>
                <c:formatCode>0%</c:formatCode>
                <c:ptCount val="3"/>
                <c:pt idx="0">
                  <c:v>0.19226168778726088</c:v>
                </c:pt>
                <c:pt idx="1">
                  <c:v>0.2371579022577075</c:v>
                </c:pt>
                <c:pt idx="2">
                  <c:v>0.34262505678508198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登米市</c:v>
                </c:pt>
              </c:strCache>
            </c:strRef>
          </c:cat>
          <c:val>
            <c:numRef>
              <c:f>①CO2排出量の現状把握!$BB$43:$BB$45</c:f>
              <c:numCache>
                <c:formatCode>0%</c:formatCode>
                <c:ptCount val="3"/>
                <c:pt idx="0">
                  <c:v>1.5474353008032191E-2</c:v>
                </c:pt>
                <c:pt idx="1">
                  <c:v>1.7861798446522904E-2</c:v>
                </c:pt>
                <c:pt idx="2">
                  <c:v>1.8214739720646342E-2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23298</c:v>
                </c:pt>
                <c:pt idx="1">
                  <c:v>23298</c:v>
                </c:pt>
                <c:pt idx="2">
                  <c:v>23298</c:v>
                </c:pt>
                <c:pt idx="3">
                  <c:v>23298</c:v>
                </c:pt>
                <c:pt idx="4">
                  <c:v>23298</c:v>
                </c:pt>
                <c:pt idx="5">
                  <c:v>22771</c:v>
                </c:pt>
                <c:pt idx="6">
                  <c:v>22771</c:v>
                </c:pt>
                <c:pt idx="7">
                  <c:v>22771</c:v>
                </c:pt>
                <c:pt idx="8">
                  <c:v>22771</c:v>
                </c:pt>
                <c:pt idx="9">
                  <c:v>22771</c:v>
                </c:pt>
                <c:pt idx="10">
                  <c:v>22771</c:v>
                </c:pt>
                <c:pt idx="11">
                  <c:v>21374</c:v>
                </c:pt>
                <c:pt idx="12">
                  <c:v>21374</c:v>
                </c:pt>
                <c:pt idx="13">
                  <c:v>21374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8.1249785750000001</c:v>
                </c:pt>
                <c:pt idx="1">
                  <c:v>7.7520737399600002</c:v>
                </c:pt>
                <c:pt idx="2">
                  <c:v>7.9079868252000001</c:v>
                </c:pt>
                <c:pt idx="3">
                  <c:v>7.8232475193599997</c:v>
                </c:pt>
                <c:pt idx="4">
                  <c:v>8.5290648049999973</c:v>
                </c:pt>
                <c:pt idx="5">
                  <c:v>11.043423085040001</c:v>
                </c:pt>
                <c:pt idx="6">
                  <c:v>10.666284042699999</c:v>
                </c:pt>
                <c:pt idx="7">
                  <c:v>11.173608746999999</c:v>
                </c:pt>
                <c:pt idx="8">
                  <c:v>10.98398613482</c:v>
                </c:pt>
                <c:pt idx="9">
                  <c:v>11.07061979232</c:v>
                </c:pt>
                <c:pt idx="10">
                  <c:v>8.2965763020400018</c:v>
                </c:pt>
                <c:pt idx="11">
                  <c:v>11.10474697648</c:v>
                </c:pt>
                <c:pt idx="12">
                  <c:v>11.284375816000001</c:v>
                </c:pt>
                <c:pt idx="13">
                  <c:v>9.2544139695433998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86289</c:v>
                </c:pt>
                <c:pt idx="1">
                  <c:v>85611</c:v>
                </c:pt>
                <c:pt idx="2">
                  <c:v>85304</c:v>
                </c:pt>
                <c:pt idx="3">
                  <c:v>84672</c:v>
                </c:pt>
                <c:pt idx="4">
                  <c:v>84474</c:v>
                </c:pt>
                <c:pt idx="5">
                  <c:v>83763</c:v>
                </c:pt>
                <c:pt idx="6">
                  <c:v>82816</c:v>
                </c:pt>
                <c:pt idx="7">
                  <c:v>82026</c:v>
                </c:pt>
                <c:pt idx="8">
                  <c:v>81094</c:v>
                </c:pt>
                <c:pt idx="9">
                  <c:v>79848</c:v>
                </c:pt>
                <c:pt idx="10">
                  <c:v>78596</c:v>
                </c:pt>
                <c:pt idx="11">
                  <c:v>77392</c:v>
                </c:pt>
                <c:pt idx="12">
                  <c:v>76120</c:v>
                </c:pt>
                <c:pt idx="13">
                  <c:v>74795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登米市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2276</v>
      </c>
      <c r="B9" s="70">
        <v>1</v>
      </c>
      <c r="C9" s="70">
        <v>1</v>
      </c>
      <c r="D9" s="70">
        <v>1</v>
      </c>
      <c r="E9" s="70">
        <v>1990</v>
      </c>
      <c r="F9" s="70" t="s">
        <v>787</v>
      </c>
      <c r="G9" s="1073" t="s">
        <v>2277</v>
      </c>
      <c r="H9" s="70" t="s">
        <v>2278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2279</v>
      </c>
      <c r="B10" s="70">
        <v>2</v>
      </c>
      <c r="C10" s="70">
        <v>2</v>
      </c>
      <c r="D10" s="70">
        <v>1</v>
      </c>
      <c r="E10" s="70">
        <v>2005</v>
      </c>
      <c r="F10" s="70" t="s">
        <v>789</v>
      </c>
      <c r="G10" s="1073" t="s">
        <v>2277</v>
      </c>
      <c r="H10" s="70" t="s">
        <v>2278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2280</v>
      </c>
      <c r="B11" s="70">
        <v>3</v>
      </c>
      <c r="C11" s="70">
        <v>3</v>
      </c>
      <c r="D11" s="70">
        <v>1</v>
      </c>
      <c r="E11" s="70">
        <v>2006</v>
      </c>
      <c r="F11" s="70" t="s">
        <v>790</v>
      </c>
      <c r="G11" s="1073" t="s">
        <v>2277</v>
      </c>
      <c r="H11" s="70" t="s">
        <v>2278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2281</v>
      </c>
      <c r="B12" s="70">
        <v>4</v>
      </c>
      <c r="C12" s="70">
        <v>4</v>
      </c>
      <c r="D12" s="70">
        <v>1</v>
      </c>
      <c r="E12" s="70">
        <v>2007</v>
      </c>
      <c r="F12" s="70" t="s">
        <v>791</v>
      </c>
      <c r="G12" s="1073" t="s">
        <v>2277</v>
      </c>
      <c r="H12" s="70" t="s">
        <v>2278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2282</v>
      </c>
      <c r="B13" s="70">
        <v>5</v>
      </c>
      <c r="C13" s="70">
        <v>5</v>
      </c>
      <c r="D13" s="70">
        <v>1</v>
      </c>
      <c r="E13" s="70">
        <v>2008</v>
      </c>
      <c r="F13" s="70" t="s">
        <v>792</v>
      </c>
      <c r="G13" s="1073" t="s">
        <v>2277</v>
      </c>
      <c r="H13" s="70" t="s">
        <v>2278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2283</v>
      </c>
      <c r="B14" s="70">
        <v>6</v>
      </c>
      <c r="C14" s="70">
        <v>6</v>
      </c>
      <c r="D14" s="70">
        <v>1</v>
      </c>
      <c r="E14" s="70">
        <v>2009</v>
      </c>
      <c r="F14" s="70" t="s">
        <v>176</v>
      </c>
      <c r="G14" s="1073" t="s">
        <v>2277</v>
      </c>
      <c r="H14" s="70" t="s">
        <v>2278</v>
      </c>
      <c r="I14" s="1066"/>
      <c r="J14" s="73">
        <v>0</v>
      </c>
      <c r="K14" s="73">
        <v>0</v>
      </c>
      <c r="L14" s="73">
        <v>0</v>
      </c>
      <c r="M14" s="73">
        <v>0</v>
      </c>
      <c r="N14" s="73">
        <v>0</v>
      </c>
      <c r="O14" s="73">
        <v>0</v>
      </c>
      <c r="P14" s="73">
        <v>0</v>
      </c>
      <c r="Q14" s="73">
        <v>0</v>
      </c>
      <c r="R14" s="73">
        <v>4.74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25.81</v>
      </c>
      <c r="AL14" s="73">
        <v>0</v>
      </c>
      <c r="AM14" s="73">
        <v>0</v>
      </c>
      <c r="AN14" s="73">
        <v>2.9209999999999998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4.3499999999999996</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4.74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25.81</v>
      </c>
      <c r="EM14" s="73">
        <v>0</v>
      </c>
      <c r="EN14" s="73">
        <v>0</v>
      </c>
      <c r="EO14" s="73">
        <v>2.9209999999999998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4.3499999999999996</v>
      </c>
      <c r="HB14" s="73">
        <v>0</v>
      </c>
      <c r="HC14" s="73">
        <v>0</v>
      </c>
      <c r="HD14" s="73">
        <v>0</v>
      </c>
      <c r="HE14" s="73">
        <v>0</v>
      </c>
      <c r="HF14" s="73">
        <v>0</v>
      </c>
      <c r="HG14" s="73">
        <v>0</v>
      </c>
      <c r="HH14" s="73">
        <v>0</v>
      </c>
      <c r="HI14" s="73">
        <v>0</v>
      </c>
      <c r="HJ14" s="73">
        <v>0</v>
      </c>
      <c r="HK14" s="73">
        <v>33.470999999999997</v>
      </c>
      <c r="HL14" s="73">
        <v>0</v>
      </c>
      <c r="HM14" s="73">
        <v>0</v>
      </c>
      <c r="HN14" s="73">
        <v>0</v>
      </c>
      <c r="HO14" s="73">
        <v>0</v>
      </c>
      <c r="HP14" s="73">
        <v>0</v>
      </c>
      <c r="HQ14" s="73">
        <v>0</v>
      </c>
      <c r="HR14" s="73">
        <v>0</v>
      </c>
      <c r="HS14" s="73">
        <v>0</v>
      </c>
      <c r="HT14" s="73">
        <v>0</v>
      </c>
      <c r="HU14" s="73">
        <v>0</v>
      </c>
      <c r="HV14" s="73">
        <v>0</v>
      </c>
      <c r="HW14" s="73">
        <v>0</v>
      </c>
      <c r="HX14" s="73">
        <v>4.3499999999999996</v>
      </c>
      <c r="HY14" s="73">
        <v>0</v>
      </c>
      <c r="HZ14" s="73">
        <v>0</v>
      </c>
      <c r="IA14" s="73">
        <v>0</v>
      </c>
      <c r="IB14" s="73">
        <v>0</v>
      </c>
      <c r="IC14" s="73">
        <v>0</v>
      </c>
      <c r="ID14" s="73">
        <v>0</v>
      </c>
      <c r="IE14" s="73">
        <v>0</v>
      </c>
      <c r="IF14" s="73">
        <v>33.470999999999997</v>
      </c>
      <c r="IG14" s="73">
        <v>0</v>
      </c>
      <c r="IH14" s="73">
        <v>0</v>
      </c>
      <c r="II14" s="73">
        <v>0</v>
      </c>
      <c r="IJ14" s="73">
        <v>0</v>
      </c>
      <c r="IK14" s="73">
        <v>0</v>
      </c>
      <c r="IL14" s="73">
        <v>0</v>
      </c>
      <c r="IM14" s="73">
        <v>0</v>
      </c>
      <c r="IN14" s="73">
        <v>0</v>
      </c>
      <c r="IO14" s="73">
        <v>0</v>
      </c>
      <c r="IP14" s="73">
        <v>0</v>
      </c>
      <c r="IQ14" s="73">
        <v>0</v>
      </c>
      <c r="IR14" s="73">
        <v>0</v>
      </c>
      <c r="IS14" s="73">
        <v>4.3499999999999996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3</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3</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2284</v>
      </c>
      <c r="B15" s="70">
        <v>7</v>
      </c>
      <c r="C15" s="70">
        <v>7</v>
      </c>
      <c r="D15" s="70">
        <v>1</v>
      </c>
      <c r="E15" s="70">
        <v>2010</v>
      </c>
      <c r="F15" s="70" t="s">
        <v>177</v>
      </c>
      <c r="G15" s="1073" t="s">
        <v>2277</v>
      </c>
      <c r="H15" s="70" t="s">
        <v>2278</v>
      </c>
      <c r="I15" s="1066"/>
      <c r="J15" s="73">
        <v>0</v>
      </c>
      <c r="K15" s="73">
        <v>0</v>
      </c>
      <c r="L15" s="73">
        <v>0</v>
      </c>
      <c r="M15" s="73">
        <v>0</v>
      </c>
      <c r="N15" s="73">
        <v>0</v>
      </c>
      <c r="O15" s="73">
        <v>0</v>
      </c>
      <c r="P15" s="73">
        <v>0</v>
      </c>
      <c r="Q15" s="73">
        <v>0</v>
      </c>
      <c r="R15" s="73">
        <v>4.18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23.173999999999999</v>
      </c>
      <c r="AL15" s="73">
        <v>0</v>
      </c>
      <c r="AM15" s="73">
        <v>0</v>
      </c>
      <c r="AN15" s="73">
        <v>3.2360000000000002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4.33</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4.18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23.173999999999999</v>
      </c>
      <c r="EM15" s="73">
        <v>0</v>
      </c>
      <c r="EN15" s="73">
        <v>0</v>
      </c>
      <c r="EO15" s="73">
        <v>3.2360000000000002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4.33</v>
      </c>
      <c r="HB15" s="73">
        <v>0</v>
      </c>
      <c r="HC15" s="73">
        <v>0</v>
      </c>
      <c r="HD15" s="73">
        <v>0</v>
      </c>
      <c r="HE15" s="73">
        <v>0</v>
      </c>
      <c r="HF15" s="73">
        <v>0</v>
      </c>
      <c r="HG15" s="73">
        <v>0</v>
      </c>
      <c r="HH15" s="73">
        <v>0</v>
      </c>
      <c r="HI15" s="73">
        <v>0</v>
      </c>
      <c r="HJ15" s="73">
        <v>0</v>
      </c>
      <c r="HK15" s="73">
        <v>30.59</v>
      </c>
      <c r="HL15" s="73">
        <v>0</v>
      </c>
      <c r="HM15" s="73">
        <v>0</v>
      </c>
      <c r="HN15" s="73">
        <v>0</v>
      </c>
      <c r="HO15" s="73">
        <v>0</v>
      </c>
      <c r="HP15" s="73">
        <v>0</v>
      </c>
      <c r="HQ15" s="73">
        <v>0</v>
      </c>
      <c r="HR15" s="73">
        <v>0</v>
      </c>
      <c r="HS15" s="73">
        <v>0</v>
      </c>
      <c r="HT15" s="73">
        <v>0</v>
      </c>
      <c r="HU15" s="73">
        <v>0</v>
      </c>
      <c r="HV15" s="73">
        <v>0</v>
      </c>
      <c r="HW15" s="73">
        <v>0</v>
      </c>
      <c r="HX15" s="73">
        <v>4.33</v>
      </c>
      <c r="HY15" s="73">
        <v>0</v>
      </c>
      <c r="HZ15" s="73">
        <v>0</v>
      </c>
      <c r="IA15" s="73">
        <v>0</v>
      </c>
      <c r="IB15" s="73">
        <v>0</v>
      </c>
      <c r="IC15" s="73">
        <v>0</v>
      </c>
      <c r="ID15" s="73">
        <v>0</v>
      </c>
      <c r="IE15" s="73">
        <v>0</v>
      </c>
      <c r="IF15" s="73">
        <v>30.59</v>
      </c>
      <c r="IG15" s="73">
        <v>0</v>
      </c>
      <c r="IH15" s="73">
        <v>0</v>
      </c>
      <c r="II15" s="73">
        <v>0</v>
      </c>
      <c r="IJ15" s="73">
        <v>0</v>
      </c>
      <c r="IK15" s="73">
        <v>0</v>
      </c>
      <c r="IL15" s="73">
        <v>0</v>
      </c>
      <c r="IM15" s="73">
        <v>0</v>
      </c>
      <c r="IN15" s="73">
        <v>0</v>
      </c>
      <c r="IO15" s="73">
        <v>0</v>
      </c>
      <c r="IP15" s="73">
        <v>0</v>
      </c>
      <c r="IQ15" s="73">
        <v>0</v>
      </c>
      <c r="IR15" s="73">
        <v>0</v>
      </c>
      <c r="IS15" s="73">
        <v>4.33</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3</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3</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2285</v>
      </c>
      <c r="B16" s="70">
        <v>8</v>
      </c>
      <c r="C16" s="70">
        <v>8</v>
      </c>
      <c r="D16" s="70">
        <v>1</v>
      </c>
      <c r="E16" s="70">
        <v>2011</v>
      </c>
      <c r="F16" s="70" t="s">
        <v>178</v>
      </c>
      <c r="G16" s="1073" t="s">
        <v>2277</v>
      </c>
      <c r="H16" s="70" t="s">
        <v>2278</v>
      </c>
      <c r="I16" s="1066"/>
      <c r="J16" s="73">
        <v>0</v>
      </c>
      <c r="K16" s="73">
        <v>0</v>
      </c>
      <c r="L16" s="73">
        <v>0</v>
      </c>
      <c r="M16" s="73">
        <v>0</v>
      </c>
      <c r="N16" s="73">
        <v>0</v>
      </c>
      <c r="O16" s="73">
        <v>0</v>
      </c>
      <c r="P16" s="73">
        <v>0</v>
      </c>
      <c r="Q16" s="73">
        <v>0</v>
      </c>
      <c r="R16" s="73">
        <v>3.91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18.917999999999999</v>
      </c>
      <c r="AL16" s="73">
        <v>0</v>
      </c>
      <c r="AM16" s="73">
        <v>0</v>
      </c>
      <c r="AN16" s="73">
        <v>2.8239999999999998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4.0599999999999996</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3.91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18.917999999999999</v>
      </c>
      <c r="EM16" s="73">
        <v>0</v>
      </c>
      <c r="EN16" s="73">
        <v>0</v>
      </c>
      <c r="EO16" s="73">
        <v>2.8239999999999998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4.0599999999999996</v>
      </c>
      <c r="HB16" s="73">
        <v>0</v>
      </c>
      <c r="HC16" s="73">
        <v>0</v>
      </c>
      <c r="HD16" s="73">
        <v>0</v>
      </c>
      <c r="HE16" s="73">
        <v>0</v>
      </c>
      <c r="HF16" s="73">
        <v>0</v>
      </c>
      <c r="HG16" s="73">
        <v>0</v>
      </c>
      <c r="HH16" s="73">
        <v>0</v>
      </c>
      <c r="HI16" s="73">
        <v>0</v>
      </c>
      <c r="HJ16" s="73">
        <v>0</v>
      </c>
      <c r="HK16" s="73">
        <v>25.652000000000001</v>
      </c>
      <c r="HL16" s="73">
        <v>0</v>
      </c>
      <c r="HM16" s="73">
        <v>0</v>
      </c>
      <c r="HN16" s="73">
        <v>0</v>
      </c>
      <c r="HO16" s="73">
        <v>0</v>
      </c>
      <c r="HP16" s="73">
        <v>0</v>
      </c>
      <c r="HQ16" s="73">
        <v>0</v>
      </c>
      <c r="HR16" s="73">
        <v>0</v>
      </c>
      <c r="HS16" s="73">
        <v>0</v>
      </c>
      <c r="HT16" s="73">
        <v>0</v>
      </c>
      <c r="HU16" s="73">
        <v>0</v>
      </c>
      <c r="HV16" s="73">
        <v>0</v>
      </c>
      <c r="HW16" s="73">
        <v>0</v>
      </c>
      <c r="HX16" s="73">
        <v>4.0599999999999996</v>
      </c>
      <c r="HY16" s="73">
        <v>0</v>
      </c>
      <c r="HZ16" s="73">
        <v>0</v>
      </c>
      <c r="IA16" s="73">
        <v>0</v>
      </c>
      <c r="IB16" s="73">
        <v>0</v>
      </c>
      <c r="IC16" s="73">
        <v>0</v>
      </c>
      <c r="ID16" s="73">
        <v>0</v>
      </c>
      <c r="IE16" s="73">
        <v>0</v>
      </c>
      <c r="IF16" s="73">
        <v>25.652000000000001</v>
      </c>
      <c r="IG16" s="73">
        <v>0</v>
      </c>
      <c r="IH16" s="73">
        <v>0</v>
      </c>
      <c r="II16" s="73">
        <v>0</v>
      </c>
      <c r="IJ16" s="73">
        <v>0</v>
      </c>
      <c r="IK16" s="73">
        <v>0</v>
      </c>
      <c r="IL16" s="73">
        <v>0</v>
      </c>
      <c r="IM16" s="73">
        <v>0</v>
      </c>
      <c r="IN16" s="73">
        <v>0</v>
      </c>
      <c r="IO16" s="73">
        <v>0</v>
      </c>
      <c r="IP16" s="73">
        <v>0</v>
      </c>
      <c r="IQ16" s="73">
        <v>0</v>
      </c>
      <c r="IR16" s="73">
        <v>0</v>
      </c>
      <c r="IS16" s="73">
        <v>4.0599999999999996</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3</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3</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2286</v>
      </c>
      <c r="B17" s="70">
        <v>9</v>
      </c>
      <c r="C17" s="70">
        <v>9</v>
      </c>
      <c r="D17" s="70">
        <v>1</v>
      </c>
      <c r="E17" s="70">
        <v>2012</v>
      </c>
      <c r="F17" s="70" t="s">
        <v>179</v>
      </c>
      <c r="G17" s="1073" t="s">
        <v>2277</v>
      </c>
      <c r="H17" s="70" t="s">
        <v>2278</v>
      </c>
      <c r="I17" s="1066"/>
      <c r="J17" s="73">
        <v>0</v>
      </c>
      <c r="K17" s="73">
        <v>0</v>
      </c>
      <c r="L17" s="73">
        <v>0</v>
      </c>
      <c r="M17" s="73">
        <v>0</v>
      </c>
      <c r="N17" s="73">
        <v>4.07</v>
      </c>
      <c r="O17" s="73">
        <v>0</v>
      </c>
      <c r="P17" s="73">
        <v>0</v>
      </c>
      <c r="Q17" s="73">
        <v>0</v>
      </c>
      <c r="R17" s="73">
        <v>4.1500000000000004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16.067</v>
      </c>
      <c r="AL17" s="73">
        <v>0</v>
      </c>
      <c r="AM17" s="73">
        <v>0</v>
      </c>
      <c r="AN17" s="73">
        <v>3.391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4.01</v>
      </c>
      <c r="DA17" s="73">
        <v>0</v>
      </c>
      <c r="DB17" s="73">
        <v>0</v>
      </c>
      <c r="DC17" s="73">
        <v>0</v>
      </c>
      <c r="DD17" s="73">
        <v>0</v>
      </c>
      <c r="DE17" s="73">
        <v>0</v>
      </c>
      <c r="DF17" s="73">
        <v>0</v>
      </c>
      <c r="DG17" s="73">
        <v>0</v>
      </c>
      <c r="DH17" s="73">
        <v>0</v>
      </c>
      <c r="DI17" s="73">
        <v>0</v>
      </c>
      <c r="DJ17" s="73">
        <v>0</v>
      </c>
      <c r="DK17" s="73">
        <v>0</v>
      </c>
      <c r="DL17" s="73">
        <v>0</v>
      </c>
      <c r="DM17" s="73">
        <v>0</v>
      </c>
      <c r="DN17" s="73">
        <v>0</v>
      </c>
      <c r="DO17" s="73">
        <v>4.07</v>
      </c>
      <c r="DP17" s="73">
        <v>0</v>
      </c>
      <c r="DQ17" s="73">
        <v>0</v>
      </c>
      <c r="DR17" s="73">
        <v>0</v>
      </c>
      <c r="DS17" s="73">
        <v>4.1500000000000004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16.067</v>
      </c>
      <c r="EM17" s="73">
        <v>0</v>
      </c>
      <c r="EN17" s="73">
        <v>0</v>
      </c>
      <c r="EO17" s="73">
        <v>3.391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4.01</v>
      </c>
      <c r="HB17" s="73">
        <v>0</v>
      </c>
      <c r="HC17" s="73">
        <v>0</v>
      </c>
      <c r="HD17" s="73">
        <v>0</v>
      </c>
      <c r="HE17" s="73">
        <v>0</v>
      </c>
      <c r="HF17" s="73">
        <v>0</v>
      </c>
      <c r="HG17" s="73">
        <v>0</v>
      </c>
      <c r="HH17" s="73">
        <v>0</v>
      </c>
      <c r="HI17" s="73">
        <v>4.07</v>
      </c>
      <c r="HJ17" s="73">
        <v>0</v>
      </c>
      <c r="HK17" s="73">
        <v>23.608000000000001</v>
      </c>
      <c r="HL17" s="73">
        <v>0</v>
      </c>
      <c r="HM17" s="73">
        <v>0</v>
      </c>
      <c r="HN17" s="73">
        <v>0</v>
      </c>
      <c r="HO17" s="73">
        <v>0</v>
      </c>
      <c r="HP17" s="73">
        <v>0</v>
      </c>
      <c r="HQ17" s="73">
        <v>0</v>
      </c>
      <c r="HR17" s="73">
        <v>0</v>
      </c>
      <c r="HS17" s="73">
        <v>0</v>
      </c>
      <c r="HT17" s="73">
        <v>0</v>
      </c>
      <c r="HU17" s="73">
        <v>0</v>
      </c>
      <c r="HV17" s="73">
        <v>0</v>
      </c>
      <c r="HW17" s="73">
        <v>0</v>
      </c>
      <c r="HX17" s="73">
        <v>4.01</v>
      </c>
      <c r="HY17" s="73">
        <v>0</v>
      </c>
      <c r="HZ17" s="73">
        <v>0</v>
      </c>
      <c r="IA17" s="73">
        <v>0</v>
      </c>
      <c r="IB17" s="73">
        <v>0</v>
      </c>
      <c r="IC17" s="73">
        <v>0</v>
      </c>
      <c r="ID17" s="73">
        <v>4.07</v>
      </c>
      <c r="IE17" s="73">
        <v>0</v>
      </c>
      <c r="IF17" s="73">
        <v>23.608000000000001</v>
      </c>
      <c r="IG17" s="73">
        <v>0</v>
      </c>
      <c r="IH17" s="73">
        <v>0</v>
      </c>
      <c r="II17" s="73">
        <v>0</v>
      </c>
      <c r="IJ17" s="73">
        <v>0</v>
      </c>
      <c r="IK17" s="73">
        <v>0</v>
      </c>
      <c r="IL17" s="73">
        <v>0</v>
      </c>
      <c r="IM17" s="73">
        <v>0</v>
      </c>
      <c r="IN17" s="73">
        <v>0</v>
      </c>
      <c r="IO17" s="73">
        <v>0</v>
      </c>
      <c r="IP17" s="73">
        <v>0</v>
      </c>
      <c r="IQ17" s="73">
        <v>0</v>
      </c>
      <c r="IR17" s="73">
        <v>0</v>
      </c>
      <c r="IS17" s="73">
        <v>4.01</v>
      </c>
      <c r="IT17" s="73">
        <v>0</v>
      </c>
      <c r="IU17" s="73">
        <v>0</v>
      </c>
      <c r="IV17" s="74">
        <v>0</v>
      </c>
      <c r="IW17" s="71">
        <v>0</v>
      </c>
      <c r="IX17" s="71">
        <v>0</v>
      </c>
      <c r="IY17" s="71">
        <v>0</v>
      </c>
      <c r="IZ17" s="71">
        <v>0</v>
      </c>
      <c r="JA17" s="71">
        <v>1</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1</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1</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2287</v>
      </c>
      <c r="B18" s="70">
        <v>10</v>
      </c>
      <c r="C18" s="70">
        <v>10</v>
      </c>
      <c r="D18" s="70">
        <v>1</v>
      </c>
      <c r="E18" s="70">
        <v>2013</v>
      </c>
      <c r="F18" s="70" t="s">
        <v>180</v>
      </c>
      <c r="G18" s="1073" t="s">
        <v>2277</v>
      </c>
      <c r="H18" s="70" t="s">
        <v>2278</v>
      </c>
      <c r="I18" s="1066"/>
      <c r="J18" s="73">
        <v>0</v>
      </c>
      <c r="K18" s="73">
        <v>0</v>
      </c>
      <c r="L18" s="73">
        <v>0</v>
      </c>
      <c r="M18" s="73">
        <v>0</v>
      </c>
      <c r="N18" s="73">
        <v>4.2839999999999998</v>
      </c>
      <c r="O18" s="73">
        <v>0</v>
      </c>
      <c r="P18" s="73">
        <v>0</v>
      </c>
      <c r="Q18" s="73">
        <v>0</v>
      </c>
      <c r="R18" s="73">
        <v>3.68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23.774999999999999</v>
      </c>
      <c r="AL18" s="73">
        <v>0</v>
      </c>
      <c r="AM18" s="73">
        <v>0</v>
      </c>
      <c r="AN18" s="73">
        <v>3.956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4.03</v>
      </c>
      <c r="DA18" s="73">
        <v>0</v>
      </c>
      <c r="DB18" s="73">
        <v>0</v>
      </c>
      <c r="DC18" s="73">
        <v>0</v>
      </c>
      <c r="DD18" s="73">
        <v>0</v>
      </c>
      <c r="DE18" s="73">
        <v>0</v>
      </c>
      <c r="DF18" s="73">
        <v>0</v>
      </c>
      <c r="DG18" s="73">
        <v>0</v>
      </c>
      <c r="DH18" s="73">
        <v>0</v>
      </c>
      <c r="DI18" s="73">
        <v>0</v>
      </c>
      <c r="DJ18" s="73">
        <v>0</v>
      </c>
      <c r="DK18" s="73">
        <v>0</v>
      </c>
      <c r="DL18" s="73">
        <v>0</v>
      </c>
      <c r="DM18" s="73">
        <v>0</v>
      </c>
      <c r="DN18" s="73">
        <v>0</v>
      </c>
      <c r="DO18" s="73">
        <v>4.2839999999999998</v>
      </c>
      <c r="DP18" s="73">
        <v>0</v>
      </c>
      <c r="DQ18" s="73">
        <v>0</v>
      </c>
      <c r="DR18" s="73">
        <v>0</v>
      </c>
      <c r="DS18" s="73">
        <v>3.68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23.774999999999999</v>
      </c>
      <c r="EM18" s="73">
        <v>0</v>
      </c>
      <c r="EN18" s="73">
        <v>0</v>
      </c>
      <c r="EO18" s="73">
        <v>3.956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4.03</v>
      </c>
      <c r="HB18" s="73">
        <v>0</v>
      </c>
      <c r="HC18" s="73">
        <v>0</v>
      </c>
      <c r="HD18" s="73">
        <v>0</v>
      </c>
      <c r="HE18" s="73">
        <v>0</v>
      </c>
      <c r="HF18" s="73">
        <v>0</v>
      </c>
      <c r="HG18" s="73">
        <v>0</v>
      </c>
      <c r="HH18" s="73">
        <v>0</v>
      </c>
      <c r="HI18" s="73">
        <v>4.2839999999999998</v>
      </c>
      <c r="HJ18" s="73">
        <v>0</v>
      </c>
      <c r="HK18" s="73">
        <v>31.411000000000001</v>
      </c>
      <c r="HL18" s="73">
        <v>0</v>
      </c>
      <c r="HM18" s="73">
        <v>0</v>
      </c>
      <c r="HN18" s="73">
        <v>0</v>
      </c>
      <c r="HO18" s="73">
        <v>0</v>
      </c>
      <c r="HP18" s="73">
        <v>0</v>
      </c>
      <c r="HQ18" s="73">
        <v>0</v>
      </c>
      <c r="HR18" s="73">
        <v>0</v>
      </c>
      <c r="HS18" s="73">
        <v>0</v>
      </c>
      <c r="HT18" s="73">
        <v>0</v>
      </c>
      <c r="HU18" s="73">
        <v>0</v>
      </c>
      <c r="HV18" s="73">
        <v>0</v>
      </c>
      <c r="HW18" s="73">
        <v>0</v>
      </c>
      <c r="HX18" s="73">
        <v>4.03</v>
      </c>
      <c r="HY18" s="73">
        <v>0</v>
      </c>
      <c r="HZ18" s="73">
        <v>0</v>
      </c>
      <c r="IA18" s="73">
        <v>0</v>
      </c>
      <c r="IB18" s="73">
        <v>0</v>
      </c>
      <c r="IC18" s="73">
        <v>0</v>
      </c>
      <c r="ID18" s="73">
        <v>4.2839999999999998</v>
      </c>
      <c r="IE18" s="73">
        <v>0</v>
      </c>
      <c r="IF18" s="73">
        <v>31.411000000000001</v>
      </c>
      <c r="IG18" s="73">
        <v>0</v>
      </c>
      <c r="IH18" s="73">
        <v>0</v>
      </c>
      <c r="II18" s="73">
        <v>0</v>
      </c>
      <c r="IJ18" s="73">
        <v>0</v>
      </c>
      <c r="IK18" s="73">
        <v>0</v>
      </c>
      <c r="IL18" s="73">
        <v>0</v>
      </c>
      <c r="IM18" s="73">
        <v>0</v>
      </c>
      <c r="IN18" s="73">
        <v>0</v>
      </c>
      <c r="IO18" s="73">
        <v>0</v>
      </c>
      <c r="IP18" s="73">
        <v>0</v>
      </c>
      <c r="IQ18" s="73">
        <v>0</v>
      </c>
      <c r="IR18" s="73">
        <v>0</v>
      </c>
      <c r="IS18" s="73">
        <v>4.03</v>
      </c>
      <c r="IT18" s="73">
        <v>0</v>
      </c>
      <c r="IU18" s="73">
        <v>0</v>
      </c>
      <c r="IV18" s="74">
        <v>0</v>
      </c>
      <c r="IW18" s="71">
        <v>0</v>
      </c>
      <c r="IX18" s="71">
        <v>0</v>
      </c>
      <c r="IY18" s="71">
        <v>0</v>
      </c>
      <c r="IZ18" s="71">
        <v>0</v>
      </c>
      <c r="JA18" s="71">
        <v>1</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3</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3</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1</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1</v>
      </c>
      <c r="RR18" s="71">
        <v>0</v>
      </c>
      <c r="RS18" s="71">
        <v>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2288</v>
      </c>
      <c r="B19" s="70">
        <v>11</v>
      </c>
      <c r="C19" s="70">
        <v>11</v>
      </c>
      <c r="D19" s="70">
        <v>1</v>
      </c>
      <c r="E19" s="70">
        <v>2014</v>
      </c>
      <c r="F19" s="70" t="s">
        <v>181</v>
      </c>
      <c r="G19" s="1073" t="s">
        <v>2277</v>
      </c>
      <c r="H19" s="70" t="s">
        <v>2278</v>
      </c>
      <c r="I19" s="1066"/>
      <c r="J19" s="73">
        <v>0</v>
      </c>
      <c r="K19" s="73">
        <v>0</v>
      </c>
      <c r="L19" s="73">
        <v>0</v>
      </c>
      <c r="M19" s="73">
        <v>0</v>
      </c>
      <c r="N19" s="73">
        <v>3.661</v>
      </c>
      <c r="O19" s="73">
        <v>0</v>
      </c>
      <c r="P19" s="73">
        <v>0</v>
      </c>
      <c r="Q19" s="73">
        <v>0</v>
      </c>
      <c r="R19" s="73">
        <v>3.129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23.266999999999999</v>
      </c>
      <c r="AL19" s="73">
        <v>0</v>
      </c>
      <c r="AM19" s="73">
        <v>0</v>
      </c>
      <c r="AN19" s="73">
        <v>3.976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3.95</v>
      </c>
      <c r="DA19" s="73">
        <v>0</v>
      </c>
      <c r="DB19" s="73">
        <v>0</v>
      </c>
      <c r="DC19" s="73">
        <v>0</v>
      </c>
      <c r="DD19" s="73">
        <v>0</v>
      </c>
      <c r="DE19" s="73">
        <v>0</v>
      </c>
      <c r="DF19" s="73">
        <v>0</v>
      </c>
      <c r="DG19" s="73">
        <v>0</v>
      </c>
      <c r="DH19" s="73">
        <v>0</v>
      </c>
      <c r="DI19" s="73">
        <v>0</v>
      </c>
      <c r="DJ19" s="73">
        <v>0</v>
      </c>
      <c r="DK19" s="73">
        <v>0</v>
      </c>
      <c r="DL19" s="73">
        <v>0</v>
      </c>
      <c r="DM19" s="73">
        <v>0</v>
      </c>
      <c r="DN19" s="73">
        <v>0</v>
      </c>
      <c r="DO19" s="73">
        <v>3.661</v>
      </c>
      <c r="DP19" s="73">
        <v>0</v>
      </c>
      <c r="DQ19" s="73">
        <v>0</v>
      </c>
      <c r="DR19" s="73">
        <v>0</v>
      </c>
      <c r="DS19" s="73">
        <v>3.129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23.266999999999999</v>
      </c>
      <c r="EM19" s="73">
        <v>0</v>
      </c>
      <c r="EN19" s="73">
        <v>0</v>
      </c>
      <c r="EO19" s="73">
        <v>3.976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3.95</v>
      </c>
      <c r="HB19" s="73">
        <v>0</v>
      </c>
      <c r="HC19" s="73">
        <v>0</v>
      </c>
      <c r="HD19" s="73">
        <v>0</v>
      </c>
      <c r="HE19" s="73">
        <v>0</v>
      </c>
      <c r="HF19" s="73">
        <v>0</v>
      </c>
      <c r="HG19" s="73">
        <v>0</v>
      </c>
      <c r="HH19" s="73">
        <v>0</v>
      </c>
      <c r="HI19" s="73">
        <v>3.661</v>
      </c>
      <c r="HJ19" s="73">
        <v>0</v>
      </c>
      <c r="HK19" s="73">
        <v>30.372</v>
      </c>
      <c r="HL19" s="73">
        <v>0</v>
      </c>
      <c r="HM19" s="73">
        <v>0</v>
      </c>
      <c r="HN19" s="73">
        <v>0</v>
      </c>
      <c r="HO19" s="73">
        <v>0</v>
      </c>
      <c r="HP19" s="73">
        <v>0</v>
      </c>
      <c r="HQ19" s="73">
        <v>0</v>
      </c>
      <c r="HR19" s="73">
        <v>0</v>
      </c>
      <c r="HS19" s="73">
        <v>0</v>
      </c>
      <c r="HT19" s="73">
        <v>0</v>
      </c>
      <c r="HU19" s="73">
        <v>0</v>
      </c>
      <c r="HV19" s="73">
        <v>0</v>
      </c>
      <c r="HW19" s="73">
        <v>0</v>
      </c>
      <c r="HX19" s="73">
        <v>3.95</v>
      </c>
      <c r="HY19" s="73">
        <v>0</v>
      </c>
      <c r="HZ19" s="73">
        <v>0</v>
      </c>
      <c r="IA19" s="73">
        <v>0</v>
      </c>
      <c r="IB19" s="73">
        <v>0</v>
      </c>
      <c r="IC19" s="73">
        <v>0</v>
      </c>
      <c r="ID19" s="73">
        <v>3.661</v>
      </c>
      <c r="IE19" s="73">
        <v>0</v>
      </c>
      <c r="IF19" s="73">
        <v>30.372</v>
      </c>
      <c r="IG19" s="73">
        <v>0</v>
      </c>
      <c r="IH19" s="73">
        <v>0</v>
      </c>
      <c r="II19" s="73">
        <v>0</v>
      </c>
      <c r="IJ19" s="73">
        <v>0</v>
      </c>
      <c r="IK19" s="73">
        <v>0</v>
      </c>
      <c r="IL19" s="73">
        <v>0</v>
      </c>
      <c r="IM19" s="73">
        <v>0</v>
      </c>
      <c r="IN19" s="73">
        <v>0</v>
      </c>
      <c r="IO19" s="73">
        <v>0</v>
      </c>
      <c r="IP19" s="73">
        <v>0</v>
      </c>
      <c r="IQ19" s="73">
        <v>0</v>
      </c>
      <c r="IR19" s="73">
        <v>0</v>
      </c>
      <c r="IS19" s="73">
        <v>3.95</v>
      </c>
      <c r="IT19" s="73">
        <v>0</v>
      </c>
      <c r="IU19" s="73">
        <v>0</v>
      </c>
      <c r="IV19" s="74">
        <v>0</v>
      </c>
      <c r="IW19" s="71">
        <v>0</v>
      </c>
      <c r="IX19" s="71">
        <v>0</v>
      </c>
      <c r="IY19" s="71">
        <v>0</v>
      </c>
      <c r="IZ19" s="71">
        <v>0</v>
      </c>
      <c r="JA19" s="71">
        <v>1</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3</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3</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1</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1</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2289</v>
      </c>
      <c r="B20" s="70">
        <v>12</v>
      </c>
      <c r="C20" s="70">
        <v>12</v>
      </c>
      <c r="D20" s="70">
        <v>1</v>
      </c>
      <c r="E20" s="70">
        <v>2015</v>
      </c>
      <c r="F20" s="70" t="s">
        <v>182</v>
      </c>
      <c r="G20" s="1073" t="s">
        <v>2277</v>
      </c>
      <c r="H20" s="70" t="s">
        <v>2278</v>
      </c>
      <c r="I20" s="1066"/>
      <c r="J20" s="73">
        <v>0</v>
      </c>
      <c r="K20" s="73">
        <v>0</v>
      </c>
      <c r="L20" s="73">
        <v>0</v>
      </c>
      <c r="M20" s="73">
        <v>0</v>
      </c>
      <c r="N20" s="73">
        <v>3.6829999999999998</v>
      </c>
      <c r="O20" s="73">
        <v>0</v>
      </c>
      <c r="P20" s="73">
        <v>0</v>
      </c>
      <c r="Q20" s="73">
        <v>0</v>
      </c>
      <c r="R20" s="73">
        <v>2.4590000000000001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22.523</v>
      </c>
      <c r="AL20" s="73">
        <v>0</v>
      </c>
      <c r="AM20" s="73">
        <v>0</v>
      </c>
      <c r="AN20" s="73">
        <v>4.0229999999999997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3.6869999999999998</v>
      </c>
      <c r="DA20" s="73">
        <v>0</v>
      </c>
      <c r="DB20" s="73">
        <v>0</v>
      </c>
      <c r="DC20" s="73">
        <v>0</v>
      </c>
      <c r="DD20" s="73">
        <v>0</v>
      </c>
      <c r="DE20" s="73">
        <v>0</v>
      </c>
      <c r="DF20" s="73">
        <v>0</v>
      </c>
      <c r="DG20" s="73">
        <v>0</v>
      </c>
      <c r="DH20" s="73">
        <v>0</v>
      </c>
      <c r="DI20" s="73">
        <v>0</v>
      </c>
      <c r="DJ20" s="73">
        <v>0</v>
      </c>
      <c r="DK20" s="73">
        <v>0</v>
      </c>
      <c r="DL20" s="73">
        <v>0</v>
      </c>
      <c r="DM20" s="73">
        <v>0</v>
      </c>
      <c r="DN20" s="73">
        <v>0</v>
      </c>
      <c r="DO20" s="73">
        <v>3.6829999999999998</v>
      </c>
      <c r="DP20" s="73">
        <v>0</v>
      </c>
      <c r="DQ20" s="73">
        <v>0</v>
      </c>
      <c r="DR20" s="73">
        <v>0</v>
      </c>
      <c r="DS20" s="73">
        <v>2.4590000000000001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22.523</v>
      </c>
      <c r="EM20" s="73">
        <v>0</v>
      </c>
      <c r="EN20" s="73">
        <v>0</v>
      </c>
      <c r="EO20" s="73">
        <v>4.0229999999999997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3.6869999999999998</v>
      </c>
      <c r="HB20" s="73">
        <v>0</v>
      </c>
      <c r="HC20" s="73">
        <v>0</v>
      </c>
      <c r="HD20" s="73">
        <v>0</v>
      </c>
      <c r="HE20" s="73">
        <v>0</v>
      </c>
      <c r="HF20" s="73">
        <v>0</v>
      </c>
      <c r="HG20" s="73">
        <v>0</v>
      </c>
      <c r="HH20" s="73">
        <v>0</v>
      </c>
      <c r="HI20" s="73">
        <v>3.6829999999999998</v>
      </c>
      <c r="HJ20" s="73">
        <v>0</v>
      </c>
      <c r="HK20" s="73">
        <v>29.004999999999999</v>
      </c>
      <c r="HL20" s="73">
        <v>0</v>
      </c>
      <c r="HM20" s="73">
        <v>0</v>
      </c>
      <c r="HN20" s="73">
        <v>0</v>
      </c>
      <c r="HO20" s="73">
        <v>0</v>
      </c>
      <c r="HP20" s="73">
        <v>0</v>
      </c>
      <c r="HQ20" s="73">
        <v>0</v>
      </c>
      <c r="HR20" s="73">
        <v>0</v>
      </c>
      <c r="HS20" s="73">
        <v>0</v>
      </c>
      <c r="HT20" s="73">
        <v>0</v>
      </c>
      <c r="HU20" s="73">
        <v>0</v>
      </c>
      <c r="HV20" s="73">
        <v>0</v>
      </c>
      <c r="HW20" s="73">
        <v>0</v>
      </c>
      <c r="HX20" s="73">
        <v>3.6869999999999998</v>
      </c>
      <c r="HY20" s="73">
        <v>0</v>
      </c>
      <c r="HZ20" s="73">
        <v>0</v>
      </c>
      <c r="IA20" s="73">
        <v>0</v>
      </c>
      <c r="IB20" s="73">
        <v>0</v>
      </c>
      <c r="IC20" s="73">
        <v>0</v>
      </c>
      <c r="ID20" s="73">
        <v>3.6829999999999998</v>
      </c>
      <c r="IE20" s="73">
        <v>0</v>
      </c>
      <c r="IF20" s="73">
        <v>29.004999999999999</v>
      </c>
      <c r="IG20" s="73">
        <v>0</v>
      </c>
      <c r="IH20" s="73">
        <v>0</v>
      </c>
      <c r="II20" s="73">
        <v>0</v>
      </c>
      <c r="IJ20" s="73">
        <v>0</v>
      </c>
      <c r="IK20" s="73">
        <v>0</v>
      </c>
      <c r="IL20" s="73">
        <v>0</v>
      </c>
      <c r="IM20" s="73">
        <v>0</v>
      </c>
      <c r="IN20" s="73">
        <v>0</v>
      </c>
      <c r="IO20" s="73">
        <v>0</v>
      </c>
      <c r="IP20" s="73">
        <v>0</v>
      </c>
      <c r="IQ20" s="73">
        <v>0</v>
      </c>
      <c r="IR20" s="73">
        <v>0</v>
      </c>
      <c r="IS20" s="73">
        <v>3.6869999999999998</v>
      </c>
      <c r="IT20" s="73">
        <v>0</v>
      </c>
      <c r="IU20" s="73">
        <v>0</v>
      </c>
      <c r="IV20" s="74">
        <v>0</v>
      </c>
      <c r="IW20" s="71">
        <v>0</v>
      </c>
      <c r="IX20" s="71">
        <v>0</v>
      </c>
      <c r="IY20" s="71">
        <v>0</v>
      </c>
      <c r="IZ20" s="71">
        <v>0</v>
      </c>
      <c r="JA20" s="71">
        <v>1</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3</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3</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1</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1</v>
      </c>
      <c r="RR20" s="71">
        <v>0</v>
      </c>
      <c r="RS20" s="71">
        <v>5</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2290</v>
      </c>
      <c r="B21" s="70">
        <v>13</v>
      </c>
      <c r="C21" s="70">
        <v>13</v>
      </c>
      <c r="D21" s="70">
        <v>1</v>
      </c>
      <c r="E21" s="70">
        <v>2016</v>
      </c>
      <c r="F21" s="70" t="s">
        <v>155</v>
      </c>
      <c r="G21" s="1073" t="s">
        <v>2277</v>
      </c>
      <c r="H21" s="70" t="s">
        <v>2278</v>
      </c>
      <c r="I21" s="1066"/>
      <c r="J21" s="73">
        <v>0</v>
      </c>
      <c r="K21" s="73">
        <v>0</v>
      </c>
      <c r="L21" s="73">
        <v>0</v>
      </c>
      <c r="M21" s="73">
        <v>0</v>
      </c>
      <c r="N21" s="73">
        <v>3.4260000000000002</v>
      </c>
      <c r="O21" s="73">
        <v>0</v>
      </c>
      <c r="P21" s="73">
        <v>0</v>
      </c>
      <c r="Q21" s="73">
        <v>0</v>
      </c>
      <c r="R21" s="73">
        <v>1.411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23.146000000000001</v>
      </c>
      <c r="AL21" s="73">
        <v>0</v>
      </c>
      <c r="AM21" s="73">
        <v>0</v>
      </c>
      <c r="AN21" s="73">
        <v>4.3140000000000001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3.5129999999999999</v>
      </c>
      <c r="DA21" s="73">
        <v>0</v>
      </c>
      <c r="DB21" s="73">
        <v>0</v>
      </c>
      <c r="DC21" s="73">
        <v>0</v>
      </c>
      <c r="DD21" s="73">
        <v>0</v>
      </c>
      <c r="DE21" s="73">
        <v>0</v>
      </c>
      <c r="DF21" s="73">
        <v>0</v>
      </c>
      <c r="DG21" s="73">
        <v>0</v>
      </c>
      <c r="DH21" s="73">
        <v>0</v>
      </c>
      <c r="DI21" s="73">
        <v>0</v>
      </c>
      <c r="DJ21" s="73">
        <v>0</v>
      </c>
      <c r="DK21" s="73">
        <v>0</v>
      </c>
      <c r="DL21" s="73">
        <v>0</v>
      </c>
      <c r="DM21" s="73">
        <v>0</v>
      </c>
      <c r="DN21" s="73">
        <v>0</v>
      </c>
      <c r="DO21" s="73">
        <v>3.4260000000000002</v>
      </c>
      <c r="DP21" s="73">
        <v>0</v>
      </c>
      <c r="DQ21" s="73">
        <v>0</v>
      </c>
      <c r="DR21" s="73">
        <v>0</v>
      </c>
      <c r="DS21" s="73">
        <v>1.411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23.146000000000001</v>
      </c>
      <c r="EM21" s="73">
        <v>0</v>
      </c>
      <c r="EN21" s="73">
        <v>0</v>
      </c>
      <c r="EO21" s="73">
        <v>4.3140000000000001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3.5129999999999999</v>
      </c>
      <c r="HB21" s="73">
        <v>0</v>
      </c>
      <c r="HC21" s="73">
        <v>0</v>
      </c>
      <c r="HD21" s="73">
        <v>0</v>
      </c>
      <c r="HE21" s="73">
        <v>0</v>
      </c>
      <c r="HF21" s="73">
        <v>0</v>
      </c>
      <c r="HG21" s="73">
        <v>0</v>
      </c>
      <c r="HH21" s="73">
        <v>0</v>
      </c>
      <c r="HI21" s="73">
        <v>3.4260000000000002</v>
      </c>
      <c r="HJ21" s="73">
        <v>0</v>
      </c>
      <c r="HK21" s="73">
        <v>28.870999999999999</v>
      </c>
      <c r="HL21" s="73">
        <v>0</v>
      </c>
      <c r="HM21" s="73">
        <v>0</v>
      </c>
      <c r="HN21" s="73">
        <v>0</v>
      </c>
      <c r="HO21" s="73">
        <v>0</v>
      </c>
      <c r="HP21" s="73">
        <v>0</v>
      </c>
      <c r="HQ21" s="73">
        <v>0</v>
      </c>
      <c r="HR21" s="73">
        <v>0</v>
      </c>
      <c r="HS21" s="73">
        <v>0</v>
      </c>
      <c r="HT21" s="73">
        <v>0</v>
      </c>
      <c r="HU21" s="73">
        <v>0</v>
      </c>
      <c r="HV21" s="73">
        <v>0</v>
      </c>
      <c r="HW21" s="73">
        <v>0</v>
      </c>
      <c r="HX21" s="73">
        <v>3.5129999999999999</v>
      </c>
      <c r="HY21" s="73">
        <v>0</v>
      </c>
      <c r="HZ21" s="73">
        <v>0</v>
      </c>
      <c r="IA21" s="73">
        <v>0</v>
      </c>
      <c r="IB21" s="73">
        <v>0</v>
      </c>
      <c r="IC21" s="73">
        <v>0</v>
      </c>
      <c r="ID21" s="73">
        <v>3.4260000000000002</v>
      </c>
      <c r="IE21" s="73">
        <v>0</v>
      </c>
      <c r="IF21" s="73">
        <v>28.870999999999999</v>
      </c>
      <c r="IG21" s="73">
        <v>0</v>
      </c>
      <c r="IH21" s="73">
        <v>0</v>
      </c>
      <c r="II21" s="73">
        <v>0</v>
      </c>
      <c r="IJ21" s="73">
        <v>0</v>
      </c>
      <c r="IK21" s="73">
        <v>0</v>
      </c>
      <c r="IL21" s="73">
        <v>0</v>
      </c>
      <c r="IM21" s="73">
        <v>0</v>
      </c>
      <c r="IN21" s="73">
        <v>0</v>
      </c>
      <c r="IO21" s="73">
        <v>0</v>
      </c>
      <c r="IP21" s="73">
        <v>0</v>
      </c>
      <c r="IQ21" s="73">
        <v>0</v>
      </c>
      <c r="IR21" s="73">
        <v>0</v>
      </c>
      <c r="IS21" s="73">
        <v>3.5129999999999999</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3</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3</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1</v>
      </c>
      <c r="QW21" s="71">
        <v>0</v>
      </c>
      <c r="QX21" s="71">
        <v>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1</v>
      </c>
      <c r="RR21" s="71">
        <v>0</v>
      </c>
      <c r="RS21" s="71">
        <v>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2291</v>
      </c>
      <c r="B22" s="70">
        <v>14</v>
      </c>
      <c r="C22" s="70">
        <v>14</v>
      </c>
      <c r="D22" s="70">
        <v>1</v>
      </c>
      <c r="E22" s="70">
        <v>2017</v>
      </c>
      <c r="F22" s="70" t="s">
        <v>156</v>
      </c>
      <c r="G22" s="1073" t="s">
        <v>2277</v>
      </c>
      <c r="H22" s="70" t="s">
        <v>2278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23.445</v>
      </c>
      <c r="AL22" s="73">
        <v>0</v>
      </c>
      <c r="AM22" s="73">
        <v>0</v>
      </c>
      <c r="AN22" s="73">
        <v>4.484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3.5390000000000001</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23.445</v>
      </c>
      <c r="EM22" s="73">
        <v>0</v>
      </c>
      <c r="EN22" s="73">
        <v>0</v>
      </c>
      <c r="EO22" s="73">
        <v>4.484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3.5390000000000001</v>
      </c>
      <c r="HB22" s="73">
        <v>0</v>
      </c>
      <c r="HC22" s="73">
        <v>0</v>
      </c>
      <c r="HD22" s="73">
        <v>0</v>
      </c>
      <c r="HE22" s="73">
        <v>0</v>
      </c>
      <c r="HF22" s="73">
        <v>0</v>
      </c>
      <c r="HG22" s="73">
        <v>0</v>
      </c>
      <c r="HH22" s="73">
        <v>0</v>
      </c>
      <c r="HI22" s="73">
        <v>0</v>
      </c>
      <c r="HJ22" s="73">
        <v>0</v>
      </c>
      <c r="HK22" s="73">
        <v>27.928999999999998</v>
      </c>
      <c r="HL22" s="73">
        <v>0</v>
      </c>
      <c r="HM22" s="73">
        <v>0</v>
      </c>
      <c r="HN22" s="73">
        <v>0</v>
      </c>
      <c r="HO22" s="73">
        <v>0</v>
      </c>
      <c r="HP22" s="73">
        <v>0</v>
      </c>
      <c r="HQ22" s="73">
        <v>0</v>
      </c>
      <c r="HR22" s="73">
        <v>0</v>
      </c>
      <c r="HS22" s="73">
        <v>0</v>
      </c>
      <c r="HT22" s="73">
        <v>0</v>
      </c>
      <c r="HU22" s="73">
        <v>0</v>
      </c>
      <c r="HV22" s="73">
        <v>0</v>
      </c>
      <c r="HW22" s="73">
        <v>0</v>
      </c>
      <c r="HX22" s="73">
        <v>3.5390000000000001</v>
      </c>
      <c r="HY22" s="73">
        <v>0</v>
      </c>
      <c r="HZ22" s="73">
        <v>0</v>
      </c>
      <c r="IA22" s="73">
        <v>0</v>
      </c>
      <c r="IB22" s="73">
        <v>0</v>
      </c>
      <c r="IC22" s="73">
        <v>0</v>
      </c>
      <c r="ID22" s="73">
        <v>0</v>
      </c>
      <c r="IE22" s="73">
        <v>0</v>
      </c>
      <c r="IF22" s="73">
        <v>27.928999999999998</v>
      </c>
      <c r="IG22" s="73">
        <v>0</v>
      </c>
      <c r="IH22" s="73">
        <v>0</v>
      </c>
      <c r="II22" s="73">
        <v>0</v>
      </c>
      <c r="IJ22" s="73">
        <v>0</v>
      </c>
      <c r="IK22" s="73">
        <v>0</v>
      </c>
      <c r="IL22" s="73">
        <v>0</v>
      </c>
      <c r="IM22" s="73">
        <v>0</v>
      </c>
      <c r="IN22" s="73">
        <v>0</v>
      </c>
      <c r="IO22" s="73">
        <v>0</v>
      </c>
      <c r="IP22" s="73">
        <v>0</v>
      </c>
      <c r="IQ22" s="73">
        <v>0</v>
      </c>
      <c r="IR22" s="73">
        <v>0</v>
      </c>
      <c r="IS22" s="73">
        <v>3.5390000000000001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3</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3</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2292</v>
      </c>
      <c r="B23" s="70">
        <v>15</v>
      </c>
      <c r="C23" s="70">
        <v>15</v>
      </c>
      <c r="D23" s="70">
        <v>1</v>
      </c>
      <c r="E23" s="70">
        <v>2018</v>
      </c>
      <c r="F23" s="70" t="s">
        <v>183</v>
      </c>
      <c r="G23" s="1073" t="s">
        <v>2277</v>
      </c>
      <c r="H23" s="70" t="s">
        <v>2278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18.902999999999999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3.4</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18.902999999999999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3.4</v>
      </c>
      <c r="HB23" s="73">
        <v>0</v>
      </c>
      <c r="HC23" s="73">
        <v>0</v>
      </c>
      <c r="HD23" s="73">
        <v>0</v>
      </c>
      <c r="HE23" s="73">
        <v>0</v>
      </c>
      <c r="HF23" s="73">
        <v>0</v>
      </c>
      <c r="HG23" s="73">
        <v>0</v>
      </c>
      <c r="HH23" s="73">
        <v>0</v>
      </c>
      <c r="HI23" s="73">
        <v>0</v>
      </c>
      <c r="HJ23" s="73">
        <v>0</v>
      </c>
      <c r="HK23" s="73">
        <v>18.902999999999999</v>
      </c>
      <c r="HL23" s="73">
        <v>0</v>
      </c>
      <c r="HM23" s="73">
        <v>0</v>
      </c>
      <c r="HN23" s="73">
        <v>0</v>
      </c>
      <c r="HO23" s="73">
        <v>0</v>
      </c>
      <c r="HP23" s="73">
        <v>0</v>
      </c>
      <c r="HQ23" s="73">
        <v>0</v>
      </c>
      <c r="HR23" s="73">
        <v>0</v>
      </c>
      <c r="HS23" s="73">
        <v>0</v>
      </c>
      <c r="HT23" s="73">
        <v>0</v>
      </c>
      <c r="HU23" s="73">
        <v>0</v>
      </c>
      <c r="HV23" s="73">
        <v>0</v>
      </c>
      <c r="HW23" s="73">
        <v>0</v>
      </c>
      <c r="HX23" s="73">
        <v>3.4</v>
      </c>
      <c r="HY23" s="73">
        <v>0</v>
      </c>
      <c r="HZ23" s="73">
        <v>0</v>
      </c>
      <c r="IA23" s="73">
        <v>0</v>
      </c>
      <c r="IB23" s="73">
        <v>0</v>
      </c>
      <c r="IC23" s="73">
        <v>0</v>
      </c>
      <c r="ID23" s="73">
        <v>0</v>
      </c>
      <c r="IE23" s="73">
        <v>0</v>
      </c>
      <c r="IF23" s="73">
        <v>18.902999999999999</v>
      </c>
      <c r="IG23" s="73">
        <v>0</v>
      </c>
      <c r="IH23" s="73">
        <v>0</v>
      </c>
      <c r="II23" s="73">
        <v>0</v>
      </c>
      <c r="IJ23" s="73">
        <v>0</v>
      </c>
      <c r="IK23" s="73">
        <v>0</v>
      </c>
      <c r="IL23" s="73">
        <v>0</v>
      </c>
      <c r="IM23" s="73">
        <v>0</v>
      </c>
      <c r="IN23" s="73">
        <v>0</v>
      </c>
      <c r="IO23" s="73">
        <v>0</v>
      </c>
      <c r="IP23" s="73">
        <v>0</v>
      </c>
      <c r="IQ23" s="73">
        <v>0</v>
      </c>
      <c r="IR23" s="73">
        <v>0</v>
      </c>
      <c r="IS23" s="73">
        <v>3.4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2293</v>
      </c>
      <c r="B24" s="70">
        <v>16</v>
      </c>
      <c r="C24" s="70">
        <v>16</v>
      </c>
      <c r="D24" s="70">
        <v>1</v>
      </c>
      <c r="E24" s="70">
        <v>2019</v>
      </c>
      <c r="F24" s="70" t="s">
        <v>158</v>
      </c>
      <c r="G24" s="1073" t="s">
        <v>2277</v>
      </c>
      <c r="H24" s="70" t="s">
        <v>2278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19.355</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3.3490000000000002</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19.355</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3.3490000000000002</v>
      </c>
      <c r="HB24" s="73">
        <v>0</v>
      </c>
      <c r="HC24" s="73">
        <v>0</v>
      </c>
      <c r="HD24" s="73">
        <v>0</v>
      </c>
      <c r="HE24" s="73">
        <v>0</v>
      </c>
      <c r="HF24" s="73">
        <v>0</v>
      </c>
      <c r="HG24" s="73">
        <v>0</v>
      </c>
      <c r="HH24" s="73">
        <v>0</v>
      </c>
      <c r="HI24" s="73">
        <v>0</v>
      </c>
      <c r="HJ24" s="73">
        <v>0</v>
      </c>
      <c r="HK24" s="73">
        <v>19.355</v>
      </c>
      <c r="HL24" s="73">
        <v>0</v>
      </c>
      <c r="HM24" s="73">
        <v>0</v>
      </c>
      <c r="HN24" s="73">
        <v>0</v>
      </c>
      <c r="HO24" s="73">
        <v>0</v>
      </c>
      <c r="HP24" s="73">
        <v>0</v>
      </c>
      <c r="HQ24" s="73">
        <v>0</v>
      </c>
      <c r="HR24" s="73">
        <v>0</v>
      </c>
      <c r="HS24" s="73">
        <v>0</v>
      </c>
      <c r="HT24" s="73">
        <v>0</v>
      </c>
      <c r="HU24" s="73">
        <v>0</v>
      </c>
      <c r="HV24" s="73">
        <v>0</v>
      </c>
      <c r="HW24" s="73">
        <v>0</v>
      </c>
      <c r="HX24" s="73">
        <v>3.3490000000000002</v>
      </c>
      <c r="HY24" s="73">
        <v>0</v>
      </c>
      <c r="HZ24" s="73">
        <v>0</v>
      </c>
      <c r="IA24" s="73">
        <v>0</v>
      </c>
      <c r="IB24" s="73">
        <v>0</v>
      </c>
      <c r="IC24" s="73">
        <v>0</v>
      </c>
      <c r="ID24" s="73">
        <v>0</v>
      </c>
      <c r="IE24" s="73">
        <v>0</v>
      </c>
      <c r="IF24" s="73">
        <v>19.355</v>
      </c>
      <c r="IG24" s="73">
        <v>0</v>
      </c>
      <c r="IH24" s="73">
        <v>0</v>
      </c>
      <c r="II24" s="73">
        <v>0</v>
      </c>
      <c r="IJ24" s="73">
        <v>0</v>
      </c>
      <c r="IK24" s="73">
        <v>0</v>
      </c>
      <c r="IL24" s="73">
        <v>0</v>
      </c>
      <c r="IM24" s="73">
        <v>0</v>
      </c>
      <c r="IN24" s="73">
        <v>0</v>
      </c>
      <c r="IO24" s="73">
        <v>0</v>
      </c>
      <c r="IP24" s="73">
        <v>0</v>
      </c>
      <c r="IQ24" s="73">
        <v>0</v>
      </c>
      <c r="IR24" s="73">
        <v>0</v>
      </c>
      <c r="IS24" s="73">
        <v>3.3490000000000002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2294</v>
      </c>
      <c r="B25" s="70">
        <v>17</v>
      </c>
      <c r="C25" s="70">
        <v>17</v>
      </c>
      <c r="D25" s="70">
        <v>1</v>
      </c>
      <c r="E25" s="70">
        <v>2020</v>
      </c>
      <c r="F25" s="70" t="s">
        <v>159</v>
      </c>
      <c r="G25" s="1073" t="s">
        <v>2277</v>
      </c>
      <c r="H25" s="70" t="s">
        <v>2278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18.399000000000001</v>
      </c>
      <c r="AL25" s="73">
        <v>0</v>
      </c>
      <c r="AM25" s="73">
        <v>0</v>
      </c>
      <c r="AN25" s="73">
        <v>3.3839999999999999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3.4369999999999998</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18.399000000000001</v>
      </c>
      <c r="EM25" s="73">
        <v>0</v>
      </c>
      <c r="EN25" s="73">
        <v>0</v>
      </c>
      <c r="EO25" s="73">
        <v>3.3839999999999999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3.4369999999999998</v>
      </c>
      <c r="HB25" s="73">
        <v>0</v>
      </c>
      <c r="HC25" s="73">
        <v>0</v>
      </c>
      <c r="HD25" s="73">
        <v>0</v>
      </c>
      <c r="HE25" s="73">
        <v>0</v>
      </c>
      <c r="HF25" s="73">
        <v>0</v>
      </c>
      <c r="HG25" s="73">
        <v>0</v>
      </c>
      <c r="HH25" s="73">
        <v>0</v>
      </c>
      <c r="HI25" s="73">
        <v>0</v>
      </c>
      <c r="HJ25" s="73">
        <v>0</v>
      </c>
      <c r="HK25" s="73">
        <v>21.783000000000001</v>
      </c>
      <c r="HL25" s="73">
        <v>0</v>
      </c>
      <c r="HM25" s="73">
        <v>0</v>
      </c>
      <c r="HN25" s="73">
        <v>0</v>
      </c>
      <c r="HO25" s="73">
        <v>0</v>
      </c>
      <c r="HP25" s="73">
        <v>0</v>
      </c>
      <c r="HQ25" s="73">
        <v>0</v>
      </c>
      <c r="HR25" s="73">
        <v>0</v>
      </c>
      <c r="HS25" s="73">
        <v>0</v>
      </c>
      <c r="HT25" s="73">
        <v>0</v>
      </c>
      <c r="HU25" s="73">
        <v>0</v>
      </c>
      <c r="HV25" s="73">
        <v>0</v>
      </c>
      <c r="HW25" s="73">
        <v>0</v>
      </c>
      <c r="HX25" s="73">
        <v>3.4369999999999998</v>
      </c>
      <c r="HY25" s="73">
        <v>0</v>
      </c>
      <c r="HZ25" s="73">
        <v>0</v>
      </c>
      <c r="IA25" s="73">
        <v>0</v>
      </c>
      <c r="IB25" s="73">
        <v>0</v>
      </c>
      <c r="IC25" s="73">
        <v>0</v>
      </c>
      <c r="ID25" s="73">
        <v>0</v>
      </c>
      <c r="IE25" s="73">
        <v>0</v>
      </c>
      <c r="IF25" s="73">
        <v>21.783000000000001</v>
      </c>
      <c r="IG25" s="73">
        <v>0</v>
      </c>
      <c r="IH25" s="73">
        <v>0</v>
      </c>
      <c r="II25" s="73">
        <v>0</v>
      </c>
      <c r="IJ25" s="73">
        <v>0</v>
      </c>
      <c r="IK25" s="73">
        <v>0</v>
      </c>
      <c r="IL25" s="73">
        <v>0</v>
      </c>
      <c r="IM25" s="73">
        <v>0</v>
      </c>
      <c r="IN25" s="73">
        <v>0</v>
      </c>
      <c r="IO25" s="73">
        <v>0</v>
      </c>
      <c r="IP25" s="73">
        <v>0</v>
      </c>
      <c r="IQ25" s="73">
        <v>0</v>
      </c>
      <c r="IR25" s="73">
        <v>0</v>
      </c>
      <c r="IS25" s="73">
        <v>3.4369999999999998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2295</v>
      </c>
      <c r="B26" s="70">
        <v>18</v>
      </c>
      <c r="C26" s="70">
        <v>18</v>
      </c>
      <c r="D26" s="70">
        <v>1</v>
      </c>
      <c r="E26" s="70">
        <v>2021</v>
      </c>
      <c r="F26" s="70" t="s">
        <v>160</v>
      </c>
      <c r="G26" s="1073" t="s">
        <v>2277</v>
      </c>
      <c r="H26" s="70" t="s">
        <v>2278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18.167999999999999</v>
      </c>
      <c r="AL26" s="73">
        <v>0</v>
      </c>
      <c r="AM26" s="73">
        <v>0</v>
      </c>
      <c r="AN26" s="73">
        <v>3.5139999999999998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18.167999999999999</v>
      </c>
      <c r="EM26" s="73">
        <v>0</v>
      </c>
      <c r="EN26" s="73">
        <v>0</v>
      </c>
      <c r="EO26" s="73">
        <v>3.5139999999999998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21.681999999999999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21.681999999999999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2296</v>
      </c>
      <c r="B27" s="70">
        <v>19</v>
      </c>
      <c r="C27" s="70">
        <v>19</v>
      </c>
      <c r="D27" s="70">
        <v>1</v>
      </c>
      <c r="E27" s="70">
        <v>2022</v>
      </c>
      <c r="F27" s="70" t="s">
        <v>161</v>
      </c>
      <c r="G27" s="1073" t="s">
        <v>2277</v>
      </c>
      <c r="H27" s="70" t="s">
        <v>2278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2297</v>
      </c>
      <c r="B28" s="70">
        <v>20</v>
      </c>
      <c r="C28" s="70">
        <v>20</v>
      </c>
      <c r="D28" s="70">
        <v>1</v>
      </c>
      <c r="E28" s="70">
        <v>2023</v>
      </c>
      <c r="F28" s="70" t="s">
        <v>1539</v>
      </c>
      <c r="G28" s="1073" t="s">
        <v>2277</v>
      </c>
      <c r="H28" s="70" t="s">
        <v>2278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2298</v>
      </c>
      <c r="B29" s="70">
        <v>21</v>
      </c>
      <c r="C29" s="70">
        <v>21</v>
      </c>
      <c r="D29" s="70">
        <v>1</v>
      </c>
      <c r="E29" s="70">
        <v>2024</v>
      </c>
      <c r="F29" s="70" t="s">
        <v>1554</v>
      </c>
      <c r="G29" s="1073" t="s">
        <v>2277</v>
      </c>
      <c r="H29" s="70" t="s">
        <v>2278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2277</v>
      </c>
      <c r="H30" s="70" t="s">
        <v>2278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2277</v>
      </c>
      <c r="H31" s="70" t="s">
        <v>2278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2277</v>
      </c>
      <c r="H32" s="70" t="s">
        <v>2278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2277</v>
      </c>
      <c r="H33" s="70" t="s">
        <v>2278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2277</v>
      </c>
      <c r="H34" s="70" t="s">
        <v>2278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2277</v>
      </c>
      <c r="H35" s="70" t="s">
        <v>2278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2322</v>
      </c>
      <c r="B22" s="70">
        <v>14</v>
      </c>
      <c r="C22" s="70">
        <v>18</v>
      </c>
      <c r="D22" s="70">
        <v>14</v>
      </c>
      <c r="E22" s="70">
        <v>2024</v>
      </c>
      <c r="F22" s="70" t="s">
        <v>1554</v>
      </c>
      <c r="G22" s="1073" t="s">
        <v>2319</v>
      </c>
      <c r="H22" s="70" t="s">
        <v>2320</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1554</v>
      </c>
      <c r="G28" s="1073" t="s">
        <v>2303</v>
      </c>
      <c r="H28" s="70" t="s">
        <v>2304</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2298</v>
      </c>
      <c r="B33" s="70">
        <v>25</v>
      </c>
      <c r="C33" s="70">
        <v>18</v>
      </c>
      <c r="D33" s="70">
        <v>25</v>
      </c>
      <c r="E33" s="70">
        <v>2024</v>
      </c>
      <c r="F33" s="70" t="s">
        <v>1554</v>
      </c>
      <c r="G33" s="1073" t="s">
        <v>2277</v>
      </c>
      <c r="H33" s="70" t="s">
        <v>2278</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2310</v>
      </c>
      <c r="B37" s="70">
        <v>29</v>
      </c>
      <c r="C37" s="70">
        <v>18</v>
      </c>
      <c r="D37" s="70">
        <v>29</v>
      </c>
      <c r="E37" s="70">
        <v>2024</v>
      </c>
      <c r="F37" s="70" t="s">
        <v>1554</v>
      </c>
      <c r="G37" s="1073" t="s">
        <v>2307</v>
      </c>
      <c r="H37" s="70" t="s">
        <v>2308</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1554</v>
      </c>
      <c r="G39" s="1073" t="s">
        <v>2311</v>
      </c>
      <c r="H39" s="70" t="s">
        <v>2312</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2302</v>
      </c>
      <c r="B44" s="70">
        <v>36</v>
      </c>
      <c r="C44" s="70">
        <v>18</v>
      </c>
      <c r="D44" s="70">
        <v>36</v>
      </c>
      <c r="E44" s="70">
        <v>2024</v>
      </c>
      <c r="F44" s="70" t="s">
        <v>1554</v>
      </c>
      <c r="G44" s="1073" t="s">
        <v>2299</v>
      </c>
      <c r="H44" s="70" t="s">
        <v>2300</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2321</v>
      </c>
      <c r="B202" s="70">
        <v>194</v>
      </c>
      <c r="C202" s="70">
        <v>16</v>
      </c>
      <c r="D202" s="70">
        <v>14</v>
      </c>
      <c r="E202" s="70">
        <v>2022</v>
      </c>
      <c r="F202" s="70" t="s">
        <v>161</v>
      </c>
      <c r="G202" s="1073" t="s">
        <v>2319</v>
      </c>
      <c r="H202" s="70" t="s">
        <v>2320</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2296</v>
      </c>
      <c r="B213" s="70">
        <v>205</v>
      </c>
      <c r="C213" s="70">
        <v>16</v>
      </c>
      <c r="D213" s="70">
        <v>25</v>
      </c>
      <c r="E213" s="70">
        <v>2022</v>
      </c>
      <c r="F213" s="70" t="s">
        <v>161</v>
      </c>
      <c r="G213" s="1073" t="s">
        <v>2277</v>
      </c>
      <c r="H213" s="70" t="s">
        <v>2278</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2309</v>
      </c>
      <c r="B217" s="70">
        <v>209</v>
      </c>
      <c r="C217" s="70">
        <v>16</v>
      </c>
      <c r="D217" s="70">
        <v>29</v>
      </c>
      <c r="E217" s="70">
        <v>2022</v>
      </c>
      <c r="F217" s="70" t="s">
        <v>161</v>
      </c>
      <c r="G217" s="1073" t="s">
        <v>2307</v>
      </c>
      <c r="H217" s="70" t="s">
        <v>2308</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2301</v>
      </c>
      <c r="B224" s="70">
        <v>216</v>
      </c>
      <c r="C224" s="70">
        <v>16</v>
      </c>
      <c r="D224" s="70">
        <v>36</v>
      </c>
      <c r="E224" s="70">
        <v>2022</v>
      </c>
      <c r="F224" s="70" t="s">
        <v>161</v>
      </c>
      <c r="G224" s="1073" t="s">
        <v>2299</v>
      </c>
      <c r="H224" s="70" t="s">
        <v>2300</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2277</v>
      </c>
      <c r="H6" s="77" t="s">
        <v>2278</v>
      </c>
      <c r="I6" s="77" t="s">
        <v>2420</v>
      </c>
      <c r="J6" s="77" t="s">
        <v>2421</v>
      </c>
      <c r="K6" s="1080">
        <v>13</v>
      </c>
      <c r="L6" s="1081">
        <v>7</v>
      </c>
      <c r="M6" s="1044"/>
      <c r="N6" s="988">
        <v>1</v>
      </c>
      <c r="O6" s="77" t="s">
        <v>1641</v>
      </c>
      <c r="P6" s="77" t="s">
        <v>1642</v>
      </c>
      <c r="Q6" s="77" t="s">
        <v>1501</v>
      </c>
      <c r="R6" s="16"/>
      <c r="S6" s="77">
        <v>1</v>
      </c>
      <c r="T6" s="77" t="s">
        <v>2277</v>
      </c>
      <c r="U6" s="77" t="s">
        <v>2278</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2343</v>
      </c>
      <c r="AE9" s="77" t="s">
        <v>2344</v>
      </c>
      <c r="AF9" s="77" t="s">
        <v>1501</v>
      </c>
    </row>
    <row r="10" spans="1:32" ht="12">
      <c r="A10" s="16"/>
      <c r="B10" s="16"/>
      <c r="C10" s="16"/>
      <c r="D10" s="16"/>
      <c r="F10" s="75" t="s">
        <v>1501</v>
      </c>
      <c r="G10" s="76" t="s">
        <v>2277</v>
      </c>
      <c r="H10" s="77" t="s">
        <v>2278</v>
      </c>
      <c r="I10" s="77" t="s">
        <v>2420</v>
      </c>
      <c r="J10" s="77" t="s">
        <v>2421</v>
      </c>
      <c r="K10" s="1079">
        <v>13</v>
      </c>
      <c r="L10" s="1045">
        <v>7</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2339</v>
      </c>
      <c r="AE11" s="77" t="s">
        <v>2340</v>
      </c>
      <c r="AF11" s="77" t="s">
        <v>1501</v>
      </c>
    </row>
    <row r="12" spans="1:32" ht="12">
      <c r="A12" s="16"/>
      <c r="B12" s="16"/>
      <c r="C12" s="16"/>
      <c r="D12" s="16"/>
      <c r="F12" s="75" t="s">
        <v>1505</v>
      </c>
      <c r="G12" s="76" t="s">
        <v>2277</v>
      </c>
      <c r="H12" s="77"/>
      <c r="I12" s="77" t="s">
        <v>2277</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2319</v>
      </c>
      <c r="AE19" s="77" t="s">
        <v>2320</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2277</v>
      </c>
      <c r="AE30" s="77" t="s">
        <v>2278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2307</v>
      </c>
      <c r="AE34" s="77" t="s">
        <v>2308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2299</v>
      </c>
      <c r="AE41" s="77" t="s">
        <v>2300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登米市</v>
      </c>
      <c r="K4" s="70" t="str">
        <f>HLOOKUP(K3,比較地域マスタ!$E$5:$L$6,2,0)</f>
        <v>04212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登米市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330.9296650082477</v>
      </c>
      <c r="BB5" s="29"/>
      <c r="BC5" s="17"/>
      <c r="BD5" s="1005">
        <f>SUM(BC6:BC8)</f>
        <v>226.96461854163459</v>
      </c>
      <c r="BE5" s="29"/>
      <c r="BF5" s="17"/>
      <c r="BG5" s="1005">
        <f>AK35</f>
        <v>165.29897409708082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243.3061063880933</v>
      </c>
      <c r="BA6" s="17"/>
      <c r="BB6" s="29"/>
      <c r="BC6" s="1005">
        <f>O32</f>
        <v>184.8024173018641</v>
      </c>
      <c r="BD6" s="17"/>
      <c r="BE6" s="29"/>
      <c r="BF6" s="1005">
        <f>AK36</f>
        <v>110.43342847010027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15.45682168037734</v>
      </c>
      <c r="BA7" s="17"/>
      <c r="BB7" s="29"/>
      <c r="BC7" s="1005">
        <f>O33</f>
        <v>9.988553486122143</v>
      </c>
      <c r="BD7" s="17"/>
      <c r="BE7" s="29"/>
      <c r="BF7" s="1005">
        <f t="shared" ref="BF7:BF8" si="0">AK37</f>
        <v>7.8142875483565728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72.166736939777095</v>
      </c>
      <c r="BA8" s="17"/>
      <c r="BB8" s="29"/>
      <c r="BC8" s="1005">
        <f>O34</f>
        <v>32.173647753648368</v>
      </c>
      <c r="BD8" s="17"/>
      <c r="BE8" s="29"/>
      <c r="BF8" s="1005">
        <f t="shared" si="0"/>
        <v>47.05125807862396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775.89404926569216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103.9024964819202</v>
      </c>
      <c r="BA9" s="1005">
        <f>AZ9</f>
        <v>103.9024964819202</v>
      </c>
      <c r="BB9" s="29"/>
      <c r="BC9" s="1005">
        <f>O35</f>
        <v>125.8107216576053</v>
      </c>
      <c r="BD9" s="1005">
        <f>BC9</f>
        <v>125.8107216576053</v>
      </c>
      <c r="BE9" s="29"/>
      <c r="BF9" s="1005">
        <f>AK39</f>
        <v>78.453463444293035</v>
      </c>
      <c r="BG9" s="1005">
        <f>AK39</f>
        <v>78.453463444293035</v>
      </c>
      <c r="BH9" s="29"/>
    </row>
    <row r="10" spans="1:62" ht="17.100000000000001" customHeight="1" thickBot="1">
      <c r="B10" s="323"/>
      <c r="C10" s="324"/>
      <c r="D10" s="326"/>
      <c r="E10" s="326"/>
      <c r="F10" s="326"/>
      <c r="G10" s="325"/>
      <c r="H10" s="325"/>
      <c r="I10" s="326"/>
      <c r="J10" s="327"/>
      <c r="K10" s="334"/>
      <c r="L10" s="246" t="s">
        <v>114</v>
      </c>
      <c r="M10" s="246"/>
      <c r="N10" s="563"/>
      <c r="O10" s="906">
        <f>SUM(O11:O13)</f>
        <v>330.9296650082477</v>
      </c>
      <c r="P10" s="453">
        <f t="shared" ref="P10:P22" si="1">O10/$O$9</f>
        <v>0.42651398772994875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104.0831326504734</v>
      </c>
      <c r="BA10" s="1005">
        <f>AZ10</f>
        <v>104.0831326504734</v>
      </c>
      <c r="BB10" s="29"/>
      <c r="BC10" s="1005">
        <f>O36</f>
        <v>121.588263493583</v>
      </c>
      <c r="BD10" s="1005">
        <f>BC10</f>
        <v>121.588263493583</v>
      </c>
      <c r="BE10" s="29"/>
      <c r="BF10" s="1005">
        <f>AK40</f>
        <v>80.987482254949001</v>
      </c>
      <c r="BG10" s="1005">
        <f>AK40</f>
        <v>80.987482254949001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243.3061063880933</v>
      </c>
      <c r="P11" s="454">
        <f t="shared" si="1"/>
        <v>0.31358161158518838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229.38914778505085</v>
      </c>
      <c r="BB11" s="29"/>
      <c r="BC11" s="1005"/>
      <c r="BD11" s="1005">
        <f>SUM(BC12:BC14)</f>
        <v>215.28634301400064</v>
      </c>
      <c r="BE11" s="29"/>
      <c r="BF11" s="17"/>
      <c r="BG11" s="1005">
        <f>AK41</f>
        <v>174.07847493057392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15.45682168037734</v>
      </c>
      <c r="P12" s="454">
        <f t="shared" si="1"/>
        <v>1.9921304584054628E-2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224.04956649778461</v>
      </c>
      <c r="BA12" s="17"/>
      <c r="BB12" s="29"/>
      <c r="BC12" s="1005">
        <f>O38</f>
        <v>208.75186571530827</v>
      </c>
      <c r="BD12" s="17"/>
      <c r="BE12" s="29"/>
      <c r="BF12" s="1005">
        <f>AK42</f>
        <v>169.67530506025656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72.166736939777095</v>
      </c>
      <c r="P13" s="454">
        <f t="shared" si="1"/>
        <v>9.3011071560705816E-2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5.33958128726624</v>
      </c>
      <c r="BA13" s="17"/>
      <c r="BB13" s="29"/>
      <c r="BC13" s="1005">
        <f>O41</f>
        <v>6.5344772986923703</v>
      </c>
      <c r="BD13" s="17"/>
      <c r="BE13" s="29"/>
      <c r="BF13" s="1005">
        <f>AK45</f>
        <v>4.4031698703173676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103.9024964819202</v>
      </c>
      <c r="P14" s="453">
        <f t="shared" si="1"/>
        <v>0.13391325346579697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104.0831326504734</v>
      </c>
      <c r="P15" s="453">
        <f t="shared" si="1"/>
        <v>0.1341460638201542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7.5896073399999997</v>
      </c>
      <c r="BA15" s="1005">
        <f>AZ15</f>
        <v>7.5896073399999997</v>
      </c>
      <c r="BB15" s="29"/>
      <c r="BC15" s="1005">
        <f>O43</f>
        <v>8.5290648049999973</v>
      </c>
      <c r="BD15" s="1005">
        <f>BC15</f>
        <v>8.5290648049999973</v>
      </c>
      <c r="BE15" s="29"/>
      <c r="BF15" s="1005">
        <f>AK47</f>
        <v>9.2544139695433998</v>
      </c>
      <c r="BG15" s="1005">
        <f>AK47</f>
        <v>9.2544139695433998</v>
      </c>
      <c r="BH15" s="29"/>
    </row>
    <row r="16" spans="1:62" ht="17.100000000000001" customHeight="1" thickBot="1">
      <c r="B16" s="323"/>
      <c r="C16" s="324"/>
      <c r="D16" s="326"/>
      <c r="E16" s="326"/>
      <c r="F16" s="326"/>
      <c r="G16" s="325"/>
      <c r="H16" s="325"/>
      <c r="I16" s="326"/>
      <c r="J16" s="327"/>
      <c r="K16" s="335"/>
      <c r="L16" s="246" t="s">
        <v>128</v>
      </c>
      <c r="M16" s="344"/>
      <c r="N16" s="345"/>
      <c r="O16" s="906">
        <f>SUM(O18:O21)</f>
        <v>229.38914778505085</v>
      </c>
      <c r="P16" s="453">
        <f t="shared" si="1"/>
        <v>0.29564493760732569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224.04956649778461</v>
      </c>
      <c r="P17" s="454">
        <f t="shared" si="1"/>
        <v>0.28876309427791796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101.6921260202959</v>
      </c>
      <c r="P18" s="454">
        <f t="shared" si="1"/>
        <v>0.1310644489625066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122.35744047748869</v>
      </c>
      <c r="P19" s="454">
        <f t="shared" si="1"/>
        <v>0.15769864531541136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5.33958128726624</v>
      </c>
      <c r="P20" s="454">
        <f t="shared" si="1"/>
        <v>6.8818433294077089E-3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7.5896073399999997</v>
      </c>
      <c r="P22" s="612">
        <f t="shared" si="1"/>
        <v>9.7817573767743429E-3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316.30568280139414</v>
      </c>
      <c r="AZ22" s="1005">
        <f t="shared" si="3"/>
        <v>264.31769970223047</v>
      </c>
      <c r="BA22" s="1005">
        <f t="shared" si="3"/>
        <v>207.24554476859834</v>
      </c>
      <c r="BB22" s="1005">
        <f t="shared" si="3"/>
        <v>191.71370507331568</v>
      </c>
      <c r="BC22" s="1005">
        <f t="shared" si="3"/>
        <v>226.96461854163459</v>
      </c>
      <c r="BD22" s="1005">
        <f t="shared" si="3"/>
        <v>213.76171607150019</v>
      </c>
      <c r="BE22" s="1005">
        <f t="shared" si="3"/>
        <v>219.34852221785965</v>
      </c>
      <c r="BF22" s="1005">
        <f t="shared" si="3"/>
        <v>228.53161000622416</v>
      </c>
      <c r="BG22" s="1005">
        <f t="shared" si="3"/>
        <v>227.170716571447</v>
      </c>
      <c r="BH22" s="1005">
        <f t="shared" si="3"/>
        <v>195.64549916116539</v>
      </c>
      <c r="BI22" s="1005">
        <f t="shared" si="3"/>
        <v>191.52273057801713</v>
      </c>
      <c r="BJ22" s="1005">
        <f t="shared" si="3"/>
        <v>173.82709136218043</v>
      </c>
      <c r="BK22" s="1005">
        <f t="shared" si="3"/>
        <v>173.83211165853419</v>
      </c>
      <c r="BL22" s="1005">
        <f t="shared" si="3"/>
        <v>165.29897409708082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111.5055325901327</v>
      </c>
      <c r="AZ23" s="1005">
        <f t="shared" ref="AZ23:BL23" si="4">Y39</f>
        <v>108.4676465820431</v>
      </c>
      <c r="BA23" s="1005">
        <f t="shared" si="4"/>
        <v>114.44417260694409</v>
      </c>
      <c r="BB23" s="1005">
        <f t="shared" si="4"/>
        <v>128.30108896588311</v>
      </c>
      <c r="BC23" s="1005">
        <f t="shared" si="4"/>
        <v>125.8107216576053</v>
      </c>
      <c r="BD23" s="1005">
        <f t="shared" si="4"/>
        <v>120.1639971491323</v>
      </c>
      <c r="BE23" s="1005">
        <f t="shared" si="4"/>
        <v>115.0222713616471</v>
      </c>
      <c r="BF23" s="1005">
        <f t="shared" si="4"/>
        <v>94.691151723762758</v>
      </c>
      <c r="BG23" s="1005">
        <f t="shared" si="4"/>
        <v>91.948764831339716</v>
      </c>
      <c r="BH23" s="1005">
        <f t="shared" si="4"/>
        <v>98.044939142215881</v>
      </c>
      <c r="BI23" s="1005">
        <f t="shared" si="4"/>
        <v>93.745212846532752</v>
      </c>
      <c r="BJ23" s="1005">
        <f t="shared" si="4"/>
        <v>74.972718666582423</v>
      </c>
      <c r="BK23" s="1005">
        <f t="shared" si="4"/>
        <v>84.951309257727857</v>
      </c>
      <c r="BL23" s="1005">
        <f t="shared" si="4"/>
        <v>78.453463444293035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103.03645730060209</v>
      </c>
      <c r="AZ24" s="1005">
        <f t="shared" ref="AZ24:BL24" si="5">Y40</f>
        <v>95.841531351042065</v>
      </c>
      <c r="BA24" s="1005">
        <f t="shared" si="5"/>
        <v>116.27949922485161</v>
      </c>
      <c r="BB24" s="1005">
        <f t="shared" si="5"/>
        <v>122.8424884851524</v>
      </c>
      <c r="BC24" s="1005">
        <f t="shared" si="5"/>
        <v>121.588263493583</v>
      </c>
      <c r="BD24" s="1005">
        <f t="shared" si="5"/>
        <v>105.3325913050603</v>
      </c>
      <c r="BE24" s="1005">
        <f t="shared" si="5"/>
        <v>90.542575945082049</v>
      </c>
      <c r="BF24" s="1005">
        <f t="shared" si="5"/>
        <v>90.354838783668555</v>
      </c>
      <c r="BG24" s="1005">
        <f t="shared" si="5"/>
        <v>98.002105860662127</v>
      </c>
      <c r="BH24" s="1005">
        <f t="shared" si="5"/>
        <v>91.370014453964728</v>
      </c>
      <c r="BI24" s="1005">
        <f t="shared" si="5"/>
        <v>79.696362429799393</v>
      </c>
      <c r="BJ24" s="1005">
        <f t="shared" si="5"/>
        <v>82.077362785559018</v>
      </c>
      <c r="BK24" s="1005">
        <f t="shared" si="5"/>
        <v>78.629333357047187</v>
      </c>
      <c r="BL24" s="1005">
        <f t="shared" si="5"/>
        <v>80.987482254949001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214.3963344089249</v>
      </c>
      <c r="AZ25" s="1005">
        <f t="shared" ref="AZ25:BL25" si="6">Y41</f>
        <v>215.21553912460502</v>
      </c>
      <c r="BA25" s="1005">
        <f t="shared" si="6"/>
        <v>214.62438889043455</v>
      </c>
      <c r="BB25" s="1005">
        <f t="shared" si="6"/>
        <v>217.82772626255112</v>
      </c>
      <c r="BC25" s="1005">
        <f t="shared" si="6"/>
        <v>215.28634301400064</v>
      </c>
      <c r="BD25" s="1005">
        <f t="shared" si="6"/>
        <v>209.90907327255169</v>
      </c>
      <c r="BE25" s="1005">
        <f t="shared" si="6"/>
        <v>208.22328646731509</v>
      </c>
      <c r="BF25" s="1005">
        <f t="shared" si="6"/>
        <v>203.67198166776001</v>
      </c>
      <c r="BG25" s="1005">
        <f t="shared" si="6"/>
        <v>199.88540345001539</v>
      </c>
      <c r="BH25" s="1005">
        <f t="shared" si="6"/>
        <v>195.12807096169539</v>
      </c>
      <c r="BI25" s="1005">
        <f t="shared" si="6"/>
        <v>190.82812560921164</v>
      </c>
      <c r="BJ25" s="1005">
        <f t="shared" si="6"/>
        <v>174.0370440451633</v>
      </c>
      <c r="BK25" s="1005">
        <f t="shared" si="6"/>
        <v>172.90856348762713</v>
      </c>
      <c r="BL25" s="1005">
        <f t="shared" si="6"/>
        <v>174.07847493057392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8.1249785750000001</v>
      </c>
      <c r="AZ26" s="1005">
        <f t="shared" si="7"/>
        <v>7.7520737399600002</v>
      </c>
      <c r="BA26" s="1005">
        <f t="shared" si="7"/>
        <v>7.9079868252000001</v>
      </c>
      <c r="BB26" s="1005">
        <f t="shared" si="7"/>
        <v>7.8232475193599997</v>
      </c>
      <c r="BC26" s="1005">
        <f t="shared" si="7"/>
        <v>8.5290648049999973</v>
      </c>
      <c r="BD26" s="1005">
        <f t="shared" si="7"/>
        <v>11.043423085040001</v>
      </c>
      <c r="BE26" s="1005">
        <f t="shared" si="7"/>
        <v>10.666284042699999</v>
      </c>
      <c r="BF26" s="1005">
        <f t="shared" si="7"/>
        <v>11.173608746999999</v>
      </c>
      <c r="BG26" s="1005">
        <f t="shared" si="7"/>
        <v>10.983986134820002</v>
      </c>
      <c r="BH26" s="1005">
        <f t="shared" si="7"/>
        <v>11.070619792320002</v>
      </c>
      <c r="BI26" s="1005">
        <f t="shared" si="7"/>
        <v>8.2965763020400018</v>
      </c>
      <c r="BJ26" s="1005">
        <f t="shared" si="7"/>
        <v>11.10474697648</v>
      </c>
      <c r="BK26" s="1005">
        <f t="shared" si="7"/>
        <v>11.284375816000001</v>
      </c>
      <c r="BL26" s="1005">
        <f t="shared" si="7"/>
        <v>9.2544139695433998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753.36898567605385</v>
      </c>
      <c r="AZ27" s="1005">
        <f t="shared" si="8"/>
        <v>691.59449049988075</v>
      </c>
      <c r="BA27" s="1005">
        <f t="shared" si="8"/>
        <v>660.50159231602868</v>
      </c>
      <c r="BB27" s="1005">
        <f t="shared" si="8"/>
        <v>668.50825630626241</v>
      </c>
      <c r="BC27" s="1005">
        <f t="shared" si="8"/>
        <v>698.17901151182355</v>
      </c>
      <c r="BD27" s="1005">
        <f t="shared" si="8"/>
        <v>660.21080088328449</v>
      </c>
      <c r="BE27" s="1005">
        <f t="shared" si="8"/>
        <v>643.80294003460392</v>
      </c>
      <c r="BF27" s="1005">
        <f t="shared" si="8"/>
        <v>628.42319092841547</v>
      </c>
      <c r="BG27" s="1005">
        <f t="shared" si="8"/>
        <v>627.99097684828428</v>
      </c>
      <c r="BH27" s="1005">
        <f t="shared" si="8"/>
        <v>591.25914351136134</v>
      </c>
      <c r="BI27" s="1005">
        <f t="shared" si="8"/>
        <v>564.08900776560085</v>
      </c>
      <c r="BJ27" s="1005">
        <f t="shared" si="8"/>
        <v>516.01896383596511</v>
      </c>
      <c r="BK27" s="1005">
        <f t="shared" si="8"/>
        <v>521.60569357693635</v>
      </c>
      <c r="BL27" s="1005">
        <f t="shared" si="8"/>
        <v>508.07280869644018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698.17901151182355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226.96461854163459</v>
      </c>
      <c r="P31" s="453">
        <f t="shared" ref="P31:P43" si="9">O31/$O$30</f>
        <v>0.32508083858059517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184.8024173018641</v>
      </c>
      <c r="P32" s="454">
        <f t="shared" si="9"/>
        <v>0.26469202633533262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9.988553486122143</v>
      </c>
      <c r="P33" s="454">
        <f t="shared" si="9"/>
        <v>1.4306579432247783E-2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32.173647753648368</v>
      </c>
      <c r="P34" s="454">
        <f t="shared" si="9"/>
        <v>4.608223281301476E-2</v>
      </c>
      <c r="Q34" s="328"/>
      <c r="R34" s="13"/>
      <c r="S34" s="323"/>
      <c r="T34" s="563" t="s">
        <v>112</v>
      </c>
      <c r="U34" s="332"/>
      <c r="V34" s="332"/>
      <c r="W34" s="332"/>
      <c r="X34" s="893">
        <f>X35+X39+X40+X41+X47</f>
        <v>753.36898567605385</v>
      </c>
      <c r="Y34" s="894">
        <f t="shared" ref="Y34:AK34" si="10">Y35+Y39+Y40+Y41+Y47</f>
        <v>691.59449049988075</v>
      </c>
      <c r="Z34" s="894">
        <f t="shared" si="10"/>
        <v>660.50159231602868</v>
      </c>
      <c r="AA34" s="894">
        <f t="shared" si="10"/>
        <v>668.50825630626241</v>
      </c>
      <c r="AB34" s="894">
        <f t="shared" si="10"/>
        <v>698.17901151182355</v>
      </c>
      <c r="AC34" s="894">
        <f t="shared" si="10"/>
        <v>660.21080088328449</v>
      </c>
      <c r="AD34" s="894">
        <f t="shared" si="10"/>
        <v>643.80294003460392</v>
      </c>
      <c r="AE34" s="894">
        <f t="shared" si="10"/>
        <v>628.42319092841547</v>
      </c>
      <c r="AF34" s="894">
        <f t="shared" si="10"/>
        <v>627.99097684828428</v>
      </c>
      <c r="AG34" s="894">
        <f t="shared" si="10"/>
        <v>591.25914351136134</v>
      </c>
      <c r="AH34" s="894">
        <f t="shared" si="10"/>
        <v>564.08900776560085</v>
      </c>
      <c r="AI34" s="894">
        <f t="shared" si="10"/>
        <v>516.01896383596511</v>
      </c>
      <c r="AJ34" s="894">
        <f t="shared" si="10"/>
        <v>521.60569357693635</v>
      </c>
      <c r="AK34" s="895">
        <f t="shared" si="10"/>
        <v>508.07280869644018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125.8107216576053</v>
      </c>
      <c r="P35" s="453">
        <f t="shared" si="9"/>
        <v>0.1801983725995675</v>
      </c>
      <c r="Q35" s="328"/>
      <c r="R35" s="13"/>
      <c r="S35" s="323"/>
      <c r="T35" s="334"/>
      <c r="U35" s="246" t="s">
        <v>114</v>
      </c>
      <c r="V35" s="344"/>
      <c r="W35" s="344"/>
      <c r="X35" s="896">
        <f>SUM(X36:X38)</f>
        <v>316.30568280139414</v>
      </c>
      <c r="Y35" s="897">
        <f t="shared" ref="Y35:AK35" si="11">SUM(Y36:Y38)</f>
        <v>264.31769970223047</v>
      </c>
      <c r="Z35" s="897">
        <f t="shared" si="11"/>
        <v>207.24554476859834</v>
      </c>
      <c r="AA35" s="897">
        <f t="shared" si="11"/>
        <v>191.71370507331568</v>
      </c>
      <c r="AB35" s="897">
        <f t="shared" si="11"/>
        <v>226.96461854163459</v>
      </c>
      <c r="AC35" s="897">
        <f t="shared" si="11"/>
        <v>213.76171607150019</v>
      </c>
      <c r="AD35" s="897">
        <f t="shared" si="11"/>
        <v>219.34852221785965</v>
      </c>
      <c r="AE35" s="897">
        <f t="shared" si="11"/>
        <v>228.53161000622416</v>
      </c>
      <c r="AF35" s="897">
        <f t="shared" si="11"/>
        <v>227.170716571447</v>
      </c>
      <c r="AG35" s="897">
        <f t="shared" si="11"/>
        <v>195.64549916116539</v>
      </c>
      <c r="AH35" s="897">
        <f t="shared" si="11"/>
        <v>191.52273057801713</v>
      </c>
      <c r="AI35" s="897">
        <f t="shared" si="11"/>
        <v>173.82709136218043</v>
      </c>
      <c r="AJ35" s="897">
        <f t="shared" si="11"/>
        <v>173.83211165853419</v>
      </c>
      <c r="AK35" s="898">
        <f t="shared" si="11"/>
        <v>165.29897409708082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121.588263493583</v>
      </c>
      <c r="P36" s="453">
        <f t="shared" si="9"/>
        <v>0.17415055664635076</v>
      </c>
      <c r="Q36" s="328"/>
      <c r="R36" s="13"/>
      <c r="S36" s="356" t="s">
        <v>184</v>
      </c>
      <c r="T36" s="335"/>
      <c r="U36" s="346"/>
      <c r="V36" s="336" t="s">
        <v>184</v>
      </c>
      <c r="W36" s="357"/>
      <c r="X36" s="899">
        <f>VLOOKUP(年度マスタ!$K$4&amp;"_"&amp;X$33,データシート1!$A:$BT,MATCH("aa_"&amp;$S36,データシート1!$A$1:$BT$1,0),0)</f>
        <v>245.90367024209229</v>
      </c>
      <c r="Y36" s="900">
        <f>VLOOKUP(年度マスタ!$K$4&amp;"_"&amp;Y$33,データシート1!$A:$BT,MATCH("aa_"&amp;$S36,データシート1!$A$1:$BT$1,0),0)</f>
        <v>201.82576067318109</v>
      </c>
      <c r="Z36" s="900">
        <f>VLOOKUP(年度マスタ!$K$4&amp;"_"&amp;Z$33,データシート1!$A:$BT,MATCH("aa_"&amp;$S36,データシート1!$A$1:$BT$1,0),0)</f>
        <v>149.81636552707121</v>
      </c>
      <c r="AA36" s="900">
        <f>VLOOKUP(年度マスタ!$K$4&amp;"_"&amp;AA$33,データシート1!$A:$BT,MATCH("aa_"&amp;$S36,データシート1!$A$1:$BT$1,0),0)</f>
        <v>135.15715568310301</v>
      </c>
      <c r="AB36" s="900">
        <f>VLOOKUP(年度マスタ!$K$4&amp;"_"&amp;AB$33,データシート1!$A:$BT,MATCH("aa_"&amp;$S36,データシート1!$A$1:$BT$1,0),0)</f>
        <v>184.8024173018641</v>
      </c>
      <c r="AC36" s="900">
        <f>VLOOKUP(年度マスタ!$K$4&amp;"_"&amp;AC$33,データシート1!$A:$BT,MATCH("aa_"&amp;$S36,データシート1!$A$1:$BT$1,0),0)</f>
        <v>165.84902277955641</v>
      </c>
      <c r="AD36" s="900">
        <f>VLOOKUP(年度マスタ!$K$4&amp;"_"&amp;AD$33,データシート1!$A:$BT,MATCH("aa_"&amp;$S36,データシート1!$A$1:$BT$1,0),0)</f>
        <v>158.98900115018799</v>
      </c>
      <c r="AE36" s="900">
        <f>VLOOKUP(年度マスタ!$K$4&amp;"_"&amp;AE$33,データシート1!$A:$BT,MATCH("aa_"&amp;$S36,データシート1!$A$1:$BT$1,0),0)</f>
        <v>174.43089384934575</v>
      </c>
      <c r="AF36" s="900">
        <f>VLOOKUP(年度マスタ!$K$4&amp;"_"&amp;AF$33,データシート1!$A:$BT,MATCH("aa_"&amp;$S36,データシート1!$A$1:$BT$1,0),0)</f>
        <v>169.98774725703021</v>
      </c>
      <c r="AG36" s="900">
        <f>VLOOKUP(年度マスタ!$K$4&amp;"_"&amp;AG$33,データシート1!$A:$BT,MATCH("aa_"&amp;$S36,データシート1!$A$1:$BT$1,0),0)</f>
        <v>142.6608514205202</v>
      </c>
      <c r="AH36" s="900">
        <f>VLOOKUP(年度マスタ!$K$4&amp;"_"&amp;AH$33,データシート1!$A:$BT,MATCH("aa_"&amp;$S36,データシート1!$A$1:$BT$1,0),0)</f>
        <v>138.74556329617587</v>
      </c>
      <c r="AI36" s="900">
        <f>VLOOKUP(年度マスタ!$K$4&amp;"_"&amp;AI$33,データシート1!$A:$BT,MATCH("aa_"&amp;$S36,データシート1!$A$1:$BT$1,0),0)</f>
        <v>119.31065140398179</v>
      </c>
      <c r="AJ36" s="900">
        <f>VLOOKUP(年度マスタ!$K$4&amp;"_"&amp;AJ$33,データシート1!$A:$BT,MATCH("aa_"&amp;$S36,データシート1!$A$1:$BT$1,0),0)</f>
        <v>118.88175074165594</v>
      </c>
      <c r="AK36" s="901">
        <f>VLOOKUP(年度マスタ!$K$4&amp;"_"&amp;AK$33,データシート1!$A:$BT,MATCH("aa_"&amp;$S36,データシート1!$A$1:$BT$1,0),0)</f>
        <v>110.43342847010027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215.28634301400064</v>
      </c>
      <c r="P37" s="453">
        <f t="shared" si="9"/>
        <v>0.30835407462023773</v>
      </c>
      <c r="Q37" s="328"/>
      <c r="R37" s="13"/>
      <c r="S37" s="356" t="s">
        <v>187</v>
      </c>
      <c r="T37" s="335"/>
      <c r="U37" s="346"/>
      <c r="V37" s="336" t="s">
        <v>194</v>
      </c>
      <c r="W37" s="357"/>
      <c r="X37" s="899">
        <f>VLOOKUP(年度マスタ!$K$4&amp;"_"&amp;X$33,データシート1!$A:$BT,MATCH("aa_"&amp;$S37,データシート1!$A$1:$BT$1,0),0)</f>
        <v>8.3903253755904164</v>
      </c>
      <c r="Y37" s="900">
        <f>VLOOKUP(年度マスタ!$K$4&amp;"_"&amp;Y$33,データシート1!$A:$BT,MATCH("aa_"&amp;$S37,データシート1!$A$1:$BT$1,0),0)</f>
        <v>8.5098055428313408</v>
      </c>
      <c r="Z37" s="900">
        <f>VLOOKUP(年度マスタ!$K$4&amp;"_"&amp;Z$33,データシート1!$A:$BT,MATCH("aa_"&amp;$S37,データシート1!$A$1:$BT$1,0),0)</f>
        <v>11.819613528064121</v>
      </c>
      <c r="AA37" s="900">
        <f>VLOOKUP(年度マスタ!$K$4&amp;"_"&amp;AA$33,データシート1!$A:$BT,MATCH("aa_"&amp;$S37,データシート1!$A$1:$BT$1,0),0)</f>
        <v>11.068584035718381</v>
      </c>
      <c r="AB37" s="900">
        <f>VLOOKUP(年度マスタ!$K$4&amp;"_"&amp;AB$33,データシート1!$A:$BT,MATCH("aa_"&amp;$S37,データシート1!$A$1:$BT$1,0),0)</f>
        <v>9.988553486122143</v>
      </c>
      <c r="AC37" s="900">
        <f>VLOOKUP(年度マスタ!$K$4&amp;"_"&amp;AC$33,データシート1!$A:$BT,MATCH("aa_"&amp;$S37,データシート1!$A$1:$BT$1,0),0)</f>
        <v>9.1642050571394638</v>
      </c>
      <c r="AD37" s="900">
        <f>VLOOKUP(年度マスタ!$K$4&amp;"_"&amp;AD$33,データシート1!$A:$BT,MATCH("aa_"&amp;$S37,データシート1!$A$1:$BT$1,0),0)</f>
        <v>10.24996651231166</v>
      </c>
      <c r="AE37" s="900">
        <f>VLOOKUP(年度マスタ!$K$4&amp;"_"&amp;AE$33,データシート1!$A:$BT,MATCH("aa_"&amp;$S37,データシート1!$A$1:$BT$1,0),0)</f>
        <v>10.359071290036795</v>
      </c>
      <c r="AF37" s="900">
        <f>VLOOKUP(年度マスタ!$K$4&amp;"_"&amp;AF$33,データシート1!$A:$BT,MATCH("aa_"&amp;$S37,データシート1!$A$1:$BT$1,0),0)</f>
        <v>10.596889429063744</v>
      </c>
      <c r="AG37" s="900">
        <f>VLOOKUP(年度マスタ!$K$4&amp;"_"&amp;AG$33,データシート1!$A:$BT,MATCH("aa_"&amp;$S37,データシート1!$A$1:$BT$1,0),0)</f>
        <v>9.8313598863842078</v>
      </c>
      <c r="AH37" s="900">
        <f>VLOOKUP(年度マスタ!$K$4&amp;"_"&amp;AH$33,データシート1!$A:$BT,MATCH("aa_"&amp;$S37,データシート1!$A$1:$BT$1,0),0)</f>
        <v>9.154836864981867</v>
      </c>
      <c r="AI37" s="900">
        <f>VLOOKUP(年度マスタ!$K$4&amp;"_"&amp;AI$33,データシート1!$A:$BT,MATCH("aa_"&amp;$S37,データシート1!$A$1:$BT$1,0),0)</f>
        <v>7.9965510407282068</v>
      </c>
      <c r="AJ37" s="900">
        <f>VLOOKUP(年度マスタ!$K$4&amp;"_"&amp;AJ$33,データシート1!$A:$BT,MATCH("aa_"&amp;$S37,データシート1!$A$1:$BT$1,0),0)</f>
        <v>8.5554676483716445</v>
      </c>
      <c r="AK37" s="901">
        <f>VLOOKUP(年度マスタ!$K$4&amp;"_"&amp;AK$33,データシート1!$A:$BT,MATCH("aa_"&amp;$S37,データシート1!$A$1:$BT$1,0),0)</f>
        <v>7.8142875483565728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208.75186571530827</v>
      </c>
      <c r="P38" s="454">
        <f t="shared" si="9"/>
        <v>0.29899475961513217</v>
      </c>
      <c r="Q38" s="328"/>
      <c r="R38" s="13"/>
      <c r="S38" s="356" t="s">
        <v>188</v>
      </c>
      <c r="T38" s="335"/>
      <c r="U38" s="348"/>
      <c r="V38" s="358" t="s">
        <v>197</v>
      </c>
      <c r="W38" s="358"/>
      <c r="X38" s="899">
        <f>VLOOKUP(年度マスタ!$K$4&amp;"_"&amp;X$33,データシート1!$A:$BT,MATCH("aa_"&amp;$S38,データシート1!$A$1:$BT$1,0),0)</f>
        <v>62.011687183711423</v>
      </c>
      <c r="Y38" s="900">
        <f>VLOOKUP(年度マスタ!$K$4&amp;"_"&amp;Y$33,データシート1!$A:$BT,MATCH("aa_"&amp;$S38,データシート1!$A$1:$BT$1,0),0)</f>
        <v>53.982133486218018</v>
      </c>
      <c r="Z38" s="900">
        <f>VLOOKUP(年度マスタ!$K$4&amp;"_"&amp;Z$33,データシート1!$A:$BT,MATCH("aa_"&amp;$S38,データシート1!$A$1:$BT$1,0),0)</f>
        <v>45.609565713463027</v>
      </c>
      <c r="AA38" s="900">
        <f>VLOOKUP(年度マスタ!$K$4&amp;"_"&amp;AA$33,データシート1!$A:$BT,MATCH("aa_"&amp;$S38,データシート1!$A$1:$BT$1,0),0)</f>
        <v>45.487965354494307</v>
      </c>
      <c r="AB38" s="900">
        <f>VLOOKUP(年度マスタ!$K$4&amp;"_"&amp;AB$33,データシート1!$A:$BT,MATCH("aa_"&amp;$S38,データシート1!$A$1:$BT$1,0),0)</f>
        <v>32.173647753648368</v>
      </c>
      <c r="AC38" s="900">
        <f>VLOOKUP(年度マスタ!$K$4&amp;"_"&amp;AC$33,データシート1!$A:$BT,MATCH("aa_"&amp;$S38,データシート1!$A$1:$BT$1,0),0)</f>
        <v>38.748488234804327</v>
      </c>
      <c r="AD38" s="900">
        <f>VLOOKUP(年度マスタ!$K$4&amp;"_"&amp;AD$33,データシート1!$A:$BT,MATCH("aa_"&amp;$S38,データシート1!$A$1:$BT$1,0),0)</f>
        <v>50.109554555360013</v>
      </c>
      <c r="AE38" s="900">
        <f>VLOOKUP(年度マスタ!$K$4&amp;"_"&amp;AE$33,データシート1!$A:$BT,MATCH("aa_"&amp;$S38,データシート1!$A$1:$BT$1,0),0)</f>
        <v>43.74164486684159</v>
      </c>
      <c r="AF38" s="900">
        <f>VLOOKUP(年度マスタ!$K$4&amp;"_"&amp;AF$33,データシート1!$A:$BT,MATCH("aa_"&amp;$S38,データシート1!$A$1:$BT$1,0),0)</f>
        <v>46.586079885353058</v>
      </c>
      <c r="AG38" s="900">
        <f>VLOOKUP(年度マスタ!$K$4&amp;"_"&amp;AG$33,データシート1!$A:$BT,MATCH("aa_"&amp;$S38,データシート1!$A$1:$BT$1,0),0)</f>
        <v>43.153287854260967</v>
      </c>
      <c r="AH38" s="900">
        <f>VLOOKUP(年度マスタ!$K$4&amp;"_"&amp;AH$33,データシート1!$A:$BT,MATCH("aa_"&amp;$S38,データシート1!$A$1:$BT$1,0),0)</f>
        <v>43.622330416859405</v>
      </c>
      <c r="AI38" s="900">
        <f>VLOOKUP(年度マスタ!$K$4&amp;"_"&amp;AI$33,データシート1!$A:$BT,MATCH("aa_"&amp;$S38,データシート1!$A$1:$BT$1,0),0)</f>
        <v>46.519888917470425</v>
      </c>
      <c r="AJ38" s="900">
        <f>VLOOKUP(年度マスタ!$K$4&amp;"_"&amp;AJ$33,データシート1!$A:$BT,MATCH("aa_"&amp;$S38,データシート1!$A$1:$BT$1,0),0)</f>
        <v>46.3948932685066</v>
      </c>
      <c r="AK38" s="901">
        <f>VLOOKUP(年度マスタ!$K$4&amp;"_"&amp;AK$33,データシート1!$A:$BT,MATCH("aa_"&amp;$S38,データシート1!$A$1:$BT$1,0),0)</f>
        <v>47.05125807862396</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96.256270239445584</v>
      </c>
      <c r="P39" s="454">
        <f t="shared" si="9"/>
        <v>0.13786760795202666</v>
      </c>
      <c r="Q39" s="328"/>
      <c r="R39" s="13"/>
      <c r="S39" s="356" t="s">
        <v>189</v>
      </c>
      <c r="T39" s="335"/>
      <c r="U39" s="343" t="s">
        <v>199</v>
      </c>
      <c r="V39" s="344"/>
      <c r="W39" s="344"/>
      <c r="X39" s="896">
        <f>VLOOKUP(年度マスタ!$K$4&amp;"_"&amp;X$33,データシート1!$A:$BT,MATCH("aa_"&amp;$S39,データシート1!$A$1:$BT$1,0),0)</f>
        <v>111.5055325901327</v>
      </c>
      <c r="Y39" s="897">
        <f>VLOOKUP(年度マスタ!$K$4&amp;"_"&amp;Y$33,データシート1!$A:$BT,MATCH("aa_"&amp;$S39,データシート1!$A$1:$BT$1,0),0)</f>
        <v>108.4676465820431</v>
      </c>
      <c r="Z39" s="897">
        <f>VLOOKUP(年度マスタ!$K$4&amp;"_"&amp;Z$33,データシート1!$A:$BT,MATCH("aa_"&amp;$S39,データシート1!$A$1:$BT$1,0),0)</f>
        <v>114.44417260694409</v>
      </c>
      <c r="AA39" s="897">
        <f>VLOOKUP(年度マスタ!$K$4&amp;"_"&amp;AA$33,データシート1!$A:$BT,MATCH("aa_"&amp;$S39,データシート1!$A$1:$BT$1,0),0)</f>
        <v>128.30108896588311</v>
      </c>
      <c r="AB39" s="897">
        <f>VLOOKUP(年度マスタ!$K$4&amp;"_"&amp;AB$33,データシート1!$A:$BT,MATCH("aa_"&amp;$S39,データシート1!$A$1:$BT$1,0),0)</f>
        <v>125.8107216576053</v>
      </c>
      <c r="AC39" s="897">
        <f>VLOOKUP(年度マスタ!$K$4&amp;"_"&amp;AC$33,データシート1!$A:$BT,MATCH("aa_"&amp;$S39,データシート1!$A$1:$BT$1,0),0)</f>
        <v>120.1639971491323</v>
      </c>
      <c r="AD39" s="897">
        <f>VLOOKUP(年度マスタ!$K$4&amp;"_"&amp;AD$33,データシート1!$A:$BT,MATCH("aa_"&amp;$S39,データシート1!$A$1:$BT$1,0),0)</f>
        <v>115.0222713616471</v>
      </c>
      <c r="AE39" s="897">
        <f>VLOOKUP(年度マスタ!$K$4&amp;"_"&amp;AE$33,データシート1!$A:$BT,MATCH("aa_"&amp;$S39,データシート1!$A$1:$BT$1,0),0)</f>
        <v>94.691151723762758</v>
      </c>
      <c r="AF39" s="897">
        <f>VLOOKUP(年度マスタ!$K$4&amp;"_"&amp;AF$33,データシート1!$A:$BT,MATCH("aa_"&amp;$S39,データシート1!$A$1:$BT$1,0),0)</f>
        <v>91.948764831339716</v>
      </c>
      <c r="AG39" s="897">
        <f>VLOOKUP(年度マスタ!$K$4&amp;"_"&amp;AG$33,データシート1!$A:$BT,MATCH("aa_"&amp;$S39,データシート1!$A$1:$BT$1,0),0)</f>
        <v>98.044939142215881</v>
      </c>
      <c r="AH39" s="897">
        <f>VLOOKUP(年度マスタ!$K$4&amp;"_"&amp;AH$33,データシート1!$A:$BT,MATCH("aa_"&amp;$S39,データシート1!$A$1:$BT$1,0),0)</f>
        <v>93.745212846532752</v>
      </c>
      <c r="AI39" s="897">
        <f>VLOOKUP(年度マスタ!$K$4&amp;"_"&amp;AI$33,データシート1!$A:$BT,MATCH("aa_"&amp;$S39,データシート1!$A$1:$BT$1,0),0)</f>
        <v>74.972718666582423</v>
      </c>
      <c r="AJ39" s="897">
        <f>VLOOKUP(年度マスタ!$K$4&amp;"_"&amp;AJ$33,データシート1!$A:$BT,MATCH("aa_"&amp;$S39,データシート1!$A$1:$BT$1,0),0)</f>
        <v>84.951309257727857</v>
      </c>
      <c r="AK39" s="898">
        <f>VLOOKUP(年度マスタ!$K$4&amp;"_"&amp;AK$33,データシート1!$A:$BT,MATCH("aa_"&amp;$S39,データシート1!$A$1:$BT$1,0),0)</f>
        <v>78.453463444293035</v>
      </c>
      <c r="AL39" s="330"/>
      <c r="AW39" s="17" t="str">
        <f>年度マスタ!K4</f>
        <v>04212</v>
      </c>
      <c r="AX39" s="17" t="s">
        <v>200</v>
      </c>
      <c r="AY39" s="17">
        <f>VLOOKUP($AW39&amp;"_"&amp;$AY$34,データシート1!$A:$BT,MATCH($AY$31&amp;"_"&amp;AY$36,データシート1!$A$1:$BT$1,0),0)</f>
        <v>110.43342847010027</v>
      </c>
      <c r="AZ39" s="17">
        <f>VLOOKUP($AW39&amp;"_"&amp;$AY$34,データシート1!$A:$BT,MATCH($AY$31&amp;"_"&amp;AZ$36,データシート1!$A$1:$BT$1,0),0)</f>
        <v>7.8142875483565728</v>
      </c>
      <c r="BA39" s="17">
        <f>VLOOKUP($AW39&amp;"_"&amp;$AY$34,データシート1!$A:$BT,MATCH($AY$31&amp;"_"&amp;BA$36,データシート1!$A$1:$BT$1,0),0)</f>
        <v>47.05125807862396</v>
      </c>
      <c r="BB39" s="17">
        <f>VLOOKUP($AW39&amp;"_"&amp;$AY$34,データシート1!$A:$BT,MATCH($AY$31&amp;"_"&amp;BB$36,データシート1!$A$1:$BT$1,0),0)</f>
        <v>78.453463444293035</v>
      </c>
      <c r="BC39" s="17">
        <f>VLOOKUP($AW39&amp;"_"&amp;$AY$34,データシート1!$A:$BT,MATCH($AY$31&amp;"_"&amp;BC$36,データシート1!$A$1:$BT$1,0),0)</f>
        <v>80.987482254949001</v>
      </c>
      <c r="BD39" s="17">
        <f>VLOOKUP($AW39&amp;"_"&amp;$AY$34,データシート1!$A:$BT,MATCH($AY$31&amp;"_"&amp;BD$36,データシート1!$A$1:$BT$1,0),0)</f>
        <v>76.257451469263302</v>
      </c>
      <c r="BE39" s="17">
        <f>VLOOKUP($AW39&amp;"_"&amp;$AY$34,データシート1!$A:$BT,MATCH($AY$31&amp;"_"&amp;BE$36,データシート1!$A$1:$BT$1,0),0)</f>
        <v>93.417853590993275</v>
      </c>
      <c r="BF39" s="17">
        <f>VLOOKUP($AW39&amp;"_"&amp;$AY$34,データシート1!$A:$BT,MATCH($AY$31&amp;"_"&amp;BF$36,データシート1!$A$1:$BT$1,0),0)</f>
        <v>4.4031698703173676</v>
      </c>
      <c r="BG39" s="17">
        <f>VLOOKUP($AW39&amp;"_"&amp;$AY$34,データシート1!$A:$BT,MATCH($AY$31&amp;"_"&amp;BG$36,データシート1!$A$1:$BT$1,0),0)</f>
        <v>0</v>
      </c>
      <c r="BH39" s="17">
        <f>VLOOKUP($AW39&amp;"_"&amp;$AY$34,データシート1!$A:$BT,MATCH($AY$31&amp;"_"&amp;BH$36,データシート1!$A$1:$BT$1,0),0)</f>
        <v>9.2544139695433998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112.49559547586269</v>
      </c>
      <c r="P40" s="454">
        <f t="shared" si="9"/>
        <v>0.16112715166310551</v>
      </c>
      <c r="Q40" s="328"/>
      <c r="R40" s="13"/>
      <c r="S40" s="356" t="s">
        <v>165</v>
      </c>
      <c r="T40" s="335"/>
      <c r="U40" s="343" t="s">
        <v>165</v>
      </c>
      <c r="V40" s="344"/>
      <c r="W40" s="344"/>
      <c r="X40" s="896">
        <f>VLOOKUP(年度マスタ!$K$4&amp;"_"&amp;X$33,データシート1!$A:$BT,MATCH("aa_"&amp;$S40,データシート1!$A$1:$BT$1,0),0)</f>
        <v>103.03645730060209</v>
      </c>
      <c r="Y40" s="897">
        <f>VLOOKUP(年度マスタ!$K$4&amp;"_"&amp;Y$33,データシート1!$A:$BT,MATCH("aa_"&amp;$S40,データシート1!$A$1:$BT$1,0),0)</f>
        <v>95.841531351042065</v>
      </c>
      <c r="Z40" s="897">
        <f>VLOOKUP(年度マスタ!$K$4&amp;"_"&amp;Z$33,データシート1!$A:$BT,MATCH("aa_"&amp;$S40,データシート1!$A$1:$BT$1,0),0)</f>
        <v>116.27949922485161</v>
      </c>
      <c r="AA40" s="897">
        <f>VLOOKUP(年度マスタ!$K$4&amp;"_"&amp;AA$33,データシート1!$A:$BT,MATCH("aa_"&amp;$S40,データシート1!$A$1:$BT$1,0),0)</f>
        <v>122.8424884851524</v>
      </c>
      <c r="AB40" s="897">
        <f>VLOOKUP(年度マスタ!$K$4&amp;"_"&amp;AB$33,データシート1!$A:$BT,MATCH("aa_"&amp;$S40,データシート1!$A$1:$BT$1,0),0)</f>
        <v>121.588263493583</v>
      </c>
      <c r="AC40" s="897">
        <f>VLOOKUP(年度マスタ!$K$4&amp;"_"&amp;AC$33,データシート1!$A:$BT,MATCH("aa_"&amp;$S40,データシート1!$A$1:$BT$1,0),0)</f>
        <v>105.3325913050603</v>
      </c>
      <c r="AD40" s="897">
        <f>VLOOKUP(年度マスタ!$K$4&amp;"_"&amp;AD$33,データシート1!$A:$BT,MATCH("aa_"&amp;$S40,データシート1!$A$1:$BT$1,0),0)</f>
        <v>90.542575945082049</v>
      </c>
      <c r="AE40" s="897">
        <f>VLOOKUP(年度マスタ!$K$4&amp;"_"&amp;AE$33,データシート1!$A:$BT,MATCH("aa_"&amp;$S40,データシート1!$A$1:$BT$1,0),0)</f>
        <v>90.354838783668555</v>
      </c>
      <c r="AF40" s="897">
        <f>VLOOKUP(年度マスタ!$K$4&amp;"_"&amp;AF$33,データシート1!$A:$BT,MATCH("aa_"&amp;$S40,データシート1!$A$1:$BT$1,0),0)</f>
        <v>98.002105860662127</v>
      </c>
      <c r="AG40" s="897">
        <f>VLOOKUP(年度マスタ!$K$4&amp;"_"&amp;AG$33,データシート1!$A:$BT,MATCH("aa_"&amp;$S40,データシート1!$A$1:$BT$1,0),0)</f>
        <v>91.370014453964728</v>
      </c>
      <c r="AH40" s="897">
        <f>VLOOKUP(年度マスタ!$K$4&amp;"_"&amp;AH$33,データシート1!$A:$BT,MATCH("aa_"&amp;$S40,データシート1!$A$1:$BT$1,0),0)</f>
        <v>79.696362429799393</v>
      </c>
      <c r="AI40" s="897">
        <f>VLOOKUP(年度マスタ!$K$4&amp;"_"&amp;AI$33,データシート1!$A:$BT,MATCH("aa_"&amp;$S40,データシート1!$A$1:$BT$1,0),0)</f>
        <v>82.077362785559018</v>
      </c>
      <c r="AJ40" s="897">
        <f>VLOOKUP(年度マスタ!$K$4&amp;"_"&amp;AJ$33,データシート1!$A:$BT,MATCH("aa_"&amp;$S40,データシート1!$A$1:$BT$1,0),0)</f>
        <v>78.629333357047187</v>
      </c>
      <c r="AK40" s="898">
        <f>VLOOKUP(年度マスタ!$K$4&amp;"_"&amp;AK$33,データシート1!$A:$BT,MATCH("aa_"&amp;$S40,データシート1!$A$1:$BT$1,0),0)</f>
        <v>80.987482254949001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6.5344772986923703</v>
      </c>
      <c r="P41" s="454">
        <f t="shared" si="9"/>
        <v>9.3593150051055497E-3</v>
      </c>
      <c r="Q41" s="328"/>
      <c r="R41" s="13"/>
      <c r="S41" s="356" t="s">
        <v>201</v>
      </c>
      <c r="T41" s="335"/>
      <c r="U41" s="246" t="s">
        <v>128</v>
      </c>
      <c r="V41" s="344"/>
      <c r="W41" s="344"/>
      <c r="X41" s="896">
        <f>X42+X45+X46</f>
        <v>214.3963344089249</v>
      </c>
      <c r="Y41" s="897">
        <f t="shared" ref="Y41:AH41" si="12">Y42+Y45+Y46</f>
        <v>215.21553912460502</v>
      </c>
      <c r="Z41" s="897">
        <f t="shared" si="12"/>
        <v>214.62438889043455</v>
      </c>
      <c r="AA41" s="897">
        <f t="shared" si="12"/>
        <v>217.82772626255112</v>
      </c>
      <c r="AB41" s="897">
        <f t="shared" si="12"/>
        <v>215.28634301400064</v>
      </c>
      <c r="AC41" s="897">
        <f t="shared" si="12"/>
        <v>209.90907327255169</v>
      </c>
      <c r="AD41" s="897">
        <f t="shared" si="12"/>
        <v>208.22328646731509</v>
      </c>
      <c r="AE41" s="897">
        <f t="shared" si="12"/>
        <v>203.67198166776001</v>
      </c>
      <c r="AF41" s="897">
        <f t="shared" si="12"/>
        <v>199.88540345001539</v>
      </c>
      <c r="AG41" s="897">
        <f t="shared" si="12"/>
        <v>195.12807096169539</v>
      </c>
      <c r="AH41" s="897">
        <f t="shared" si="12"/>
        <v>190.82812560921164</v>
      </c>
      <c r="AI41" s="897">
        <f>AI42+AI45+AI46</f>
        <v>174.0370440451633</v>
      </c>
      <c r="AJ41" s="897">
        <f>AJ42+AJ45+AJ46</f>
        <v>172.90856348762713</v>
      </c>
      <c r="AK41" s="898">
        <f>AK42+AK45+AK46</f>
        <v>174.07847493057392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209.36591365369273</v>
      </c>
      <c r="Y42" s="900">
        <f t="shared" ref="Y42:AK42" si="13">SUM(Y43:Y44)</f>
        <v>210.00705438916788</v>
      </c>
      <c r="Z42" s="900">
        <f t="shared" si="13"/>
        <v>208.6380065164164</v>
      </c>
      <c r="AA42" s="900">
        <f t="shared" si="13"/>
        <v>211.3718298739731</v>
      </c>
      <c r="AB42" s="900">
        <f t="shared" si="13"/>
        <v>208.75186571530827</v>
      </c>
      <c r="AC42" s="900">
        <f t="shared" si="13"/>
        <v>203.69240010022168</v>
      </c>
      <c r="AD42" s="900">
        <f t="shared" si="13"/>
        <v>202.20636748767191</v>
      </c>
      <c r="AE42" s="900">
        <f t="shared" si="13"/>
        <v>197.87831895122878</v>
      </c>
      <c r="AF42" s="900">
        <f t="shared" si="13"/>
        <v>194.34646079861301</v>
      </c>
      <c r="AG42" s="900">
        <f t="shared" si="13"/>
        <v>190.06723817795324</v>
      </c>
      <c r="AH42" s="900">
        <f t="shared" si="13"/>
        <v>185.97794919393343</v>
      </c>
      <c r="AI42" s="900">
        <f t="shared" si="13"/>
        <v>169.4739557398741</v>
      </c>
      <c r="AJ42" s="900">
        <f t="shared" si="13"/>
        <v>168.46413687253431</v>
      </c>
      <c r="AK42" s="901">
        <f t="shared" si="13"/>
        <v>169.67530506025656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8.5290648049999973</v>
      </c>
      <c r="P43" s="612">
        <f t="shared" si="9"/>
        <v>1.2216157553248876E-2</v>
      </c>
      <c r="Q43" s="328"/>
      <c r="R43" s="13"/>
      <c r="S43" s="356" t="s">
        <v>190</v>
      </c>
      <c r="T43" s="359"/>
      <c r="U43" s="346"/>
      <c r="V43" s="360"/>
      <c r="W43" s="347" t="s">
        <v>190</v>
      </c>
      <c r="X43" s="899">
        <f>VLOOKUP(年度マスタ!$K$4&amp;"_"&amp;X$33,データシート1!$A:$BT,MATCH("aa_"&amp;$S43,データシート1!$A$1:$BT$1,0),0)</f>
        <v>96.994324435395527</v>
      </c>
      <c r="Y43" s="900">
        <f>VLOOKUP(年度マスタ!$K$4&amp;"_"&amp;Y$33,データシート1!$A:$BT,MATCH("aa_"&amp;$S43,データシート1!$A$1:$BT$1,0),0)</f>
        <v>96.917835857233385</v>
      </c>
      <c r="Z43" s="900">
        <f>VLOOKUP(年度マスタ!$K$4&amp;"_"&amp;Z$33,データシート1!$A:$BT,MATCH("aa_"&amp;$S43,データシート1!$A$1:$BT$1,0),0)</f>
        <v>97.15420213266205</v>
      </c>
      <c r="AA43" s="900">
        <f>VLOOKUP(年度マスタ!$K$4&amp;"_"&amp;AA$33,データシート1!$A:$BT,MATCH("aa_"&amp;$S43,データシート1!$A$1:$BT$1,0),0)</f>
        <v>98.965094409879157</v>
      </c>
      <c r="AB43" s="900">
        <f>VLOOKUP(年度マスタ!$K$4&amp;"_"&amp;AB$33,データシート1!$A:$BT,MATCH("aa_"&amp;$S43,データシート1!$A$1:$BT$1,0),0)</f>
        <v>96.256270239445584</v>
      </c>
      <c r="AC43" s="900">
        <f>VLOOKUP(年度マスタ!$K$4&amp;"_"&amp;AC$33,データシート1!$A:$BT,MATCH("aa_"&amp;$S43,データシート1!$A$1:$BT$1,0),0)</f>
        <v>92.38962018716748</v>
      </c>
      <c r="AD43" s="900">
        <f>VLOOKUP(年度マスタ!$K$4&amp;"_"&amp;AD$33,データシート1!$A:$BT,MATCH("aa_"&amp;$S43,データシート1!$A$1:$BT$1,0),0)</f>
        <v>92.016697666652703</v>
      </c>
      <c r="AE43" s="900">
        <f>VLOOKUP(年度マスタ!$K$4&amp;"_"&amp;AE$33,データシート1!$A:$BT,MATCH("aa_"&amp;$S43,データシート1!$A$1:$BT$1,0),0)</f>
        <v>91.370275434683762</v>
      </c>
      <c r="AF43" s="900">
        <f>VLOOKUP(年度マスタ!$K$4&amp;"_"&amp;AF$33,データシート1!$A:$BT,MATCH("aa_"&amp;$S43,データシート1!$A$1:$BT$1,0),0)</f>
        <v>89.75388922715544</v>
      </c>
      <c r="AG43" s="900">
        <f>VLOOKUP(年度マスタ!$K$4&amp;"_"&amp;AG$33,データシート1!$A:$BT,MATCH("aa_"&amp;$S43,データシート1!$A$1:$BT$1,0),0)</f>
        <v>88.179205928290216</v>
      </c>
      <c r="AH43" s="900">
        <f>VLOOKUP(年度マスタ!$K$4&amp;"_"&amp;AH$33,データシート1!$A:$BT,MATCH("aa_"&amp;$S43,データシート1!$A$1:$BT$1,0),0)</f>
        <v>85.599462622064763</v>
      </c>
      <c r="AI43" s="900">
        <f>VLOOKUP(年度マスタ!$K$4&amp;"_"&amp;AI$33,データシート1!$A:$BT,MATCH("aa_"&amp;$S43,データシート1!$A$1:$BT$1,0),0)</f>
        <v>75.166563449021012</v>
      </c>
      <c r="AJ43" s="900">
        <f>VLOOKUP(年度マスタ!$K$4&amp;"_"&amp;AJ$33,データシート1!$A:$BT,MATCH("aa_"&amp;$S43,データシート1!$A$1:$BT$1,0),0)</f>
        <v>72.785792388113279</v>
      </c>
      <c r="AK43" s="901">
        <f>VLOOKUP(年度マスタ!$K$4&amp;"_"&amp;AK$33,データシート1!$A:$BT,MATCH("aa_"&amp;$S43,データシート1!$A$1:$BT$1,0),0)</f>
        <v>76.257451469263302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112.3715892182972</v>
      </c>
      <c r="Y44" s="900">
        <f>VLOOKUP(年度マスタ!$K$4&amp;"_"&amp;Y$33,データシート1!$A:$BT,MATCH("aa_"&amp;$S44,データシート1!$A$1:$BT$1,0),0)</f>
        <v>113.08921853193451</v>
      </c>
      <c r="Z44" s="900">
        <f>VLOOKUP(年度マスタ!$K$4&amp;"_"&amp;Z$33,データシート1!$A:$BT,MATCH("aa_"&amp;$S44,データシート1!$A$1:$BT$1,0),0)</f>
        <v>111.48380438375435</v>
      </c>
      <c r="AA44" s="900">
        <f>VLOOKUP(年度マスタ!$K$4&amp;"_"&amp;AA$33,データシート1!$A:$BT,MATCH("aa_"&amp;$S44,データシート1!$A$1:$BT$1,0),0)</f>
        <v>112.40673546409394</v>
      </c>
      <c r="AB44" s="900">
        <f>VLOOKUP(年度マスタ!$K$4&amp;"_"&amp;AB$33,データシート1!$A:$BT,MATCH("aa_"&amp;$S44,データシート1!$A$1:$BT$1,0),0)</f>
        <v>112.49559547586269</v>
      </c>
      <c r="AC44" s="900">
        <f>VLOOKUP(年度マスタ!$K$4&amp;"_"&amp;AC$33,データシート1!$A:$BT,MATCH("aa_"&amp;$S44,データシート1!$A$1:$BT$1,0),0)</f>
        <v>111.3027799130542</v>
      </c>
      <c r="AD44" s="900">
        <f>VLOOKUP(年度マスタ!$K$4&amp;"_"&amp;AD$33,データシート1!$A:$BT,MATCH("aa_"&amp;$S44,データシート1!$A$1:$BT$1,0),0)</f>
        <v>110.18966982101922</v>
      </c>
      <c r="AE44" s="900">
        <f>VLOOKUP(年度マスタ!$K$4&amp;"_"&amp;AE$33,データシート1!$A:$BT,MATCH("aa_"&amp;$S44,データシート1!$A$1:$BT$1,0),0)</f>
        <v>106.50804351654502</v>
      </c>
      <c r="AF44" s="900">
        <f>VLOOKUP(年度マスタ!$K$4&amp;"_"&amp;AF$33,データシート1!$A:$BT,MATCH("aa_"&amp;$S44,データシート1!$A$1:$BT$1,0),0)</f>
        <v>104.59257157145758</v>
      </c>
      <c r="AG44" s="900">
        <f>VLOOKUP(年度マスタ!$K$4&amp;"_"&amp;AG$33,データシート1!$A:$BT,MATCH("aa_"&amp;$S44,データシート1!$A$1:$BT$1,0),0)</f>
        <v>101.88803224966303</v>
      </c>
      <c r="AH44" s="900">
        <f>VLOOKUP(年度マスタ!$K$4&amp;"_"&amp;AH$33,データシート1!$A:$BT,MATCH("aa_"&amp;$S44,データシート1!$A$1:$BT$1,0),0)</f>
        <v>100.37848657186866</v>
      </c>
      <c r="AI44" s="900">
        <f>VLOOKUP(年度マスタ!$K$4&amp;"_"&amp;AI$33,データシート1!$A:$BT,MATCH("aa_"&amp;$S44,データシート1!$A$1:$BT$1,0),0)</f>
        <v>94.307392290853102</v>
      </c>
      <c r="AJ44" s="900">
        <f>VLOOKUP(年度マスタ!$K$4&amp;"_"&amp;AJ$33,データシート1!$A:$BT,MATCH("aa_"&amp;$S44,データシート1!$A$1:$BT$1,0),0)</f>
        <v>95.678344484421046</v>
      </c>
      <c r="AK44" s="901">
        <f>VLOOKUP(年度マスタ!$K$4&amp;"_"&amp;AK$33,データシート1!$A:$BT,MATCH("aa_"&amp;$S44,データシート1!$A$1:$BT$1,0),0)</f>
        <v>93.417853590993275</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5.0304207552321802</v>
      </c>
      <c r="Y45" s="900">
        <f>VLOOKUP(年度マスタ!$K$4&amp;"_"&amp;Y$33,データシート1!$A:$BT,MATCH("aa_"&amp;$S45,データシート1!$A$1:$BT$1,0),0)</f>
        <v>5.2084847354371302</v>
      </c>
      <c r="Z45" s="900">
        <f>VLOOKUP(年度マスタ!$K$4&amp;"_"&amp;Z$33,データシート1!$A:$BT,MATCH("aa_"&amp;$S45,データシート1!$A$1:$BT$1,0),0)</f>
        <v>5.9863823740181603</v>
      </c>
      <c r="AA45" s="900">
        <f>VLOOKUP(年度マスタ!$K$4&amp;"_"&amp;AA$33,データシート1!$A:$BT,MATCH("aa_"&amp;$S45,データシート1!$A$1:$BT$1,0),0)</f>
        <v>6.4558963885780196</v>
      </c>
      <c r="AB45" s="900">
        <f>VLOOKUP(年度マスタ!$K$4&amp;"_"&amp;AB$33,データシート1!$A:$BT,MATCH("aa_"&amp;$S45,データシート1!$A$1:$BT$1,0),0)</f>
        <v>6.5344772986923703</v>
      </c>
      <c r="AC45" s="900">
        <f>VLOOKUP(年度マスタ!$K$4&amp;"_"&amp;AC$33,データシート1!$A:$BT,MATCH("aa_"&amp;$S45,データシート1!$A$1:$BT$1,0),0)</f>
        <v>6.2166731723300304</v>
      </c>
      <c r="AD45" s="900">
        <f>VLOOKUP(年度マスタ!$K$4&amp;"_"&amp;AD$33,データシート1!$A:$BT,MATCH("aa_"&amp;$S45,データシート1!$A$1:$BT$1,0),0)</f>
        <v>6.0169189796431697</v>
      </c>
      <c r="AE45" s="900">
        <f>VLOOKUP(年度マスタ!$K$4&amp;"_"&amp;AE$33,データシート1!$A:$BT,MATCH("aa_"&amp;$S45,データシート1!$A$1:$BT$1,0),0)</f>
        <v>5.7936627165312329</v>
      </c>
      <c r="AF45" s="900">
        <f>VLOOKUP(年度マスタ!$K$4&amp;"_"&amp;AF$33,データシート1!$A:$BT,MATCH("aa_"&amp;$S45,データシート1!$A$1:$BT$1,0),0)</f>
        <v>5.5389426514023699</v>
      </c>
      <c r="AG45" s="900">
        <f>VLOOKUP(年度マスタ!$K$4&amp;"_"&amp;AG$33,データシート1!$A:$BT,MATCH("aa_"&amp;$S45,データシート1!$A$1:$BT$1,0),0)</f>
        <v>5.0608327837421401</v>
      </c>
      <c r="AH45" s="900">
        <f>VLOOKUP(年度マスタ!$K$4&amp;"_"&amp;AH$33,データシート1!$A:$BT,MATCH("aa_"&amp;$S45,データシート1!$A$1:$BT$1,0),0)</f>
        <v>4.8501764152782103</v>
      </c>
      <c r="AI45" s="900">
        <f>VLOOKUP(年度マスタ!$K$4&amp;"_"&amp;AI$33,データシート1!$A:$BT,MATCH("aa_"&amp;$S45,データシート1!$A$1:$BT$1,0),0)</f>
        <v>4.5630883052891997</v>
      </c>
      <c r="AJ45" s="900">
        <f>VLOOKUP(年度マスタ!$K$4&amp;"_"&amp;AJ$33,データシート1!$A:$BT,MATCH("aa_"&amp;$S45,データシート1!$A$1:$BT$1,0),0)</f>
        <v>4.44442661509283</v>
      </c>
      <c r="AK45" s="901">
        <f>VLOOKUP(年度マスタ!$K$4&amp;"_"&amp;AK$33,データシート1!$A:$BT,MATCH("aa_"&amp;$S45,データシート1!$A$1:$BT$1,0),0)</f>
        <v>4.4031698703173676</v>
      </c>
      <c r="AL45" s="330"/>
      <c r="AW45" s="17" t="str">
        <f>AW48</f>
        <v>登米市</v>
      </c>
      <c r="AX45" s="1010">
        <f t="shared" ref="AX45:BB45" si="15">AX48/$BC48</f>
        <v>0.32534505147242093</v>
      </c>
      <c r="AY45" s="1010">
        <f t="shared" si="15"/>
        <v>0.15441382042384966</v>
      </c>
      <c r="AZ45" s="1010">
        <f t="shared" si="15"/>
        <v>0.15940133159800102</v>
      </c>
      <c r="BA45" s="1010">
        <f t="shared" si="15"/>
        <v>0.34262505678508198</v>
      </c>
      <c r="BB45" s="1010">
        <f t="shared" si="15"/>
        <v>1.8214739720646342E-2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8.1249785750000001</v>
      </c>
      <c r="Y47" s="903">
        <f>VLOOKUP(年度マスタ!$K$4&amp;"_"&amp;Y$33,データシート1!$A:$BT,MATCH("aa_"&amp;$S47,データシート1!$A$1:$BT$1,0),0)</f>
        <v>7.7520737399600002</v>
      </c>
      <c r="Z47" s="903">
        <f>VLOOKUP(年度マスタ!$K$4&amp;"_"&amp;Z$33,データシート1!$A:$BT,MATCH("aa_"&amp;$S47,データシート1!$A$1:$BT$1,0),0)</f>
        <v>7.9079868252000001</v>
      </c>
      <c r="AA47" s="903">
        <f>VLOOKUP(年度マスタ!$K$4&amp;"_"&amp;AA$33,データシート1!$A:$BT,MATCH("aa_"&amp;$S47,データシート1!$A$1:$BT$1,0),0)</f>
        <v>7.8232475193599997</v>
      </c>
      <c r="AB47" s="903">
        <f>VLOOKUP(年度マスタ!$K$4&amp;"_"&amp;AB$33,データシート1!$A:$BT,MATCH("aa_"&amp;$S47,データシート1!$A$1:$BT$1,0),0)</f>
        <v>8.5290648049999973</v>
      </c>
      <c r="AC47" s="903">
        <f>VLOOKUP(年度マスタ!$K$4&amp;"_"&amp;AC$33,データシート1!$A:$BT,MATCH("aa_"&amp;$S47,データシート1!$A$1:$BT$1,0),0)</f>
        <v>11.043423085040001</v>
      </c>
      <c r="AD47" s="903">
        <f>VLOOKUP(年度マスタ!$K$4&amp;"_"&amp;AD$33,データシート1!$A:$BT,MATCH("aa_"&amp;$S47,データシート1!$A$1:$BT$1,0),0)</f>
        <v>10.666284042699999</v>
      </c>
      <c r="AE47" s="903">
        <f>VLOOKUP(年度マスタ!$K$4&amp;"_"&amp;AE$33,データシート1!$A:$BT,MATCH("aa_"&amp;$S47,データシート1!$A$1:$BT$1,0),0)</f>
        <v>11.173608746999999</v>
      </c>
      <c r="AF47" s="903">
        <f>VLOOKUP(年度マスタ!$K$4&amp;"_"&amp;AF$33,データシート1!$A:$BT,MATCH("aa_"&amp;$S47,データシート1!$A$1:$BT$1,0),0)</f>
        <v>10.983986134820002</v>
      </c>
      <c r="AG47" s="903">
        <f>VLOOKUP(年度マスタ!$K$4&amp;"_"&amp;AG$33,データシート1!$A:$BT,MATCH("aa_"&amp;$S47,データシート1!$A$1:$BT$1,0),0)</f>
        <v>11.070619792320002</v>
      </c>
      <c r="AH47" s="903">
        <f>VLOOKUP(年度マスタ!$K$4&amp;"_"&amp;AH$33,データシート1!$A:$BT,MATCH("aa_"&amp;$S47,データシート1!$A$1:$BT$1,0),0)</f>
        <v>8.2965763020400018</v>
      </c>
      <c r="AI47" s="903">
        <f>VLOOKUP(年度マスタ!$K$4&amp;"_"&amp;AI$33,データシート1!$A:$BT,MATCH("aa_"&amp;$S47,データシート1!$A$1:$BT$1,0),0)</f>
        <v>11.10474697648</v>
      </c>
      <c r="AJ47" s="903">
        <f>VLOOKUP(年度マスタ!$K$4&amp;"_"&amp;AJ$33,データシート1!$A:$BT,MATCH("aa_"&amp;$S47,データシート1!$A$1:$BT$1,0),0)</f>
        <v>11.284375816000001</v>
      </c>
      <c r="AK47" s="904">
        <f>VLOOKUP(年度マスタ!$K$4&amp;"_"&amp;AK$33,データシート1!$A:$BT,MATCH("aa_"&amp;$S47,データシート1!$A$1:$BT$1,0),0)</f>
        <v>9.2544139695433998</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登米市</v>
      </c>
      <c r="AX48" s="1011">
        <f>SUM(AY39:BA39)</f>
        <v>165.29897409708082</v>
      </c>
      <c r="AY48" s="1011">
        <f>BB39</f>
        <v>78.453463444293035</v>
      </c>
      <c r="AZ48" s="1011">
        <f>BC39</f>
        <v>80.987482254949001</v>
      </c>
      <c r="BA48" s="1011">
        <f>SUM(BD39:BG39)</f>
        <v>174.07847493057392</v>
      </c>
      <c r="BB48" s="1011">
        <f>BH39</f>
        <v>9.2544139695433998</v>
      </c>
      <c r="BC48" s="1011">
        <f>SUM(AX48:BB48)</f>
        <v>508.07280869644018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508.07280869644018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165.29897409708082</v>
      </c>
      <c r="P52" s="453">
        <f t="shared" ref="P52:P64" si="18">O52/$O$51</f>
        <v>0.32534505147242093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110.43342847010027</v>
      </c>
      <c r="P53" s="454">
        <f t="shared" si="18"/>
        <v>0.21735748613164077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7.8142875483565728</v>
      </c>
      <c r="P54" s="454">
        <f t="shared" si="18"/>
        <v>1.5380251441531875E-2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47.05125807862396</v>
      </c>
      <c r="P55" s="454">
        <f t="shared" si="18"/>
        <v>9.2607313899248284E-2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78.453463444293035</v>
      </c>
      <c r="P56" s="453">
        <f t="shared" si="18"/>
        <v>0.15441382042384966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80.987482254949001</v>
      </c>
      <c r="P57" s="453">
        <f t="shared" si="18"/>
        <v>0.15940133159800102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174.07847493057392</v>
      </c>
      <c r="P58" s="453">
        <f t="shared" si="18"/>
        <v>0.34262505678508198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169.67530506025656</v>
      </c>
      <c r="P59" s="454">
        <f t="shared" si="18"/>
        <v>0.33395864166710992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76.257451469263302</v>
      </c>
      <c r="P60" s="454">
        <f t="shared" si="18"/>
        <v>0.15009158168672057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93.417853590993275</v>
      </c>
      <c r="P61" s="454">
        <f t="shared" si="18"/>
        <v>0.18386705998038941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4.4031698703173676</v>
      </c>
      <c r="P62" s="454">
        <f t="shared" si="18"/>
        <v>8.6664151179720837E-3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9.2544139695433998</v>
      </c>
      <c r="P64" s="612">
        <f t="shared" si="18"/>
        <v>1.8214739720646342E-2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登米市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1267.463</v>
      </c>
      <c r="AI7" s="78">
        <f>VLOOKUP(年度マスタ!$K$4&amp;"_"&amp;$AG7,データシート1!$A:$BT,MATCH("ab_"&amp;AI$2,データシート1!$A$1:$BT$1,0),0)</f>
        <v>4643</v>
      </c>
      <c r="AJ7" s="78">
        <f>VLOOKUP(年度マスタ!$K$4&amp;"_"&amp;$AG7,データシート1!$A:$BT,MATCH("ab_"&amp;AJ$2,データシート1!$A$1:$BT$1,0),0)</f>
        <v>808</v>
      </c>
      <c r="AK7" s="78">
        <f>VLOOKUP(年度マスタ!$K$4&amp;"_"&amp;$AG7,データシート1!$A:$BT,MATCH("ab_"&amp;AK$2,データシート1!$A$1:$BT$1,0),0)</f>
        <v>23298</v>
      </c>
      <c r="AL7" s="78">
        <f>VLOOKUP(年度マスタ!$K$4&amp;"_"&amp;$AG7,データシート1!$A:$BT,MATCH("ab_"&amp;AL$2,データシート1!$A$1:$BT$1,0),0)</f>
        <v>26384</v>
      </c>
      <c r="AM7" s="78">
        <f>VLOOKUP(年度マスタ!$K$4&amp;"_"&amp;$AG7,データシート1!$A:$BT,MATCH("ab_"&amp;AM$2,データシート1!$A$1:$BT$1,0),0)</f>
        <v>49033</v>
      </c>
      <c r="AN7" s="78">
        <f>VLOOKUP(年度マスタ!$K$4&amp;"_"&amp;$AG7,データシート1!$A:$BT,MATCH("ab_"&amp;AN$2,データシート1!$A$1:$BT$1,0),0)</f>
        <v>22617</v>
      </c>
      <c r="AO7" s="78">
        <f>VLOOKUP(年度マスタ!$K$4&amp;"_"&amp;$AG7,データシート1!$A:$BT,MATCH("ab_"&amp;AO$2,データシート1!$A$1:$BT$1,0),0)</f>
        <v>86289</v>
      </c>
      <c r="AP7" s="78">
        <f>VLOOKUP(年度マスタ!$K$4&amp;"_"&amp;$AG7,データシート1!$A:$BT,MATCH("ab_"&amp;AP$2,データシート1!$A$1:$BT$1,0),0)</f>
        <v>0</v>
      </c>
      <c r="AQ7" s="954">
        <f>VLOOKUP(年度マスタ!$K$4&amp;"_"&amp;$AG7,データシート1!$A:$BT,MATCH("ab_"&amp;AQ$2,データシート1!$A$1:$BT$1,0),0)</f>
        <v>8.1249785750000001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1356.8369</v>
      </c>
      <c r="AI8" s="78">
        <f>VLOOKUP(年度マスタ!$K$4&amp;"_"&amp;$AG8,データシート1!$A:$BT,MATCH("ab_"&amp;AI$2,データシート1!$A$1:$BT$1,0),0)</f>
        <v>4643</v>
      </c>
      <c r="AJ8" s="78">
        <f>VLOOKUP(年度マスタ!$K$4&amp;"_"&amp;$AG8,データシート1!$A:$BT,MATCH("ab_"&amp;AJ$2,データシート1!$A$1:$BT$1,0),0)</f>
        <v>808</v>
      </c>
      <c r="AK8" s="78">
        <f>VLOOKUP(年度マスタ!$K$4&amp;"_"&amp;$AG8,データシート1!$A:$BT,MATCH("ab_"&amp;AK$2,データシート1!$A$1:$BT$1,0),0)</f>
        <v>23298</v>
      </c>
      <c r="AL8" s="78">
        <f>VLOOKUP(年度マスタ!$K$4&amp;"_"&amp;$AG8,データシート1!$A:$BT,MATCH("ab_"&amp;AL$2,データシート1!$A$1:$BT$1,0),0)</f>
        <v>26438</v>
      </c>
      <c r="AM8" s="78">
        <f>VLOOKUP(年度マスタ!$K$4&amp;"_"&amp;$AG8,データシート1!$A:$BT,MATCH("ab_"&amp;AM$2,データシート1!$A$1:$BT$1,0),0)</f>
        <v>49222</v>
      </c>
      <c r="AN8" s="78">
        <f>VLOOKUP(年度マスタ!$K$4&amp;"_"&amp;$AG8,データシート1!$A:$BT,MATCH("ab_"&amp;AN$2,データシート1!$A$1:$BT$1,0),0)</f>
        <v>22193</v>
      </c>
      <c r="AO8" s="78">
        <f>VLOOKUP(年度マスタ!$K$4&amp;"_"&amp;$AG8,データシート1!$A:$BT,MATCH("ab_"&amp;AO$2,データシート1!$A$1:$BT$1,0),0)</f>
        <v>85611</v>
      </c>
      <c r="AP8" s="78">
        <f>VLOOKUP(年度マスタ!$K$4&amp;"_"&amp;$AG8,データシート1!$A:$BT,MATCH("ab_"&amp;AP$2,データシート1!$A$1:$BT$1,0),0)</f>
        <v>0</v>
      </c>
      <c r="AQ8" s="954">
        <f>VLOOKUP(年度マスタ!$K$4&amp;"_"&amp;$AG8,データシート1!$A:$BT,MATCH("ab_"&amp;AQ$2,データシート1!$A$1:$BT$1,0),0)</f>
        <v>7.7520737399600002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1150.4585999999999</v>
      </c>
      <c r="AI9" s="78">
        <f>VLOOKUP(年度マスタ!$K$4&amp;"_"&amp;$AG9,データシート1!$A:$BT,MATCH("ab_"&amp;AI$2,データシート1!$A$1:$BT$1,0),0)</f>
        <v>4643</v>
      </c>
      <c r="AJ9" s="78">
        <f>VLOOKUP(年度マスタ!$K$4&amp;"_"&amp;$AG9,データシート1!$A:$BT,MATCH("ab_"&amp;AJ$2,データシート1!$A$1:$BT$1,0),0)</f>
        <v>808</v>
      </c>
      <c r="AK9" s="78">
        <f>VLOOKUP(年度マスタ!$K$4&amp;"_"&amp;$AG9,データシート1!$A:$BT,MATCH("ab_"&amp;AK$2,データシート1!$A$1:$BT$1,0),0)</f>
        <v>23298</v>
      </c>
      <c r="AL9" s="78">
        <f>VLOOKUP(年度マスタ!$K$4&amp;"_"&amp;$AG9,データシート1!$A:$BT,MATCH("ab_"&amp;AL$2,データシート1!$A$1:$BT$1,0),0)</f>
        <v>26712</v>
      </c>
      <c r="AM9" s="78">
        <f>VLOOKUP(年度マスタ!$K$4&amp;"_"&amp;$AG9,データシート1!$A:$BT,MATCH("ab_"&amp;AM$2,データシート1!$A$1:$BT$1,0),0)</f>
        <v>50414</v>
      </c>
      <c r="AN9" s="78">
        <f>VLOOKUP(年度マスタ!$K$4&amp;"_"&amp;$AG9,データシート1!$A:$BT,MATCH("ab_"&amp;AN$2,データシート1!$A$1:$BT$1,0),0)</f>
        <v>22529</v>
      </c>
      <c r="AO9" s="78">
        <f>VLOOKUP(年度マスタ!$K$4&amp;"_"&amp;$AG9,データシート1!$A:$BT,MATCH("ab_"&amp;AO$2,データシート1!$A$1:$BT$1,0),0)</f>
        <v>85304</v>
      </c>
      <c r="AP9" s="78">
        <f>VLOOKUP(年度マスタ!$K$4&amp;"_"&amp;$AG9,データシート1!$A:$BT,MATCH("ab_"&amp;AP$2,データシート1!$A$1:$BT$1,0),0)</f>
        <v>0</v>
      </c>
      <c r="AQ9" s="954">
        <f>VLOOKUP(年度マスタ!$K$4&amp;"_"&amp;$AG9,データシート1!$A:$BT,MATCH("ab_"&amp;AQ$2,データシート1!$A$1:$BT$1,0),0)</f>
        <v>7.9079868252000001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844.78229999999996</v>
      </c>
      <c r="AI10" s="78">
        <f>VLOOKUP(年度マスタ!$K$4&amp;"_"&amp;$AG10,データシート1!$A:$BT,MATCH("ab_"&amp;AI$2,データシート1!$A$1:$BT$1,0),0)</f>
        <v>4643</v>
      </c>
      <c r="AJ10" s="78">
        <f>VLOOKUP(年度マスタ!$K$4&amp;"_"&amp;$AG10,データシート1!$A:$BT,MATCH("ab_"&amp;AJ$2,データシート1!$A$1:$BT$1,0),0)</f>
        <v>808</v>
      </c>
      <c r="AK10" s="78">
        <f>VLOOKUP(年度マスタ!$K$4&amp;"_"&amp;$AG10,データシート1!$A:$BT,MATCH("ab_"&amp;AK$2,データシート1!$A$1:$BT$1,0),0)</f>
        <v>23298</v>
      </c>
      <c r="AL10" s="78">
        <f>VLOOKUP(年度マスタ!$K$4&amp;"_"&amp;$AG10,データシート1!$A:$BT,MATCH("ab_"&amp;AL$2,データシート1!$A$1:$BT$1,0),0)</f>
        <v>26872</v>
      </c>
      <c r="AM10" s="78">
        <f>VLOOKUP(年度マスタ!$K$4&amp;"_"&amp;$AG10,データシート1!$A:$BT,MATCH("ab_"&amp;AM$2,データシート1!$A$1:$BT$1,0),0)</f>
        <v>51761</v>
      </c>
      <c r="AN10" s="78">
        <f>VLOOKUP(年度マスタ!$K$4&amp;"_"&amp;$AG10,データシート1!$A:$BT,MATCH("ab_"&amp;AN$2,データシート1!$A$1:$BT$1,0),0)</f>
        <v>22587</v>
      </c>
      <c r="AO10" s="78">
        <f>VLOOKUP(年度マスタ!$K$4&amp;"_"&amp;$AG10,データシート1!$A:$BT,MATCH("ab_"&amp;AO$2,データシート1!$A$1:$BT$1,0),0)</f>
        <v>84672</v>
      </c>
      <c r="AP10" s="78">
        <f>VLOOKUP(年度マスタ!$K$4&amp;"_"&amp;$AG10,データシート1!$A:$BT,MATCH("ab_"&amp;AP$2,データシート1!$A$1:$BT$1,0),0)</f>
        <v>0</v>
      </c>
      <c r="AQ10" s="954">
        <f>VLOOKUP(年度マスタ!$K$4&amp;"_"&amp;$AG10,データシート1!$A:$BT,MATCH("ab_"&amp;AQ$2,データシート1!$A$1:$BT$1,0),0)</f>
        <v>7.8232475193599997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1188.7592</v>
      </c>
      <c r="AI11" s="78">
        <f>VLOOKUP(年度マスタ!$K$4&amp;"_"&amp;$AG11,データシート1!$A:$BT,MATCH("ab_"&amp;AI$2,データシート1!$A$1:$BT$1,0),0)</f>
        <v>4643</v>
      </c>
      <c r="AJ11" s="78">
        <f>VLOOKUP(年度マスタ!$K$4&amp;"_"&amp;$AG11,データシート1!$A:$BT,MATCH("ab_"&amp;AJ$2,データシート1!$A$1:$BT$1,0),0)</f>
        <v>808</v>
      </c>
      <c r="AK11" s="78">
        <f>VLOOKUP(年度マスタ!$K$4&amp;"_"&amp;$AG11,データシート1!$A:$BT,MATCH("ab_"&amp;AK$2,データシート1!$A$1:$BT$1,0),0)</f>
        <v>23298</v>
      </c>
      <c r="AL11" s="78">
        <f>VLOOKUP(年度マスタ!$K$4&amp;"_"&amp;$AG11,データシート1!$A:$BT,MATCH("ab_"&amp;AL$2,データシート1!$A$1:$BT$1,0),0)</f>
        <v>27076</v>
      </c>
      <c r="AM11" s="78">
        <f>VLOOKUP(年度マスタ!$K$4&amp;"_"&amp;$AG11,データシート1!$A:$BT,MATCH("ab_"&amp;AM$2,データシート1!$A$1:$BT$1,0),0)</f>
        <v>52592</v>
      </c>
      <c r="AN11" s="78">
        <f>VLOOKUP(年度マスタ!$K$4&amp;"_"&amp;$AG11,データシート1!$A:$BT,MATCH("ab_"&amp;AN$2,データシート1!$A$1:$BT$1,0),0)</f>
        <v>22520</v>
      </c>
      <c r="AO11" s="78">
        <f>VLOOKUP(年度マスタ!$K$4&amp;"_"&amp;$AG11,データシート1!$A:$BT,MATCH("ab_"&amp;AO$2,データシート1!$A$1:$BT$1,0),0)</f>
        <v>84474</v>
      </c>
      <c r="AP11" s="78">
        <f>VLOOKUP(年度マスタ!$K$4&amp;"_"&amp;$AG11,データシート1!$A:$BT,MATCH("ab_"&amp;AP$2,データシート1!$A$1:$BT$1,0),0)</f>
        <v>0</v>
      </c>
      <c r="AQ11" s="954">
        <f>VLOOKUP(年度マスタ!$K$4&amp;"_"&amp;$AG11,データシート1!$A:$BT,MATCH("ab_"&amp;AQ$2,データシート1!$A$1:$BT$1,0),0)</f>
        <v>8.5290648049999973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1178.5862</v>
      </c>
      <c r="AI12" s="78">
        <f>VLOOKUP(年度マスタ!$K$4&amp;"_"&amp;$AG12,データシート1!$A:$BT,MATCH("ab_"&amp;AI$2,データシート1!$A$1:$BT$1,0),0)</f>
        <v>4310</v>
      </c>
      <c r="AJ12" s="78">
        <f>VLOOKUP(年度マスタ!$K$4&amp;"_"&amp;$AG12,データシート1!$A:$BT,MATCH("ab_"&amp;AJ$2,データシート1!$A$1:$BT$1,0),0)</f>
        <v>780</v>
      </c>
      <c r="AK12" s="78">
        <f>VLOOKUP(年度マスタ!$K$4&amp;"_"&amp;$AG12,データシート1!$A:$BT,MATCH("ab_"&amp;AK$2,データシート1!$A$1:$BT$1,0),0)</f>
        <v>22771</v>
      </c>
      <c r="AL12" s="78">
        <f>VLOOKUP(年度マスタ!$K$4&amp;"_"&amp;$AG12,データシート1!$A:$BT,MATCH("ab_"&amp;AL$2,データシート1!$A$1:$BT$1,0),0)</f>
        <v>27149</v>
      </c>
      <c r="AM12" s="78">
        <f>VLOOKUP(年度マスタ!$K$4&amp;"_"&amp;$AG12,データシート1!$A:$BT,MATCH("ab_"&amp;AM$2,データシート1!$A$1:$BT$1,0),0)</f>
        <v>53166</v>
      </c>
      <c r="AN12" s="78">
        <f>VLOOKUP(年度マスタ!$K$4&amp;"_"&amp;$AG12,データシート1!$A:$BT,MATCH("ab_"&amp;AN$2,データシート1!$A$1:$BT$1,0),0)</f>
        <v>22166</v>
      </c>
      <c r="AO12" s="78">
        <f>VLOOKUP(年度マスタ!$K$4&amp;"_"&amp;$AG12,データシート1!$A:$BT,MATCH("ab_"&amp;AO$2,データシート1!$A$1:$BT$1,0),0)</f>
        <v>83763</v>
      </c>
      <c r="AP12" s="78">
        <f>VLOOKUP(年度マスタ!$K$4&amp;"_"&amp;$AG12,データシート1!$A:$BT,MATCH("ab_"&amp;AP$2,データシート1!$A$1:$BT$1,0),0)</f>
        <v>0</v>
      </c>
      <c r="AQ12" s="954">
        <f>VLOOKUP(年度マスタ!$K$4&amp;"_"&amp;$AG12,データシート1!$A:$BT,MATCH("ab_"&amp;AQ$2,データシート1!$A$1:$BT$1,0),0)</f>
        <v>11.043423085040001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1226.1873000000001</v>
      </c>
      <c r="AI13" s="78">
        <f>VLOOKUP(年度マスタ!$K$4&amp;"_"&amp;$AG13,データシート1!$A:$BT,MATCH("ab_"&amp;AI$2,データシート1!$A$1:$BT$1,0),0)</f>
        <v>4310</v>
      </c>
      <c r="AJ13" s="78">
        <f>VLOOKUP(年度マスタ!$K$4&amp;"_"&amp;$AG13,データシート1!$A:$BT,MATCH("ab_"&amp;AJ$2,データシート1!$A$1:$BT$1,0),0)</f>
        <v>780</v>
      </c>
      <c r="AK13" s="78">
        <f>VLOOKUP(年度マスタ!$K$4&amp;"_"&amp;$AG13,データシート1!$A:$BT,MATCH("ab_"&amp;AK$2,データシート1!$A$1:$BT$1,0),0)</f>
        <v>22771</v>
      </c>
      <c r="AL13" s="78">
        <f>VLOOKUP(年度マスタ!$K$4&amp;"_"&amp;$AG13,データシート1!$A:$BT,MATCH("ab_"&amp;AL$2,データシート1!$A$1:$BT$1,0),0)</f>
        <v>27149</v>
      </c>
      <c r="AM13" s="78">
        <f>VLOOKUP(年度マスタ!$K$4&amp;"_"&amp;$AG13,データシート1!$A:$BT,MATCH("ab_"&amp;AM$2,データシート1!$A$1:$BT$1,0),0)</f>
        <v>53461</v>
      </c>
      <c r="AN13" s="78">
        <f>VLOOKUP(年度マスタ!$K$4&amp;"_"&amp;$AG13,データシート1!$A:$BT,MATCH("ab_"&amp;AN$2,データシート1!$A$1:$BT$1,0),0)</f>
        <v>21927</v>
      </c>
      <c r="AO13" s="78">
        <f>VLOOKUP(年度マスタ!$K$4&amp;"_"&amp;$AG13,データシート1!$A:$BT,MATCH("ab_"&amp;AO$2,データシート1!$A$1:$BT$1,0),0)</f>
        <v>82816</v>
      </c>
      <c r="AP13" s="78">
        <f>VLOOKUP(年度マスタ!$K$4&amp;"_"&amp;$AG13,データシート1!$A:$BT,MATCH("ab_"&amp;AP$2,データシート1!$A$1:$BT$1,0),0)</f>
        <v>0</v>
      </c>
      <c r="AQ13" s="954">
        <f>VLOOKUP(年度マスタ!$K$4&amp;"_"&amp;$AG13,データシート1!$A:$BT,MATCH("ab_"&amp;AQ$2,データシート1!$A$1:$BT$1,0),0)</f>
        <v>10.666284042699999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1327.9538</v>
      </c>
      <c r="AI14" s="78">
        <f>VLOOKUP(年度マスタ!$K$4&amp;"_"&amp;$AG14,データシート1!$A:$BT,MATCH("ab_"&amp;AI$2,データシート1!$A$1:$BT$1,0),0)</f>
        <v>4310</v>
      </c>
      <c r="AJ14" s="78">
        <f>VLOOKUP(年度マスタ!$K$4&amp;"_"&amp;$AG14,データシート1!$A:$BT,MATCH("ab_"&amp;AJ$2,データシート1!$A$1:$BT$1,0),0)</f>
        <v>780</v>
      </c>
      <c r="AK14" s="78">
        <f>VLOOKUP(年度マスタ!$K$4&amp;"_"&amp;$AG14,データシート1!$A:$BT,MATCH("ab_"&amp;AK$2,データシート1!$A$1:$BT$1,0),0)</f>
        <v>22771</v>
      </c>
      <c r="AL14" s="78">
        <f>VLOOKUP(年度マスタ!$K$4&amp;"_"&amp;$AG14,データシート1!$A:$BT,MATCH("ab_"&amp;AL$2,データシート1!$A$1:$BT$1,0),0)</f>
        <v>27233</v>
      </c>
      <c r="AM14" s="78">
        <f>VLOOKUP(年度マスタ!$K$4&amp;"_"&amp;$AG14,データシート1!$A:$BT,MATCH("ab_"&amp;AM$2,データシート1!$A$1:$BT$1,0),0)</f>
        <v>53738</v>
      </c>
      <c r="AN14" s="78">
        <f>VLOOKUP(年度マスタ!$K$4&amp;"_"&amp;$AG14,データシート1!$A:$BT,MATCH("ab_"&amp;AN$2,データシート1!$A$1:$BT$1,0),0)</f>
        <v>21921</v>
      </c>
      <c r="AO14" s="78">
        <f>VLOOKUP(年度マスタ!$K$4&amp;"_"&amp;$AG14,データシート1!$A:$BT,MATCH("ab_"&amp;AO$2,データシート1!$A$1:$BT$1,0),0)</f>
        <v>82026</v>
      </c>
      <c r="AP14" s="78">
        <f>VLOOKUP(年度マスタ!$K$4&amp;"_"&amp;$AG14,データシート1!$A:$BT,MATCH("ab_"&amp;AP$2,データシート1!$A$1:$BT$1,0),0)</f>
        <v>0</v>
      </c>
      <c r="AQ14" s="954">
        <f>VLOOKUP(年度マスタ!$K$4&amp;"_"&amp;$AG14,データシート1!$A:$BT,MATCH("ab_"&amp;AQ$2,データシート1!$A$1:$BT$1,0),0)</f>
        <v>11.173608746999999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1409.3535999999999</v>
      </c>
      <c r="AI15" s="78">
        <f>VLOOKUP(年度マスタ!$K$4&amp;"_"&amp;$AG15,データシート1!$A:$BT,MATCH("ab_"&amp;AI$2,データシート1!$A$1:$BT$1,0),0)</f>
        <v>4310</v>
      </c>
      <c r="AJ15" s="78">
        <f>VLOOKUP(年度マスタ!$K$4&amp;"_"&amp;$AG15,データシート1!$A:$BT,MATCH("ab_"&amp;AJ$2,データシート1!$A$1:$BT$1,0),0)</f>
        <v>780</v>
      </c>
      <c r="AK15" s="78">
        <f>VLOOKUP(年度マスタ!$K$4&amp;"_"&amp;$AG15,データシート1!$A:$BT,MATCH("ab_"&amp;AK$2,データシート1!$A$1:$BT$1,0),0)</f>
        <v>22771</v>
      </c>
      <c r="AL15" s="78">
        <f>VLOOKUP(年度マスタ!$K$4&amp;"_"&amp;$AG15,データシート1!$A:$BT,MATCH("ab_"&amp;AL$2,データシート1!$A$1:$BT$1,0),0)</f>
        <v>27309</v>
      </c>
      <c r="AM15" s="78">
        <f>VLOOKUP(年度マスタ!$K$4&amp;"_"&amp;$AG15,データシート1!$A:$BT,MATCH("ab_"&amp;AM$2,データシート1!$A$1:$BT$1,0),0)</f>
        <v>53663</v>
      </c>
      <c r="AN15" s="78">
        <f>VLOOKUP(年度マスタ!$K$4&amp;"_"&amp;$AG15,データシート1!$A:$BT,MATCH("ab_"&amp;AN$2,データシート1!$A$1:$BT$1,0),0)</f>
        <v>21664</v>
      </c>
      <c r="AO15" s="78">
        <f>VLOOKUP(年度マスタ!$K$4&amp;"_"&amp;$AG15,データシート1!$A:$BT,MATCH("ab_"&amp;AO$2,データシート1!$A$1:$BT$1,0),0)</f>
        <v>81094</v>
      </c>
      <c r="AP15" s="78">
        <f>VLOOKUP(年度マスタ!$K$4&amp;"_"&amp;$AG15,データシート1!$A:$BT,MATCH("ab_"&amp;AP$2,データシート1!$A$1:$BT$1,0),0)</f>
        <v>0</v>
      </c>
      <c r="AQ15" s="954">
        <f>VLOOKUP(年度マスタ!$K$4&amp;"_"&amp;$AG15,データシート1!$A:$BT,MATCH("ab_"&amp;AQ$2,データシート1!$A$1:$BT$1,0),0)</f>
        <v>10.98398613482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1258.7481</v>
      </c>
      <c r="AI16" s="78">
        <f>VLOOKUP(年度マスタ!$K$4&amp;"_"&amp;$AG16,データシート1!$A:$BT,MATCH("ab_"&amp;AI$2,データシート1!$A$1:$BT$1,0),0)</f>
        <v>4310</v>
      </c>
      <c r="AJ16" s="78">
        <f>VLOOKUP(年度マスタ!$K$4&amp;"_"&amp;$AG16,データシート1!$A:$BT,MATCH("ab_"&amp;AJ$2,データシート1!$A$1:$BT$1,0),0)</f>
        <v>780</v>
      </c>
      <c r="AK16" s="78">
        <f>VLOOKUP(年度マスタ!$K$4&amp;"_"&amp;$AG16,データシート1!$A:$BT,MATCH("ab_"&amp;AK$2,データシート1!$A$1:$BT$1,0),0)</f>
        <v>22771</v>
      </c>
      <c r="AL16" s="78">
        <f>VLOOKUP(年度マスタ!$K$4&amp;"_"&amp;$AG16,データシート1!$A:$BT,MATCH("ab_"&amp;AL$2,データシート1!$A$1:$BT$1,0),0)</f>
        <v>27283</v>
      </c>
      <c r="AM16" s="78">
        <f>VLOOKUP(年度マスタ!$K$4&amp;"_"&amp;$AG16,データシート1!$A:$BT,MATCH("ab_"&amp;AM$2,データシート1!$A$1:$BT$1,0),0)</f>
        <v>53731</v>
      </c>
      <c r="AN16" s="78">
        <f>VLOOKUP(年度マスタ!$K$4&amp;"_"&amp;$AG16,データシート1!$A:$BT,MATCH("ab_"&amp;AN$2,データシート1!$A$1:$BT$1,0),0)</f>
        <v>21316</v>
      </c>
      <c r="AO16" s="78">
        <f>VLOOKUP(年度マスタ!$K$4&amp;"_"&amp;$AG16,データシート1!$A:$BT,MATCH("ab_"&amp;AO$2,データシート1!$A$1:$BT$1,0),0)</f>
        <v>79848</v>
      </c>
      <c r="AP16" s="78">
        <f>VLOOKUP(年度マスタ!$K$4&amp;"_"&amp;$AG16,データシート1!$A:$BT,MATCH("ab_"&amp;AP$2,データシート1!$A$1:$BT$1,0),0)</f>
        <v>0</v>
      </c>
      <c r="AQ16" s="954">
        <f>VLOOKUP(年度マスタ!$K$4&amp;"_"&amp;$AG16,データシート1!$A:$BT,MATCH("ab_"&amp;AQ$2,データシート1!$A$1:$BT$1,0),0)</f>
        <v>11.07061979232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1259.3679999999999</v>
      </c>
      <c r="AI17" s="151">
        <f>VLOOKUP(年度マスタ!$K$4&amp;"_"&amp;$AG17,データシート1!$A:$BT,MATCH("ab_"&amp;AI$2,データシート1!$A$1:$BT$1,0),0)</f>
        <v>4310</v>
      </c>
      <c r="AJ17" s="151">
        <f>VLOOKUP(年度マスタ!$K$4&amp;"_"&amp;$AG17,データシート1!$A:$BT,MATCH("ab_"&amp;AJ$2,データシート1!$A$1:$BT$1,0),0)</f>
        <v>780</v>
      </c>
      <c r="AK17" s="151">
        <f>VLOOKUP(年度マスタ!$K$4&amp;"_"&amp;$AG17,データシート1!$A:$BT,MATCH("ab_"&amp;AK$2,データシート1!$A$1:$BT$1,0),0)</f>
        <v>22771</v>
      </c>
      <c r="AL17" s="151">
        <f>VLOOKUP(年度マスタ!$K$4&amp;"_"&amp;$AG17,データシート1!$A:$BT,MATCH("ab_"&amp;AL$2,データシート1!$A$1:$BT$1,0),0)</f>
        <v>27255</v>
      </c>
      <c r="AM17" s="151">
        <f>VLOOKUP(年度マスタ!$K$4&amp;"_"&amp;$AG17,データシート1!$A:$BT,MATCH("ab_"&amp;AM$2,データシート1!$A$1:$BT$1,0),0)</f>
        <v>53591</v>
      </c>
      <c r="AN17" s="151">
        <f>VLOOKUP(年度マスタ!$K$4&amp;"_"&amp;$AG17,データシート1!$A:$BT,MATCH("ab_"&amp;AN$2,データシート1!$A$1:$BT$1,0),0)</f>
        <v>20843</v>
      </c>
      <c r="AO17" s="151">
        <f>VLOOKUP(年度マスタ!$K$4&amp;"_"&amp;$AG17,データシート1!$A:$BT,MATCH("ab_"&amp;AO$2,データシート1!$A$1:$BT$1,0),0)</f>
        <v>78596</v>
      </c>
      <c r="AP17" s="151">
        <f>VLOOKUP(年度マスタ!$K$4&amp;"_"&amp;$AG17,データシート1!$A:$BT,MATCH("ab_"&amp;AP$2,データシート1!$A$1:$BT$1,0),0)</f>
        <v>0</v>
      </c>
      <c r="AQ17" s="955">
        <f>VLOOKUP(年度マスタ!$K$4&amp;"_"&amp;$AG17,データシート1!$A:$BT,MATCH("ab_"&amp;AQ$2,データシート1!$A$1:$BT$1,0),0)</f>
        <v>8.2965763020400018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1163.9896000000001</v>
      </c>
      <c r="AI18" s="78">
        <f>VLOOKUP(年度マスタ!$K$4&amp;"_"&amp;$AG18,データシート1!$A:$BT,MATCH("ab_"&amp;AI$2,データシート1!$A$1:$BT$1,0),0)</f>
        <v>3615</v>
      </c>
      <c r="AJ18" s="78">
        <f>VLOOKUP(年度マスタ!$K$4&amp;"_"&amp;$AG18,データシート1!$A:$BT,MATCH("ab_"&amp;AJ$2,データシート1!$A$1:$BT$1,0),0)</f>
        <v>1144</v>
      </c>
      <c r="AK18" s="78">
        <f>VLOOKUP(年度マスタ!$K$4&amp;"_"&amp;$AG18,データシート1!$A:$BT,MATCH("ab_"&amp;AK$2,データシート1!$A$1:$BT$1,0),0)</f>
        <v>21374</v>
      </c>
      <c r="AL18" s="78">
        <f>VLOOKUP(年度マスタ!$K$4&amp;"_"&amp;$AG18,データシート1!$A:$BT,MATCH("ab_"&amp;AL$2,データシート1!$A$1:$BT$1,0),0)</f>
        <v>27278</v>
      </c>
      <c r="AM18" s="78">
        <f>VLOOKUP(年度マスタ!$K$4&amp;"_"&amp;$AG18,データシート1!$A:$BT,MATCH("ab_"&amp;AM$2,データシート1!$A$1:$BT$1,0),0)</f>
        <v>53712</v>
      </c>
      <c r="AN18" s="78">
        <f>VLOOKUP(年度マスタ!$K$4&amp;"_"&amp;$AG18,データシート1!$A:$BT,MATCH("ab_"&amp;AN$2,データシート1!$A$1:$BT$1,0),0)</f>
        <v>20814</v>
      </c>
      <c r="AO18" s="78">
        <f>VLOOKUP(年度マスタ!$K$4&amp;"_"&amp;$AG18,データシート1!$A:$BT,MATCH("ab_"&amp;AO$2,データシート1!$A$1:$BT$1,0),0)</f>
        <v>77392</v>
      </c>
      <c r="AP18" s="78">
        <f>VLOOKUP(年度マスタ!$K$4&amp;"_"&amp;$AG18,データシート1!$A:$BT,MATCH("ab_"&amp;AP$2,データシート1!$A$1:$BT$1,0),0)</f>
        <v>0</v>
      </c>
      <c r="AQ18" s="954">
        <f>VLOOKUP(年度マスタ!$K$4&amp;"_"&amp;$AG18,データシート1!$A:$BT,MATCH("ab_"&amp;AQ$2,データシート1!$A$1:$BT$1,0),0)</f>
        <v>11.10474697648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1222.5462</v>
      </c>
      <c r="AI19" s="78">
        <f>VLOOKUP(年度マスタ!$K$4&amp;"_"&amp;$AG19,データシート1!$A:$BT,MATCH("ab_"&amp;AI$2,データシート1!$A$1:$BT$1,0),0)</f>
        <v>3615</v>
      </c>
      <c r="AJ19" s="78">
        <f>VLOOKUP(年度マスタ!$K$4&amp;"_"&amp;$AG19,データシート1!$A:$BT,MATCH("ab_"&amp;AJ$2,データシート1!$A$1:$BT$1,0),0)</f>
        <v>1144</v>
      </c>
      <c r="AK19" s="78">
        <f>VLOOKUP(年度マスタ!$K$4&amp;"_"&amp;$AG19,データシート1!$A:$BT,MATCH("ab_"&amp;AK$2,データシート1!$A$1:$BT$1,0),0)</f>
        <v>21374</v>
      </c>
      <c r="AL19" s="78">
        <f>VLOOKUP(年度マスタ!$K$4&amp;"_"&amp;$AG19,データシート1!$A:$BT,MATCH("ab_"&amp;AL$2,データシート1!$A$1:$BT$1,0),0)</f>
        <v>27224</v>
      </c>
      <c r="AM19" s="78">
        <f>VLOOKUP(年度マスタ!$K$4&amp;"_"&amp;$AG19,データシート1!$A:$BT,MATCH("ab_"&amp;AM$2,データシート1!$A$1:$BT$1,0),0)</f>
        <v>53553</v>
      </c>
      <c r="AN19" s="78">
        <f>VLOOKUP(年度マスタ!$K$4&amp;"_"&amp;$AG19,データシート1!$A:$BT,MATCH("ab_"&amp;AN$2,データシート1!$A$1:$BT$1,0),0)</f>
        <v>20591</v>
      </c>
      <c r="AO19" s="78">
        <f>VLOOKUP(年度マスタ!$K$4&amp;"_"&amp;$AG19,データシート1!$A:$BT,MATCH("ab_"&amp;AO$2,データシート1!$A$1:$BT$1,0),0)</f>
        <v>76120</v>
      </c>
      <c r="AP19" s="78">
        <f>VLOOKUP(年度マスタ!$K$4&amp;"_"&amp;$AG19,データシート1!$A:$BT,MATCH("ab_"&amp;AP$2,データシート1!$A$1:$BT$1,0),0)</f>
        <v>0</v>
      </c>
      <c r="AQ19" s="954">
        <f>VLOOKUP(年度マスタ!$K$4&amp;"_"&amp;$AG19,データシート1!$A:$BT,MATCH("ab_"&amp;AQ$2,データシート1!$A$1:$BT$1,0),0)</f>
        <v>11.284375816000001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1278.5834</v>
      </c>
      <c r="AI20" s="78">
        <f>VLOOKUP(年度マスタ!$K$4&amp;"_"&amp;$AG20,データシート1!$A:$BT,MATCH("ab_"&amp;AI$2,データシート1!$A$1:$BT$1,0),0)</f>
        <v>3615</v>
      </c>
      <c r="AJ20" s="78">
        <f>VLOOKUP(年度マスタ!$K$4&amp;"_"&amp;$AG20,データシート1!$A:$BT,MATCH("ab_"&amp;AJ$2,データシート1!$A$1:$BT$1,0),0)</f>
        <v>1144</v>
      </c>
      <c r="AK20" s="78">
        <f>VLOOKUP(年度マスタ!$K$4&amp;"_"&amp;$AG20,データシート1!$A:$BT,MATCH("ab_"&amp;AK$2,データシート1!$A$1:$BT$1,0),0)</f>
        <v>21374</v>
      </c>
      <c r="AL20" s="78">
        <f>VLOOKUP(年度マスタ!$K$4&amp;"_"&amp;$AG20,データシート1!$A:$BT,MATCH("ab_"&amp;AL$2,データシート1!$A$1:$BT$1,0),0)</f>
        <v>27237</v>
      </c>
      <c r="AM20" s="78">
        <f>VLOOKUP(年度マスタ!$K$4&amp;"_"&amp;$AG20,データシート1!$A:$BT,MATCH("ab_"&amp;AM$2,データシート1!$A$1:$BT$1,0),0)</f>
        <v>53308</v>
      </c>
      <c r="AN20" s="78">
        <f>VLOOKUP(年度マスタ!$K$4&amp;"_"&amp;$AG20,データシート1!$A:$BT,MATCH("ab_"&amp;AN$2,データシート1!$A$1:$BT$1,0),0)</f>
        <v>20411</v>
      </c>
      <c r="AO20" s="78">
        <f>VLOOKUP(年度マスタ!$K$4&amp;"_"&amp;$AG20,データシート1!$A:$BT,MATCH("ab_"&amp;AO$2,データシート1!$A$1:$BT$1,0),0)</f>
        <v>74795</v>
      </c>
      <c r="AP20" s="78">
        <f>VLOOKUP(年度マスタ!$K$4&amp;"_"&amp;$AG20,データシート1!$A:$BT,MATCH("ab_"&amp;AP$2,データシート1!$A$1:$BT$1,0),0)</f>
        <v>0</v>
      </c>
      <c r="AQ20" s="954">
        <f>VLOOKUP(年度マスタ!$K$4&amp;"_"&amp;$AG20,データシート1!$A:$BT,MATCH("ab_"&amp;AQ$2,データシート1!$A$1:$BT$1,0),0)</f>
        <v>9.2544139695433998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登米市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21.681999999999999</v>
      </c>
      <c r="BE13" s="70" t="str">
        <f>年度マスタ!K4</f>
        <v>04212</v>
      </c>
      <c r="BF13" s="70" t="str">
        <f>年度マスタ!K4</f>
        <v>04212</v>
      </c>
      <c r="BG13" s="70" t="str">
        <f>年度マスタ!K4</f>
        <v>04212</v>
      </c>
      <c r="BH13" s="278" t="s">
        <v>195</v>
      </c>
      <c r="BI13" s="278" t="s">
        <v>195</v>
      </c>
      <c r="BJ13" s="278" t="s">
        <v>195</v>
      </c>
      <c r="BK13" s="278" t="str">
        <f>年度マスタ!K4</f>
        <v>04212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21.681999999999999</v>
      </c>
      <c r="AY14" s="70"/>
      <c r="BE14" s="70" t="str">
        <f>AP2</f>
        <v>登米市</v>
      </c>
      <c r="BF14" s="70" t="str">
        <f>AP2</f>
        <v>登米市</v>
      </c>
      <c r="BG14" s="70" t="str">
        <f>AP2</f>
        <v>登米市</v>
      </c>
      <c r="BH14" s="70" t="s">
        <v>205</v>
      </c>
      <c r="BI14" s="70" t="s">
        <v>205</v>
      </c>
      <c r="BJ14" s="70" t="s">
        <v>205</v>
      </c>
      <c r="BK14" s="70" t="str">
        <f>AP2</f>
        <v>登米市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29.712</v>
      </c>
      <c r="G21" s="877">
        <f t="shared" ref="G21:O21" si="5">SUM(G22,G26,G27,G28)</f>
        <v>31.688000000000002</v>
      </c>
      <c r="H21" s="877">
        <f t="shared" si="5"/>
        <v>39.725000000000001</v>
      </c>
      <c r="I21" s="877">
        <f t="shared" si="5"/>
        <v>37.983000000000004</v>
      </c>
      <c r="J21" s="877">
        <f t="shared" si="5"/>
        <v>36.375</v>
      </c>
      <c r="K21" s="877">
        <f t="shared" si="5"/>
        <v>35.809999999999995</v>
      </c>
      <c r="L21" s="877">
        <f t="shared" si="5"/>
        <v>31.468</v>
      </c>
      <c r="M21" s="877">
        <f t="shared" si="5"/>
        <v>22.302999999999997</v>
      </c>
      <c r="N21" s="877">
        <f t="shared" si="5"/>
        <v>22.704000000000001</v>
      </c>
      <c r="O21" s="877">
        <f t="shared" si="5"/>
        <v>25.220000000000002</v>
      </c>
      <c r="P21" s="878">
        <f>SUM(P22,P26,P27,P28)</f>
        <v>21.681999999999999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25.652000000000001</v>
      </c>
      <c r="G22" s="879">
        <f t="shared" ref="G22:P22" si="6">SUM(G23:G25)</f>
        <v>27.678000000000001</v>
      </c>
      <c r="H22" s="879">
        <f t="shared" si="6"/>
        <v>35.695</v>
      </c>
      <c r="I22" s="879">
        <f t="shared" si="6"/>
        <v>34.033000000000001</v>
      </c>
      <c r="J22" s="879">
        <f t="shared" si="6"/>
        <v>32.688000000000002</v>
      </c>
      <c r="K22" s="879">
        <f t="shared" si="6"/>
        <v>32.296999999999997</v>
      </c>
      <c r="L22" s="879">
        <f t="shared" si="6"/>
        <v>27.928999999999998</v>
      </c>
      <c r="M22" s="879">
        <f t="shared" si="6"/>
        <v>18.902999999999999</v>
      </c>
      <c r="N22" s="879">
        <f t="shared" si="6"/>
        <v>19.355</v>
      </c>
      <c r="O22" s="879">
        <f t="shared" si="6"/>
        <v>21.783000000000001</v>
      </c>
      <c r="P22" s="880">
        <f t="shared" si="6"/>
        <v>21.681999999999999</v>
      </c>
      <c r="Z22" s="273"/>
      <c r="AB22" s="272"/>
      <c r="AC22" s="521" t="s">
        <v>286</v>
      </c>
      <c r="AP22" s="16" t="s">
        <v>287</v>
      </c>
      <c r="AQ22" s="273"/>
      <c r="AV22" s="70" t="str">
        <f>AW22</f>
        <v>エネルギー起源CO2</v>
      </c>
      <c r="AW22" s="70" t="str">
        <f>D56</f>
        <v>エネルギー起源CO2</v>
      </c>
      <c r="AX22" s="165">
        <f>P56</f>
        <v>21.681999999999999</v>
      </c>
      <c r="AY22" s="165">
        <f>AX22</f>
        <v>21.681999999999999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25.652000000000001</v>
      </c>
      <c r="G23" s="881">
        <f>IFERROR(VLOOKUP(年度マスタ!$K$4&amp;"_"&amp;G$20,データシート1!$A:$BU,MATCH("ba_"&amp;$E23,データシート1!$A$1:$BU$1,0),0),0)</f>
        <v>23.608000000000001</v>
      </c>
      <c r="H23" s="881">
        <f>IFERROR(VLOOKUP(年度マスタ!$K$4&amp;"_"&amp;H$20,データシート1!$A:$BU,MATCH("ba_"&amp;$E23,データシート1!$A$1:$BU$1,0),0),0)</f>
        <v>31.411000000000001</v>
      </c>
      <c r="I23" s="881">
        <f>IFERROR(VLOOKUP(年度マスタ!$K$4&amp;"_"&amp;I$20,データシート1!$A:$BU,MATCH("ba_"&amp;$E23,データシート1!$A$1:$BU$1,0),0),0)</f>
        <v>30.372</v>
      </c>
      <c r="J23" s="881">
        <f>IFERROR(VLOOKUP(年度マスタ!$K$4&amp;"_"&amp;J$20,データシート1!$A:$BU,MATCH("ba_"&amp;$E23,データシート1!$A$1:$BU$1,0),0),0)</f>
        <v>29.004999999999999</v>
      </c>
      <c r="K23" s="881">
        <f>IFERROR(VLOOKUP(年度マスタ!$K$4&amp;"_"&amp;K$20,データシート1!$A:$BU,MATCH("ba_"&amp;$E23,データシート1!$A$1:$BU$1,0),0),0)</f>
        <v>28.870999999999999</v>
      </c>
      <c r="L23" s="881">
        <f>IFERROR(VLOOKUP(年度マスタ!$K$4&amp;"_"&amp;L$20,データシート1!$A:$BU,MATCH("ba_"&amp;$E23,データシート1!$A$1:$BU$1,0),0),0)</f>
        <v>27.928999999999998</v>
      </c>
      <c r="M23" s="881">
        <f>IFERROR(VLOOKUP(年度マスタ!$K$4&amp;"_"&amp;M$20,データシート1!$A:$BU,MATCH("ba_"&amp;$E23,データシート1!$A$1:$BU$1,0),0),0)</f>
        <v>18.902999999999999</v>
      </c>
      <c r="N23" s="881">
        <f>IFERROR(VLOOKUP(年度マスタ!$K$4&amp;"_"&amp;N$20,データシート1!$A:$BU,MATCH("ba_"&amp;$E23,データシート1!$A$1:$BU$1,0),0),0)</f>
        <v>19.355</v>
      </c>
      <c r="O23" s="881">
        <f>IFERROR(VLOOKUP(年度マスタ!$K$4&amp;"_"&amp;O$20,データシート1!$A:$BU,MATCH("ba_"&amp;$E23,データシート1!$A$1:$BU$1,0),0),0)</f>
        <v>21.783000000000001</v>
      </c>
      <c r="P23" s="882">
        <f>IFERROR(VLOOKUP(年度マスタ!$K$4&amp;"_"&amp;P$20,データシート1!$A:$BU,MATCH("ba_"&amp;$E23,データシート1!$A$1:$BU$1,0),0),0)</f>
        <v>21.681999999999999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4.07</v>
      </c>
      <c r="H24" s="881">
        <f>IFERROR(VLOOKUP(年度マスタ!$K$4&amp;"_"&amp;H$20,データシート1!$A:$BU,MATCH("ba_"&amp;$E24,データシート1!$A$1:$BU$1,0),0),0)</f>
        <v>4.2839999999999998</v>
      </c>
      <c r="I24" s="881">
        <f>IFERROR(VLOOKUP(年度マスタ!$K$4&amp;"_"&amp;I$20,データシート1!$A:$BU,MATCH("ba_"&amp;$E24,データシート1!$A$1:$BU$1,0),0),0)</f>
        <v>3.661</v>
      </c>
      <c r="J24" s="881">
        <f>IFERROR(VLOOKUP(年度マスタ!$K$4&amp;"_"&amp;J$20,データシート1!$A:$BU,MATCH("ba_"&amp;$E24,データシート1!$A$1:$BU$1,0),0),0)</f>
        <v>3.6829999999999998</v>
      </c>
      <c r="K24" s="881">
        <f>IFERROR(VLOOKUP(年度マスタ!$K$4&amp;"_"&amp;K$20,データシート1!$A:$BU,MATCH("ba_"&amp;$E24,データシート1!$A$1:$BU$1,0),0),0)</f>
        <v>3.4260000000000002</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321.68971737554244</v>
      </c>
      <c r="AG24" s="877">
        <f t="shared" ref="AG24:AP24" si="11">AG25+AG29</f>
        <v>320.01479403919882</v>
      </c>
      <c r="AH24" s="877">
        <f t="shared" si="11"/>
        <v>352.77534019923991</v>
      </c>
      <c r="AI24" s="877">
        <f t="shared" si="11"/>
        <v>333.92571322063247</v>
      </c>
      <c r="AJ24" s="877">
        <f t="shared" si="11"/>
        <v>334.37079357950677</v>
      </c>
      <c r="AK24" s="877">
        <f t="shared" si="11"/>
        <v>323.22276172998693</v>
      </c>
      <c r="AL24" s="877">
        <f t="shared" si="11"/>
        <v>319.11948140278673</v>
      </c>
      <c r="AM24" s="877">
        <f t="shared" si="11"/>
        <v>293.69043830338126</v>
      </c>
      <c r="AN24" s="877">
        <f t="shared" si="11"/>
        <v>285.26794342454991</v>
      </c>
      <c r="AO24" s="877">
        <f t="shared" si="11"/>
        <v>248.79981002876286</v>
      </c>
      <c r="AP24" s="878">
        <f t="shared" si="11"/>
        <v>258.78342091626206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207.24554476859834</v>
      </c>
      <c r="AG25" s="879">
        <f>①CO2排出量の現状把握!AA35</f>
        <v>191.71370507331568</v>
      </c>
      <c r="AH25" s="879">
        <f>①CO2排出量の現状把握!AB35</f>
        <v>226.96461854163459</v>
      </c>
      <c r="AI25" s="879">
        <f>①CO2排出量の現状把握!AC35</f>
        <v>213.76171607150019</v>
      </c>
      <c r="AJ25" s="879">
        <f>①CO2排出量の現状把握!AD35</f>
        <v>219.34852221785965</v>
      </c>
      <c r="AK25" s="879">
        <f>①CO2排出量の現状把握!AE35</f>
        <v>228.53161000622416</v>
      </c>
      <c r="AL25" s="879">
        <f>①CO2排出量の現状把握!AF35</f>
        <v>227.170716571447</v>
      </c>
      <c r="AM25" s="879">
        <f>①CO2排出量の現状把握!AG35</f>
        <v>195.64549916116539</v>
      </c>
      <c r="AN25" s="879">
        <f>①CO2排出量の現状把握!AH35</f>
        <v>191.52273057801713</v>
      </c>
      <c r="AO25" s="879">
        <f>①CO2排出量の現状把握!AI35</f>
        <v>173.82709136218043</v>
      </c>
      <c r="AP25" s="880">
        <f>①CO2排出量の現状把握!AJ35</f>
        <v>173.83211165853419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4.0599999999999996</v>
      </c>
      <c r="G26" s="879">
        <f>IFERROR(VLOOKUP(年度マスタ!$K$4&amp;"_"&amp;G$20,データシート1!$A:$BU,MATCH("ba_"&amp;$D26,データシート1!$A$1:$BU$1,0),0),0)</f>
        <v>4.01</v>
      </c>
      <c r="H26" s="879">
        <f>IFERROR(VLOOKUP(年度マスタ!$K$4&amp;"_"&amp;H$20,データシート1!$A:$BU,MATCH("ba_"&amp;$D26,データシート1!$A$1:$BU$1,0),0),0)</f>
        <v>4.03</v>
      </c>
      <c r="I26" s="879">
        <f>IFERROR(VLOOKUP(年度マスタ!$K$4&amp;"_"&amp;I$20,データシート1!$A:$BU,MATCH("ba_"&amp;$D26,データシート1!$A$1:$BU$1,0),0),0)</f>
        <v>3.95</v>
      </c>
      <c r="J26" s="879">
        <f>IFERROR(VLOOKUP(年度マスタ!$K$4&amp;"_"&amp;J$20,データシート1!$A:$BU,MATCH("ba_"&amp;$D26,データシート1!$A$1:$BU$1,0),0),0)</f>
        <v>3.6869999999999998</v>
      </c>
      <c r="K26" s="879">
        <f>IFERROR(VLOOKUP(年度マスタ!$K$4&amp;"_"&amp;K$20,データシート1!$A:$BU,MATCH("ba_"&amp;$D26,データシート1!$A$1:$BU$1,0),0),0)</f>
        <v>3.5129999999999999</v>
      </c>
      <c r="L26" s="879">
        <f>IFERROR(VLOOKUP(年度マスタ!$K$4&amp;"_"&amp;L$20,データシート1!$A:$BU,MATCH("ba_"&amp;$D26,データシート1!$A$1:$BU$1,0),0),0)</f>
        <v>3.5390000000000001</v>
      </c>
      <c r="M26" s="879">
        <f>IFERROR(VLOOKUP(年度マスタ!$K$4&amp;"_"&amp;M$20,データシート1!$A:$BU,MATCH("ba_"&amp;$D26,データシート1!$A$1:$BU$1,0),0),0)</f>
        <v>3.4</v>
      </c>
      <c r="N26" s="879">
        <f>IFERROR(VLOOKUP(年度マスタ!$K$4&amp;"_"&amp;N$20,データシート1!$A:$BU,MATCH("ba_"&amp;$D26,データシート1!$A$1:$BU$1,0),0),0)</f>
        <v>3.3490000000000002</v>
      </c>
      <c r="O26" s="879">
        <f>IFERROR(VLOOKUP(年度マスタ!$K$4&amp;"_"&amp;O$20,データシート1!$A:$BU,MATCH("ba_"&amp;$D26,データシート1!$A$1:$BU$1,0),0),0)</f>
        <v>3.4369999999999998</v>
      </c>
      <c r="P26" s="880">
        <f>IFERROR(VLOOKUP(年度マスタ!$K$4&amp;"_"&amp;P$20,データシート1!$A:$BU,MATCH("ba_"&amp;$D26,データシート1!$A$1:$BU$1,0),0),0)</f>
        <v>0</v>
      </c>
      <c r="Z26" s="273"/>
      <c r="AB26" s="272"/>
      <c r="AC26" s="522"/>
      <c r="AD26" s="410"/>
      <c r="AE26" s="409" t="s">
        <v>184</v>
      </c>
      <c r="AF26" s="881">
        <f>①CO2排出量の現状把握!Z36</f>
        <v>149.81636552707121</v>
      </c>
      <c r="AG26" s="881">
        <f>①CO2排出量の現状把握!AA36</f>
        <v>135.15715568310301</v>
      </c>
      <c r="AH26" s="881">
        <f>①CO2排出量の現状把握!AB36</f>
        <v>184.8024173018641</v>
      </c>
      <c r="AI26" s="881">
        <f>①CO2排出量の現状把握!AC36</f>
        <v>165.84902277955641</v>
      </c>
      <c r="AJ26" s="881">
        <f>①CO2排出量の現状把握!AD36</f>
        <v>158.98900115018799</v>
      </c>
      <c r="AK26" s="881">
        <f>①CO2排出量の現状把握!AE36</f>
        <v>174.43089384934575</v>
      </c>
      <c r="AL26" s="881">
        <f>①CO2排出量の現状把握!AF36</f>
        <v>169.98774725703021</v>
      </c>
      <c r="AM26" s="881">
        <f>①CO2排出量の現状把握!AG36</f>
        <v>142.6608514205202</v>
      </c>
      <c r="AN26" s="881">
        <f>①CO2排出量の現状把握!AH36</f>
        <v>138.74556329617587</v>
      </c>
      <c r="AO26" s="881">
        <f>①CO2排出量の現状把握!AI36</f>
        <v>119.31065140398179</v>
      </c>
      <c r="AP26" s="882">
        <f>①CO2排出量の現状把握!AJ36</f>
        <v>118.88175074165594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11.819613528064121</v>
      </c>
      <c r="AG27" s="881">
        <f>①CO2排出量の現状把握!AA37</f>
        <v>11.068584035718381</v>
      </c>
      <c r="AH27" s="881">
        <f>①CO2排出量の現状把握!AB37</f>
        <v>9.988553486122143</v>
      </c>
      <c r="AI27" s="881">
        <f>①CO2排出量の現状把握!AC37</f>
        <v>9.1642050571394638</v>
      </c>
      <c r="AJ27" s="881">
        <f>①CO2排出量の現状把握!AD37</f>
        <v>10.24996651231166</v>
      </c>
      <c r="AK27" s="881">
        <f>①CO2排出量の現状把握!AE37</f>
        <v>10.359071290036795</v>
      </c>
      <c r="AL27" s="881">
        <f>①CO2排出量の現状把握!AF37</f>
        <v>10.596889429063744</v>
      </c>
      <c r="AM27" s="881">
        <f>①CO2排出量の現状把握!AG37</f>
        <v>9.8313598863842078</v>
      </c>
      <c r="AN27" s="881">
        <f>①CO2排出量の現状把握!AH37</f>
        <v>9.154836864981867</v>
      </c>
      <c r="AO27" s="881">
        <f>①CO2排出量の現状把握!AI37</f>
        <v>7.9965510407282068</v>
      </c>
      <c r="AP27" s="882">
        <f>①CO2排出量の現状把握!AJ37</f>
        <v>8.5554676483716445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45.609565713463027</v>
      </c>
      <c r="AG28" s="881">
        <f>①CO2排出量の現状把握!AA38</f>
        <v>45.487965354494307</v>
      </c>
      <c r="AH28" s="881">
        <f>①CO2排出量の現状把握!AB38</f>
        <v>32.173647753648368</v>
      </c>
      <c r="AI28" s="881">
        <f>①CO2排出量の現状把握!AC38</f>
        <v>38.748488234804327</v>
      </c>
      <c r="AJ28" s="881">
        <f>①CO2排出量の現状把握!AD38</f>
        <v>50.109554555360013</v>
      </c>
      <c r="AK28" s="881">
        <f>①CO2排出量の現状把握!AE38</f>
        <v>43.74164486684159</v>
      </c>
      <c r="AL28" s="881">
        <f>①CO2排出量の現状把握!AF38</f>
        <v>46.586079885353058</v>
      </c>
      <c r="AM28" s="881">
        <f>①CO2排出量の現状把握!AG38</f>
        <v>43.153287854260967</v>
      </c>
      <c r="AN28" s="881">
        <f>①CO2排出量の現状把握!AH38</f>
        <v>43.622330416859405</v>
      </c>
      <c r="AO28" s="881">
        <f>①CO2排出量の現状把握!AI38</f>
        <v>46.519888917470425</v>
      </c>
      <c r="AP28" s="882">
        <f>①CO2排出量の現状把握!AJ38</f>
        <v>46.3948932685066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114.44417260694409</v>
      </c>
      <c r="AG29" s="883">
        <f>①CO2排出量の現状把握!AA39</f>
        <v>128.30108896588311</v>
      </c>
      <c r="AH29" s="883">
        <f>①CO2排出量の現状把握!AB39</f>
        <v>125.8107216576053</v>
      </c>
      <c r="AI29" s="883">
        <f>①CO2排出量の現状把握!AC39</f>
        <v>120.1639971491323</v>
      </c>
      <c r="AJ29" s="883">
        <f>①CO2排出量の現状把握!AD39</f>
        <v>115.0222713616471</v>
      </c>
      <c r="AK29" s="883">
        <f>①CO2排出量の現状把握!AE39</f>
        <v>94.691151723762758</v>
      </c>
      <c r="AL29" s="883">
        <f>①CO2排出量の現状把握!AF39</f>
        <v>91.948764831339716</v>
      </c>
      <c r="AM29" s="883">
        <f>①CO2排出量の現状把握!AG39</f>
        <v>98.044939142215881</v>
      </c>
      <c r="AN29" s="883">
        <f>①CO2排出量の現状把握!AH39</f>
        <v>93.745212846532752</v>
      </c>
      <c r="AO29" s="883">
        <f>①CO2排出量の現状把握!AI39</f>
        <v>74.972718666582423</v>
      </c>
      <c r="AP29" s="884">
        <f>①CO2排出量の現状把握!AJ39</f>
        <v>84.951309257727857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9.2362293213475763E-2</v>
      </c>
      <c r="AG32" s="461">
        <f t="shared" si="16"/>
        <v>9.9020422149978846E-2</v>
      </c>
      <c r="AH32" s="461">
        <f t="shared" si="16"/>
        <v>0.11260707729050499</v>
      </c>
      <c r="AI32" s="461">
        <f t="shared" si="16"/>
        <v>0.11374685595087358</v>
      </c>
      <c r="AJ32" s="461">
        <f t="shared" si="16"/>
        <v>0.10878641525654287</v>
      </c>
      <c r="AK32" s="461">
        <f t="shared" si="16"/>
        <v>0.11079046478142177</v>
      </c>
      <c r="AL32" s="461">
        <f t="shared" si="16"/>
        <v>9.8608834100860396E-2</v>
      </c>
      <c r="AM32" s="461">
        <f t="shared" si="16"/>
        <v>7.5940504324356214E-2</v>
      </c>
      <c r="AN32" s="461">
        <f t="shared" si="16"/>
        <v>7.9588332735342715E-2</v>
      </c>
      <c r="AO32" s="461">
        <f t="shared" si="16"/>
        <v>0.10136663688402499</v>
      </c>
      <c r="AP32" s="461">
        <f t="shared" si="16"/>
        <v>8.3784347247716176E-2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0.12377588154496612</v>
      </c>
      <c r="AG33" s="458">
        <f t="shared" ref="AG33:AP33" si="17">IFERROR(IF(G22/AG25&gt;1,1,G22/AG25),0)</f>
        <v>0.1443715251834255</v>
      </c>
      <c r="AH33" s="458">
        <f t="shared" si="17"/>
        <v>0.15727120918387585</v>
      </c>
      <c r="AI33" s="458">
        <f t="shared" si="17"/>
        <v>0.15920998682765281</v>
      </c>
      <c r="AJ33" s="458">
        <f t="shared" si="17"/>
        <v>0.14902311476497607</v>
      </c>
      <c r="AK33" s="458">
        <f t="shared" si="17"/>
        <v>0.14132399451927186</v>
      </c>
      <c r="AL33" s="458">
        <f t="shared" si="17"/>
        <v>0.12294278250962908</v>
      </c>
      <c r="AM33" s="458">
        <f t="shared" si="17"/>
        <v>9.6618629516380644E-2</v>
      </c>
      <c r="AN33" s="458">
        <f>IFERROR(IF(N22/AN25&gt;1,1,N22/AN25),0)</f>
        <v>0.10105850068859427</v>
      </c>
      <c r="AO33" s="458">
        <f t="shared" si="17"/>
        <v>0.12531418336059974</v>
      </c>
      <c r="AP33" s="458">
        <f t="shared" si="17"/>
        <v>0.12472954388652238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0.1712229495739889</v>
      </c>
      <c r="AG34" s="459">
        <f t="shared" ref="AG34:AP36" si="18">IFERROR(IF(G23/AG26&gt;1,1,G23/AG26),0)</f>
        <v>0.17467073704445682</v>
      </c>
      <c r="AH34" s="459">
        <f t="shared" si="18"/>
        <v>0.16997072039751485</v>
      </c>
      <c r="AI34" s="459">
        <f t="shared" si="18"/>
        <v>0.18313041277529821</v>
      </c>
      <c r="AJ34" s="459">
        <f t="shared" si="18"/>
        <v>0.18243400354846309</v>
      </c>
      <c r="AK34" s="459">
        <f t="shared" si="18"/>
        <v>0.16551540477076038</v>
      </c>
      <c r="AL34" s="459">
        <f t="shared" si="18"/>
        <v>0.16430007721538845</v>
      </c>
      <c r="AM34" s="459">
        <f t="shared" si="18"/>
        <v>0.13250306451823832</v>
      </c>
      <c r="AN34" s="459">
        <f t="shared" si="18"/>
        <v>0.13949995618010128</v>
      </c>
      <c r="AO34" s="459">
        <f t="shared" si="18"/>
        <v>0.1825738083202941</v>
      </c>
      <c r="AP34" s="459">
        <f t="shared" si="18"/>
        <v>0.18238291297642092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0.36770737673997761</v>
      </c>
      <c r="AH35" s="459">
        <f>IFERROR(IF(H24/AH27&gt;1,1,H24/AH27),0)</f>
        <v>0.42889093059891875</v>
      </c>
      <c r="AI35" s="459">
        <f t="shared" si="18"/>
        <v>0.39948909667269633</v>
      </c>
      <c r="AJ35" s="459">
        <f t="shared" si="18"/>
        <v>0.35931824709633886</v>
      </c>
      <c r="AK35" s="459">
        <f t="shared" si="18"/>
        <v>0.33072462811362996</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18.167999999999999</v>
      </c>
      <c r="BG35" s="952">
        <f t="shared" si="2"/>
        <v>9.0839999999999996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0.26741352871639007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3.547581242029664E-2</v>
      </c>
      <c r="AG37" s="460">
        <f t="shared" ref="AG37:AP37" si="21">IFERROR(IF(G26/AG29&gt;1,1,G26/AG29),0)</f>
        <v>3.1254606116915419E-2</v>
      </c>
      <c r="AH37" s="460">
        <f t="shared" si="21"/>
        <v>3.2032246114664785E-2</v>
      </c>
      <c r="AI37" s="460">
        <f t="shared" si="21"/>
        <v>3.287174273254044E-2</v>
      </c>
      <c r="AJ37" s="460">
        <f t="shared" si="21"/>
        <v>3.2054661730748862E-2</v>
      </c>
      <c r="AK37" s="460">
        <f t="shared" si="21"/>
        <v>3.7099559315196415E-2</v>
      </c>
      <c r="AL37" s="460">
        <f t="shared" si="21"/>
        <v>3.8488825885715124E-2</v>
      </c>
      <c r="AM37" s="460">
        <f t="shared" si="21"/>
        <v>3.4677975525776408E-2</v>
      </c>
      <c r="AN37" s="460">
        <f t="shared" si="21"/>
        <v>3.5724490865283322E-2</v>
      </c>
      <c r="AO37" s="460">
        <f t="shared" si="21"/>
        <v>4.5843342233392599E-2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3.5139999999999998</v>
      </c>
      <c r="BG38" s="952">
        <f t="shared" si="2"/>
        <v>3.5139999999999998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0.25532350806176424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29.712</v>
      </c>
      <c r="G55" s="885">
        <f t="shared" ref="G55:P55" si="32">SUM(G56,G57,G60,G61,G62,G63,G64,G65,)</f>
        <v>31.687999999999999</v>
      </c>
      <c r="H55" s="885">
        <f t="shared" si="32"/>
        <v>39.725000000000001</v>
      </c>
      <c r="I55" s="885">
        <f t="shared" si="32"/>
        <v>37.982999999999997</v>
      </c>
      <c r="J55" s="885">
        <f t="shared" si="32"/>
        <v>36.375</v>
      </c>
      <c r="K55" s="885">
        <f t="shared" si="32"/>
        <v>35.81</v>
      </c>
      <c r="L55" s="885">
        <f t="shared" si="32"/>
        <v>31.468</v>
      </c>
      <c r="M55" s="885">
        <f t="shared" si="32"/>
        <v>22.303000000000001</v>
      </c>
      <c r="N55" s="885">
        <f t="shared" si="32"/>
        <v>22.704000000000001</v>
      </c>
      <c r="O55" s="885">
        <f t="shared" si="32"/>
        <v>25.22</v>
      </c>
      <c r="P55" s="886">
        <f t="shared" si="32"/>
        <v>21.681999999999999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29.712</v>
      </c>
      <c r="G56" s="887">
        <f>IFERROR(VLOOKUP(年度マスタ!$K$4&amp;"_"&amp;G$54,データシート1!$A:$CE,MATCH("bc_"&amp;$C56,データシート1!$A$1:$CE$1,0),0),0)</f>
        <v>31.687999999999999</v>
      </c>
      <c r="H56" s="887">
        <f>IFERROR(VLOOKUP(年度マスタ!$K$4&amp;"_"&amp;H$54,データシート1!$A:$CE,MATCH("bc_"&amp;$C56,データシート1!$A$1:$CE$1,0),0),0)</f>
        <v>39.725000000000001</v>
      </c>
      <c r="I56" s="887">
        <f>IFERROR(VLOOKUP(年度マスタ!$K$4&amp;"_"&amp;I$54,データシート1!$A:$CE,MATCH("bc_"&amp;$C56,データシート1!$A$1:$CE$1,0),0),0)</f>
        <v>37.982999999999997</v>
      </c>
      <c r="J56" s="887">
        <f>IFERROR(VLOOKUP(年度マスタ!$K$4&amp;"_"&amp;J$54,データシート1!$A:$CE,MATCH("bc_"&amp;$C56,データシート1!$A$1:$CE$1,0),0),0)</f>
        <v>36.375</v>
      </c>
      <c r="K56" s="887">
        <f>IFERROR(VLOOKUP(年度マスタ!$K$4&amp;"_"&amp;K$54,データシート1!$A:$CE,MATCH("bc_"&amp;$C56,データシート1!$A$1:$CE$1,0),0),0)</f>
        <v>35.81</v>
      </c>
      <c r="L56" s="887">
        <f>IFERROR(VLOOKUP(年度マスタ!$K$4&amp;"_"&amp;L$54,データシート1!$A:$CE,MATCH("bc_"&amp;$C56,データシート1!$A$1:$CE$1,0),0),0)</f>
        <v>31.468</v>
      </c>
      <c r="M56" s="887">
        <f>IFERROR(VLOOKUP(年度マスタ!$K$4&amp;"_"&amp;M$54,データシート1!$A:$CE,MATCH("bc_"&amp;$C56,データシート1!$A$1:$CE$1,0),0),0)</f>
        <v>22.303000000000001</v>
      </c>
      <c r="N56" s="887">
        <f>IFERROR(VLOOKUP(年度マスタ!$K$4&amp;"_"&amp;N$54,データシート1!$A:$CE,MATCH("bc_"&amp;$C56,データシート1!$A$1:$CE$1,0),0),0)</f>
        <v>22.704000000000001</v>
      </c>
      <c r="O56" s="887">
        <f>IFERROR(VLOOKUP(年度マスタ!$K$4&amp;"_"&amp;O$54,データシート1!$A:$CE,MATCH("bc_"&amp;$C56,データシート1!$A$1:$CE$1,0),0),0)</f>
        <v>25.22</v>
      </c>
      <c r="P56" s="888">
        <f>IFERROR(VLOOKUP(年度マスタ!$K$4&amp;"_"&amp;P$54,データシート1!$A:$CE,MATCH("bc_"&amp;$C56,データシート1!$A$1:$CE$1,0),0),0)</f>
        <v>21.681999999999999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登米市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7625.7000000000007</v>
      </c>
      <c r="K6" s="619">
        <f>VLOOKUP(年度マスタ!$K$4&amp;"_"&amp;K$5,データシート1!$A:$BT,MATCH("cb_"&amp;$G6,データシート1!$A$1:$BT$1,0),0)</f>
        <v>8566</v>
      </c>
      <c r="L6" s="619">
        <f>VLOOKUP(年度マスタ!$K$4&amp;"_"&amp;L$5,データシート1!$A:$BT,MATCH("cb_"&amp;$G6,データシート1!$A$1:$BT$1,0),0)</f>
        <v>9487.2999999999993</v>
      </c>
      <c r="M6" s="619">
        <f>VLOOKUP(年度マスタ!$K$4&amp;"_"&amp;M$5,データシート1!$A:$BT,MATCH("cb_"&amp;$G6,データシート1!$A$1:$BT$1,0),0)</f>
        <v>10300.5</v>
      </c>
      <c r="N6" s="619">
        <f>VLOOKUP(年度マスタ!$K$4&amp;"_"&amp;N$5,データシート1!$A:$BT,MATCH("cb_"&amp;$G6,データシート1!$A$1:$BT$1,0),0)</f>
        <v>11256.19999999999</v>
      </c>
      <c r="O6" s="619">
        <f>VLOOKUP(年度マスタ!$K$4&amp;"_"&amp;O$5,データシート1!$A:$BT,MATCH("cb_"&amp;$G6,データシート1!$A$1:$BT$1,0),0)</f>
        <v>12048.39999999998</v>
      </c>
      <c r="P6" s="619">
        <f>VLOOKUP(年度マスタ!$K$4&amp;"_"&amp;P$5,データシート1!$A:$BT,MATCH("cb_"&amp;$G6,データシート1!$A$1:$BT$1,0),0)</f>
        <v>12849.899999999971</v>
      </c>
      <c r="Q6" s="619">
        <f>VLOOKUP(年度マスタ!$K$4&amp;"_"&amp;Q$5,データシート1!$A:$BT,MATCH("cb_"&amp;$G6,データシート1!$A$1:$BT$1,0),0)</f>
        <v>13767.999999999971</v>
      </c>
      <c r="R6" s="633">
        <f>VLOOKUP(年度マスタ!$K$4&amp;"_"&amp;R$5,データシート1!$A:$BT,MATCH("cb_"&amp;$G6,データシート1!$A$1:$BT$1,0),0)</f>
        <v>14659.799999999948</v>
      </c>
      <c r="S6" s="568"/>
      <c r="T6" s="190"/>
      <c r="U6" s="581"/>
      <c r="V6" s="195"/>
      <c r="W6" s="195"/>
      <c r="X6" s="195"/>
      <c r="Y6" s="196" t="s">
        <v>372</v>
      </c>
      <c r="Z6" s="663" t="s">
        <v>373</v>
      </c>
      <c r="AA6" s="663"/>
      <c r="AB6" s="663"/>
      <c r="AC6" s="664">
        <f>SUM(AC7:AC8)</f>
        <v>2652974</v>
      </c>
      <c r="AD6" s="664">
        <f>SUM(AD7:AD8)</f>
        <v>3402500.5860000001</v>
      </c>
      <c r="AE6" s="665">
        <f>$AD6*3600/100000000</f>
        <v>122.49002109600001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20681.099999999999</v>
      </c>
      <c r="K7" s="617">
        <f>VLOOKUP(年度マスタ!$K$4&amp;"_"&amp;K$5,データシート1!$A:$BT,MATCH("cb_"&amp;$G7,データシート1!$A$1:$BT$1,0),0)</f>
        <v>28027.1</v>
      </c>
      <c r="L7" s="617">
        <f>VLOOKUP(年度マスタ!$K$4&amp;"_"&amp;L$5,データシート1!$A:$BT,MATCH("cb_"&amp;$G7,データシート1!$A$1:$BT$1,0),0)</f>
        <v>32988.099999999991</v>
      </c>
      <c r="M7" s="617">
        <f>VLOOKUP(年度マスタ!$K$4&amp;"_"&amp;M$5,データシート1!$A:$BT,MATCH("cb_"&amp;$G7,データシート1!$A$1:$BT$1,0),0)</f>
        <v>42417.2</v>
      </c>
      <c r="N7" s="617">
        <f>VLOOKUP(年度マスタ!$K$4&amp;"_"&amp;N$5,データシート1!$A:$BT,MATCH("cb_"&amp;$G7,データシート1!$A$1:$BT$1,0),0)</f>
        <v>45885.2</v>
      </c>
      <c r="O7" s="617">
        <f>VLOOKUP(年度マスタ!$K$4&amp;"_"&amp;O$5,データシート1!$A:$BT,MATCH("cb_"&amp;$G7,データシート1!$A$1:$BT$1,0),0)</f>
        <v>54228.399999999921</v>
      </c>
      <c r="P7" s="617">
        <f>VLOOKUP(年度マスタ!$K$4&amp;"_"&amp;P$5,データシート1!$A:$BT,MATCH("cb_"&amp;$G7,データシート1!$A$1:$BT$1,0),0)</f>
        <v>55684.799999999923</v>
      </c>
      <c r="Q7" s="617">
        <f>VLOOKUP(年度マスタ!$K$4&amp;"_"&amp;Q$5,データシート1!$A:$BT,MATCH("cb_"&amp;$G7,データシート1!$A$1:$BT$1,0),0)</f>
        <v>56680.599999999926</v>
      </c>
      <c r="R7" s="634">
        <f>VLOOKUP(年度マスタ!$K$4&amp;"_"&amp;R$5,データシート1!$A:$BT,MATCH("cb_"&amp;$G7,データシート1!$A$1:$BT$1,0),0)</f>
        <v>58331.199999999924</v>
      </c>
      <c r="S7" s="568"/>
      <c r="T7" s="190"/>
      <c r="U7" s="581"/>
      <c r="V7" s="195"/>
      <c r="W7" s="195"/>
      <c r="X7" s="195"/>
      <c r="Y7" s="196" t="s">
        <v>375</v>
      </c>
      <c r="Z7" s="212" t="s">
        <v>376</v>
      </c>
      <c r="AA7" s="212"/>
      <c r="AB7" s="212"/>
      <c r="AC7" s="1022">
        <f>VLOOKUP(年度マスタ!$K$4&amp;"_"&amp;年度マスタ!$K$9,データシート3!A:AB,MATCH("ea_"&amp;$Y7&amp;"_設備",データシート3!$A$1:$AB$1,0),0)</f>
        <v>645324</v>
      </c>
      <c r="AD7" s="1022">
        <f>VLOOKUP(年度マスタ!$K$4&amp;"_"&amp;年度マスタ!$K$9,データシート3!A:AB,MATCH("ea_"&amp;$Y7&amp;"_年間発電",データシート3!$A$1:$AB$1,0),0)/10^3</f>
        <v>829988.07499999995</v>
      </c>
      <c r="AE7" s="554">
        <f t="shared" ref="AE7:AE16" si="0">$AD7*3600/100000000</f>
        <v>29.879570699999999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2007650</v>
      </c>
      <c r="AD8" s="1022">
        <f>VLOOKUP(年度マスタ!$K$4&amp;"_"&amp;年度マスタ!$K$9,データシート3!A:AB,MATCH("ea_"&amp;$Y8&amp;"_年間発電",データシート3!$A$1:$AB$1,0),0)/10^3</f>
        <v>2572512.5109999999</v>
      </c>
      <c r="AE8" s="554">
        <f t="shared" si="0"/>
        <v>92.610450396000005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393000</v>
      </c>
      <c r="AD9" s="666">
        <f>VLOOKUP(年度マスタ!$K$4&amp;"_"&amp;年度マスタ!$K$9,データシート3!A:AB,MATCH("ea_"&amp;$Y9&amp;"_年間発電",データシート3!$A$1:$AB$1,0),0)/10^3</f>
        <v>988496.47199999983</v>
      </c>
      <c r="AE9" s="667">
        <f t="shared" si="0"/>
        <v>35.585872991999992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225.785</v>
      </c>
      <c r="O11" s="654">
        <f>VLOOKUP(年度マスタ!$K$4&amp;"_"&amp;O$5,データシート1!$A:$BT,MATCH("cb_"&amp;$G11,データシート1!$A$1:$BT$1,0),0)</f>
        <v>225.785</v>
      </c>
      <c r="P11" s="654">
        <f>VLOOKUP(年度マスタ!$K$4&amp;"_"&amp;P$5,データシート1!$A:$BT,MATCH("cb_"&amp;$G11,データシート1!$A$1:$BT$1,0),0)</f>
        <v>225.785</v>
      </c>
      <c r="Q11" s="654">
        <f>VLOOKUP(年度マスタ!$K$4&amp;"_"&amp;Q$5,データシート1!$A:$BT,MATCH("cb_"&amp;$G11,データシート1!$A$1:$BT$1,0),0)</f>
        <v>225.785</v>
      </c>
      <c r="R11" s="655">
        <f>VLOOKUP(年度マスタ!$K$4&amp;"_"&amp;R$5,データシート1!$A:$BT,MATCH("cb_"&amp;$G11,データシート1!$A$1:$BT$1,0),0)</f>
        <v>225.785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28306.799999999999</v>
      </c>
      <c r="K12" s="651">
        <f t="shared" ref="K12:Q12" si="1">SUM(K6:K11)</f>
        <v>36593.1</v>
      </c>
      <c r="L12" s="651">
        <f t="shared" si="1"/>
        <v>42475.399999999994</v>
      </c>
      <c r="M12" s="651">
        <f t="shared" si="1"/>
        <v>52717.7</v>
      </c>
      <c r="N12" s="651">
        <f t="shared" si="1"/>
        <v>57367.18499999999</v>
      </c>
      <c r="O12" s="651">
        <f t="shared" si="1"/>
        <v>66502.584999999905</v>
      </c>
      <c r="P12" s="651">
        <f t="shared" si="1"/>
        <v>68760.484999999899</v>
      </c>
      <c r="Q12" s="651">
        <f t="shared" si="1"/>
        <v>70674.384999999893</v>
      </c>
      <c r="R12" s="652">
        <f t="shared" ref="R12" si="2">SUM(R6:R11)</f>
        <v>73216.784999999873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10.652240900000001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53.67189149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9151.7550840000004</v>
      </c>
      <c r="K19" s="615">
        <f>K6*別紙!$C5/100*別紙!$E5/10^3</f>
        <v>10280.227919999999</v>
      </c>
      <c r="L19" s="615">
        <f>L6*別紙!$C5/100*別紙!$E5/10^3</f>
        <v>11385.898475999998</v>
      </c>
      <c r="M19" s="615">
        <f>M6*別紙!$C5/100*別紙!$E5/10^3</f>
        <v>12361.83606</v>
      </c>
      <c r="N19" s="615">
        <f>N6*別紙!$C5/100*別紙!$E5/10^3</f>
        <v>13508.790743999985</v>
      </c>
      <c r="O19" s="615">
        <f>O6*別紙!$C5/100*別紙!$E5/10^3</f>
        <v>14459.525807999977</v>
      </c>
      <c r="P19" s="615">
        <f>P6*別紙!$C5/100*別紙!$E5/10^3</f>
        <v>15421.421987999964</v>
      </c>
      <c r="Q19" s="615">
        <f>Q6*別紙!$C5/100*別紙!$E5/10^3</f>
        <v>16523.252159999964</v>
      </c>
      <c r="R19" s="639">
        <f>R6*別紙!$C5/100*別紙!$E5/10^3</f>
        <v>17593.519175999936</v>
      </c>
      <c r="S19" s="572"/>
      <c r="T19" s="191"/>
      <c r="U19" s="588"/>
      <c r="W19" s="201"/>
      <c r="X19" s="201"/>
      <c r="Y19" s="173"/>
      <c r="Z19" s="628" t="s">
        <v>389</v>
      </c>
      <c r="AA19" s="671"/>
      <c r="AB19" s="672"/>
      <c r="AC19" s="673">
        <f>SUM($AC$6,$AC$9,$AC$10,$AC$13)</f>
        <v>3045974</v>
      </c>
      <c r="AD19" s="673">
        <f>SUM($AD$6,$AD$9,$AD$10,$AD$13)</f>
        <v>4390997.0580000002</v>
      </c>
      <c r="AE19" s="674">
        <f>SUM($AE$6,$AE$9,$AE$10,$AE$13,$AE$17,$AE$18)</f>
        <v>222.400026478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27356.131836</v>
      </c>
      <c r="K20" s="617">
        <f>K7*別紙!$C6/100*別紙!$E6/10^3</f>
        <v>37073.126795999997</v>
      </c>
      <c r="L20" s="617">
        <f>L7*別紙!$C6/100*別紙!$E6/10^3</f>
        <v>43635.339155999987</v>
      </c>
      <c r="M20" s="617">
        <f>M7*別紙!$C6/100*別紙!$E6/10^3</f>
        <v>56107.775471999994</v>
      </c>
      <c r="N20" s="617">
        <f>N7*別紙!$C6/100*別紙!$E6/10^3</f>
        <v>60695.107151999997</v>
      </c>
      <c r="O20" s="617">
        <f>O7*別紙!$C6/100*別紙!$E6/10^3</f>
        <v>71731.158383999893</v>
      </c>
      <c r="P20" s="617">
        <f>P7*別紙!$C6/100*別紙!$E6/10^3</f>
        <v>73657.626047999889</v>
      </c>
      <c r="Q20" s="617">
        <f>Q7*別紙!$C6/100*別紙!$E6/10^3</f>
        <v>74974.830455999894</v>
      </c>
      <c r="R20" s="634">
        <f>R7*別紙!$C6/100*別紙!$E6/10^3</f>
        <v>77158.178111999892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1582.3012799999999</v>
      </c>
      <c r="O24" s="654">
        <f>O11*別紙!$C10/100*別紙!$E10/10^3</f>
        <v>1582.3012799999999</v>
      </c>
      <c r="P24" s="654">
        <f>P11*別紙!$C10/100*別紙!$E10/10^3</f>
        <v>1582.3012799999999</v>
      </c>
      <c r="Q24" s="654">
        <f>Q11*別紙!$C10/100*別紙!$E10/10^3</f>
        <v>1582.3012799999999</v>
      </c>
      <c r="R24" s="655">
        <f>R11*別紙!$C10/100*別紙!$E10/10^3</f>
        <v>1582.3012799999999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36507.886920000004</v>
      </c>
      <c r="K25" s="657">
        <f t="shared" si="3"/>
        <v>47353.354715999994</v>
      </c>
      <c r="L25" s="657">
        <f t="shared" si="3"/>
        <v>55021.237631999989</v>
      </c>
      <c r="M25" s="657">
        <f t="shared" si="3"/>
        <v>68469.611531999995</v>
      </c>
      <c r="N25" s="657">
        <f t="shared" si="3"/>
        <v>75786.19917599998</v>
      </c>
      <c r="O25" s="657">
        <f t="shared" si="3"/>
        <v>87772.985471999869</v>
      </c>
      <c r="P25" s="657">
        <f t="shared" si="3"/>
        <v>90661.349315999847</v>
      </c>
      <c r="Q25" s="657">
        <f t="shared" si="3"/>
        <v>93080.383895999854</v>
      </c>
      <c r="R25" s="658">
        <f t="shared" ref="R25" si="4">SUM(R19:R24)</f>
        <v>96333.998567999821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374333.68312935438</v>
      </c>
      <c r="K26" s="654">
        <f>(VLOOKUP(年度マスタ!$K$4&amp;"_"&amp;K$18,データシート1!$A:$BT,MATCH("da_合計",データシート1!$A$1:$BT$1,0),0))/10^3</f>
        <v>361671.49800702842</v>
      </c>
      <c r="L26" s="654">
        <f>(VLOOKUP(年度マスタ!$K$4&amp;"_"&amp;L$18,データシート1!$A:$BT,MATCH("da_合計",データシート1!$A$1:$BT$1,0),0))/10^3</f>
        <v>385079.99731647491</v>
      </c>
      <c r="M26" s="654">
        <f>(VLOOKUP(年度マスタ!$K$4&amp;"_"&amp;M$18,データシート1!$A:$BT,MATCH("da_合計",データシート1!$A$1:$BT$1,0),0))/10^3</f>
        <v>352952.70853237389</v>
      </c>
      <c r="N26" s="654">
        <f>(VLOOKUP(年度マスタ!$K$4&amp;"_"&amp;N$18,データシート1!$A:$BT,MATCH("da_合計",データシート1!$A$1:$BT$1,0),0))/10^3</f>
        <v>341337.1076835639</v>
      </c>
      <c r="O26" s="654">
        <f>(VLOOKUP(年度マスタ!$K$4&amp;"_"&amp;O$18,データシート1!$A:$BT,MATCH("da_合計",データシート1!$A$1:$BT$1,0),0))/10^3</f>
        <v>318840.41149045329</v>
      </c>
      <c r="P26" s="654">
        <f>(VLOOKUP(年度マスタ!$K$4&amp;"_"&amp;P$18,データシート1!$A:$BT,MATCH("da_合計",データシート1!$A$1:$BT$1,0),0))/10^3</f>
        <v>329900.85600613191</v>
      </c>
      <c r="Q26" s="654">
        <f>(VLOOKUP(年度マスタ!$K$4&amp;"_"&amp;Q$18,データシート1!$A:$BT,MATCH("da_合計",データシート1!$A$1:$BT$1,0),0))/10^3</f>
        <v>335348.42596760247</v>
      </c>
      <c r="R26" s="655">
        <f>Q26</f>
        <v>335348.42596760247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9.7527656647944175E-2</v>
      </c>
      <c r="K27" s="839">
        <f t="shared" ref="K27:P27" si="5">K25/K26</f>
        <v>0.13092918567522777</v>
      </c>
      <c r="L27" s="839">
        <f t="shared" si="5"/>
        <v>0.14288261663921542</v>
      </c>
      <c r="M27" s="839">
        <f t="shared" si="5"/>
        <v>0.19399089418156357</v>
      </c>
      <c r="N27" s="839">
        <f t="shared" si="5"/>
        <v>0.22202742529317226</v>
      </c>
      <c r="O27" s="839">
        <f t="shared" si="5"/>
        <v>0.275288145130963</v>
      </c>
      <c r="P27" s="839">
        <f t="shared" si="5"/>
        <v>0.27481392565502988</v>
      </c>
      <c r="Q27" s="839">
        <f>Q25/Q26</f>
        <v>0.27756320497831177</v>
      </c>
      <c r="R27" s="840">
        <f>R25/R26</f>
        <v>0.28726539654999456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0.28726539654999456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13.093835300793117</v>
      </c>
      <c r="AA52" s="173"/>
      <c r="AB52" s="678" t="s">
        <v>413</v>
      </c>
      <c r="AC52" s="679">
        <f>$AD6</f>
        <v>3402500.5860000001</v>
      </c>
      <c r="AD52" s="680">
        <f>R19+R20</f>
        <v>94751.697287999821</v>
      </c>
      <c r="AE52" s="681">
        <f t="shared" ref="AE52:AE54" si="6">IFERROR(AD52/AC52,"-")</f>
        <v>2.7847665237110356E-2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4055648.6320323977</v>
      </c>
      <c r="Z53" s="1130"/>
      <c r="AA53" s="173"/>
      <c r="AB53" s="678" t="s">
        <v>377</v>
      </c>
      <c r="AC53" s="679">
        <f>$AD9</f>
        <v>988496.47199999983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1711</v>
      </c>
      <c r="AK54" s="443">
        <f>VLOOKUP(年度マスタ!$K$4&amp;"_"&amp;AK$53,データシート1!$A$1:$BT$2000,MATCH("ca_太陽光発電（10kW未満）",データシート1!$A$1:$BT$1,0),0)</f>
        <v>1886</v>
      </c>
      <c r="AL54" s="443">
        <f>VLOOKUP(年度マスタ!$K$4&amp;"_"&amp;AL$53,データシート1!$A$1:$BT$2000,MATCH("ca_太陽光発電（10kW未満）",データシート1!$A$1:$BT$1,0),0)</f>
        <v>2042</v>
      </c>
      <c r="AM54" s="443">
        <f>VLOOKUP(年度マスタ!$K$4&amp;"_"&amp;AM$53,データシート1!$A$1:$BT$2000,MATCH("ca_太陽光発電（10kW未満）",データシート1!$A$1:$BT$1,0),0)</f>
        <v>2197</v>
      </c>
      <c r="AN54" s="443">
        <f>VLOOKUP(年度マスタ!$K$4&amp;"_"&amp;AN$53,データシート1!$A$1:$BT$2000,MATCH("ca_太陽光発電（10kW未満）",データシート1!$A$1:$BT$1,0),0)</f>
        <v>2363</v>
      </c>
      <c r="AO54" s="443">
        <f>VLOOKUP(年度マスタ!$K$4&amp;"_"&amp;AO$53,データシート1!$A$1:$BT$2000,MATCH("ca_太陽光発電（10kW未満）",データシート1!$A$1:$BT$1,0),0)</f>
        <v>2498</v>
      </c>
      <c r="AP54" s="443">
        <f>VLOOKUP(年度マスタ!$K$4&amp;"_"&amp;AP$53,データシート1!$A$1:$BT$2000,MATCH("ca_太陽光発電（10kW未満）",データシート1!$A$1:$BT$1,0),0)</f>
        <v>2635</v>
      </c>
      <c r="AQ54" s="443">
        <f>VLOOKUP(年度マスタ!$K$4&amp;"_"&amp;AQ$53,データシート1!$A$1:$BT$2000,MATCH("ca_太陽光発電（10kW未満）",データシート1!$A$1:$BT$1,0),0)</f>
        <v>2781</v>
      </c>
      <c r="AR54" s="443">
        <f>VLOOKUP(年度マスタ!$K$4&amp;"_"&amp;AR$53,データシート1!$A$1:$BT$2000,MATCH("ca_太陽光発電（10kW未満）",データシート1!$A$1:$BT$1,0),0)</f>
        <v>2935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登米市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登米市</v>
      </c>
      <c r="AZ12" s="1023" t="str">
        <f>年度マスタ!$K4</f>
        <v>04212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登米市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登米市</v>
      </c>
      <c r="AZ4" s="1038" t="str">
        <f>年度マスタ!$K4</f>
        <v>04212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登米市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7</v>
      </c>
      <c r="J7" s="701">
        <f t="shared" si="0"/>
        <v>7</v>
      </c>
      <c r="K7" s="702">
        <f t="shared" si="0"/>
        <v>7</v>
      </c>
      <c r="L7" s="702">
        <f t="shared" si="0"/>
        <v>7</v>
      </c>
      <c r="M7" s="702">
        <f t="shared" si="0"/>
        <v>5</v>
      </c>
      <c r="N7" s="702">
        <f t="shared" si="0"/>
        <v>3</v>
      </c>
      <c r="O7" s="702">
        <f>SUM(O8:O13)</f>
        <v>3</v>
      </c>
      <c r="P7" s="702">
        <f t="shared" si="0"/>
        <v>4</v>
      </c>
      <c r="Q7" s="703">
        <f>SUM(Q8:Q13)</f>
        <v>3</v>
      </c>
      <c r="R7" s="909">
        <f t="shared" si="0"/>
        <v>29.712</v>
      </c>
      <c r="S7" s="910">
        <f t="shared" si="0"/>
        <v>31.688000000000002</v>
      </c>
      <c r="T7" s="910">
        <f t="shared" si="0"/>
        <v>39.725000000000001</v>
      </c>
      <c r="U7" s="910">
        <f t="shared" si="0"/>
        <v>37.983000000000004</v>
      </c>
      <c r="V7" s="910">
        <f t="shared" si="0"/>
        <v>36.375</v>
      </c>
      <c r="W7" s="910">
        <f t="shared" si="0"/>
        <v>35.809999999999995</v>
      </c>
      <c r="X7" s="910">
        <f t="shared" si="0"/>
        <v>31.468</v>
      </c>
      <c r="Y7" s="910">
        <f t="shared" si="0"/>
        <v>22.302999999999997</v>
      </c>
      <c r="Z7" s="910">
        <f>SUM(Z8:Z13)</f>
        <v>22.704000000000001</v>
      </c>
      <c r="AA7" s="910">
        <f>SUM(AA8:AA13)</f>
        <v>25.220000000000002</v>
      </c>
      <c r="AB7" s="911">
        <f t="shared" si="0"/>
        <v>21.681999999999999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4.07</v>
      </c>
      <c r="T9" s="916">
        <f>VLOOKUP($D$3&amp;"_"&amp;T$3,データシート1!$A:$BU,MATCH($R$2&amp;"_"&amp;$C9,データシート1!$A$1:$BU$1,0),0)</f>
        <v>4.2839999999999998</v>
      </c>
      <c r="U9" s="916">
        <f>VLOOKUP($D$3&amp;"_"&amp;U$3,データシート1!$A:$BU,MATCH($R$2&amp;"_"&amp;$C9,データシート1!$A$1:$BU$1,0),0)</f>
        <v>3.661</v>
      </c>
      <c r="V9" s="916">
        <f>VLOOKUP($D$3&amp;"_"&amp;V$3,データシート1!$A:$BU,MATCH($R$2&amp;"_"&amp;$C9,データシート1!$A$1:$BU$1,0),0)</f>
        <v>3.6829999999999998</v>
      </c>
      <c r="W9" s="916">
        <f>VLOOKUP($D$3&amp;"_"&amp;W$3,データシート1!$A:$BU,MATCH($R$2&amp;"_"&amp;$C9,データシート1!$A$1:$BU$1,0),0)</f>
        <v>3.4260000000000002</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25.652000000000001</v>
      </c>
      <c r="S10" s="916">
        <f>VLOOKUP($D$3&amp;"_"&amp;S$3,データシート1!$A:$BU,MATCH($R$2&amp;"_"&amp;$C10,データシート1!$A$1:$BU$1,0),0)</f>
        <v>23.608000000000001</v>
      </c>
      <c r="T10" s="916">
        <f>VLOOKUP($D$3&amp;"_"&amp;T$3,データシート1!$A:$BU,MATCH($R$2&amp;"_"&amp;$C10,データシート1!$A$1:$BU$1,0),0)</f>
        <v>31.411000000000001</v>
      </c>
      <c r="U10" s="916">
        <f>VLOOKUP($D$3&amp;"_"&amp;U$3,データシート1!$A:$BU,MATCH($R$2&amp;"_"&amp;$C10,データシート1!$A$1:$BU$1,0),0)</f>
        <v>30.372</v>
      </c>
      <c r="V10" s="916">
        <f>VLOOKUP($D$3&amp;"_"&amp;V$3,データシート1!$A:$BU,MATCH($R$2&amp;"_"&amp;$C10,データシート1!$A$1:$BU$1,0),0)</f>
        <v>29.004999999999999</v>
      </c>
      <c r="W10" s="916">
        <f>VLOOKUP($D$3&amp;"_"&amp;W$3,データシート1!$A:$BU,MATCH($R$2&amp;"_"&amp;$C10,データシート1!$A$1:$BU$1,0),0)</f>
        <v>28.870999999999999</v>
      </c>
      <c r="X10" s="916">
        <f>VLOOKUP($D$3&amp;"_"&amp;X$3,データシート1!$A:$BU,MATCH($R$2&amp;"_"&amp;$C10,データシート1!$A$1:$BU$1,0),0)</f>
        <v>27.928999999999998</v>
      </c>
      <c r="Y10" s="916">
        <f>VLOOKUP($D$3&amp;"_"&amp;Y$3,データシート1!$A:$BU,MATCH($R$2&amp;"_"&amp;$C10,データシート1!$A$1:$BU$1,0),0)</f>
        <v>18.902999999999999</v>
      </c>
      <c r="Z10" s="916">
        <f>VLOOKUP($D$3&amp;"_"&amp;Z$3,データシート1!$A:$BU,MATCH($R$2&amp;"_"&amp;$C10,データシート1!$A$1:$BU$1,0),0)</f>
        <v>19.355</v>
      </c>
      <c r="AA10" s="916">
        <f>VLOOKUP($D$3&amp;"_"&amp;AA$3,データシート1!$A:$BU,MATCH($R$2&amp;"_"&amp;$C10,データシート1!$A$1:$BU$1,0),0)</f>
        <v>21.783000000000001</v>
      </c>
      <c r="AB10" s="917">
        <f>VLOOKUP($D$3&amp;"_"&amp;AB$3,データシート1!$A:$BU,MATCH($R$2&amp;"_"&amp;$C10,データシート1!$A$1:$BU$1,0),0)</f>
        <v>21.681999999999999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4.0599999999999996</v>
      </c>
      <c r="S11" s="916">
        <f>VLOOKUP($D$3&amp;"_"&amp;S$3,データシート1!$A:$BU,MATCH($R$2&amp;"_"&amp;$C11,データシート1!$A$1:$BU$1,0),0)</f>
        <v>4.01</v>
      </c>
      <c r="T11" s="916">
        <f>VLOOKUP($D$3&amp;"_"&amp;T$3,データシート1!$A:$BU,MATCH($R$2&amp;"_"&amp;$C11,データシート1!$A$1:$BU$1,0),0)</f>
        <v>4.03</v>
      </c>
      <c r="U11" s="916">
        <f>VLOOKUP($D$3&amp;"_"&amp;U$3,データシート1!$A:$BU,MATCH($R$2&amp;"_"&amp;$C11,データシート1!$A$1:$BU$1,0),0)</f>
        <v>3.95</v>
      </c>
      <c r="V11" s="916">
        <f>VLOOKUP($D$3&amp;"_"&amp;V$3,データシート1!$A:$BU,MATCH($R$2&amp;"_"&amp;$C11,データシート1!$A$1:$BU$1,0),0)</f>
        <v>3.6869999999999998</v>
      </c>
      <c r="W11" s="916">
        <f>VLOOKUP($D$3&amp;"_"&amp;W$3,データシート1!$A:$BU,MATCH($R$2&amp;"_"&amp;$C11,データシート1!$A$1:$BU$1,0),0)</f>
        <v>3.5129999999999999</v>
      </c>
      <c r="X11" s="916">
        <f>VLOOKUP($D$3&amp;"_"&amp;X$3,データシート1!$A:$BU,MATCH($R$2&amp;"_"&amp;$C11,データシート1!$A$1:$BU$1,0),0)</f>
        <v>3.5390000000000001</v>
      </c>
      <c r="Y11" s="916">
        <f>VLOOKUP($D$3&amp;"_"&amp;Y$3,データシート1!$A:$BU,MATCH($R$2&amp;"_"&amp;$C11,データシート1!$A$1:$BU$1,0),0)</f>
        <v>3.4</v>
      </c>
      <c r="Z11" s="916">
        <f>VLOOKUP($D$3&amp;"_"&amp;Z$3,データシート1!$A:$BU,MATCH($R$2&amp;"_"&amp;$C11,データシート1!$A$1:$BU$1,0),0)</f>
        <v>3.3490000000000002</v>
      </c>
      <c r="AA11" s="916">
        <f>VLOOKUP($D$3&amp;"_"&amp;AA$3,データシート1!$A:$BU,MATCH($R$2&amp;"_"&amp;$C11,データシート1!$A$1:$BU$1,0),0)</f>
        <v>3.4369999999999998</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4.07</v>
      </c>
      <c r="T20" s="925">
        <f>VLOOKUP($D$3&amp;"_"&amp;T$3,データシート2!$A:$SI,MATCH($R$2&amp;"_"&amp;$B20,データシート2!$A$1:$SI$1,0),0)</f>
        <v>4.2839999999999998</v>
      </c>
      <c r="U20" s="925">
        <f>VLOOKUP($D$3&amp;"_"&amp;U$3,データシート2!$A:$SI,MATCH($R$2&amp;"_"&amp;$B20,データシート2!$A$1:$SI$1,0),0)</f>
        <v>3.661</v>
      </c>
      <c r="V20" s="925">
        <f>VLOOKUP($D$3&amp;"_"&amp;V$3,データシート2!$A:$SI,MATCH($R$2&amp;"_"&amp;$B20,データシート2!$A$1:$SI$1,0),0)</f>
        <v>3.6829999999999998</v>
      </c>
      <c r="W20" s="925">
        <f>VLOOKUP($D$3&amp;"_"&amp;W$3,データシート2!$A:$SI,MATCH($R$2&amp;"_"&amp;$B20,データシート2!$A$1:$SI$1,0),0)</f>
        <v>3.4260000000000002</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4.07</v>
      </c>
      <c r="T21" s="935">
        <f>VLOOKUP($D$3&amp;"_"&amp;T$3,データシート2!$A:$SI,MATCH($R$2&amp;"_"&amp;$C21,データシート2!$A$1:$SI$1,0),0)</f>
        <v>4.2839999999999998</v>
      </c>
      <c r="U21" s="935">
        <f>VLOOKUP($D$3&amp;"_"&amp;U$3,データシート2!$A:$SI,MATCH($R$2&amp;"_"&amp;$C21,データシート2!$A$1:$SI$1,0),0)</f>
        <v>3.661</v>
      </c>
      <c r="V21" s="935">
        <f>VLOOKUP($D$3&amp;"_"&amp;V$3,データシート2!$A:$SI,MATCH($R$2&amp;"_"&amp;$C21,データシート2!$A$1:$SI$1,0),0)</f>
        <v>3.6829999999999998</v>
      </c>
      <c r="W21" s="935">
        <f>VLOOKUP($D$3&amp;"_"&amp;W$3,データシート2!$A:$SI,MATCH($R$2&amp;"_"&amp;$C21,データシート2!$A$1:$SI$1,0),0)</f>
        <v>3.4260000000000002</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25.652000000000001</v>
      </c>
      <c r="S26" s="925">
        <f>VLOOKUP($D$3&amp;"_"&amp;S$3,データシート2!$A:$SI,MATCH($R$2&amp;"_"&amp;$B26,データシート2!$A$1:$SI$1,0),0)</f>
        <v>23.608000000000001</v>
      </c>
      <c r="T26" s="925">
        <f>VLOOKUP($D$3&amp;"_"&amp;T$3,データシート2!$A:$SI,MATCH($R$2&amp;"_"&amp;$B26,データシート2!$A$1:$SI$1,0),0)</f>
        <v>31.411000000000001</v>
      </c>
      <c r="U26" s="925">
        <f>VLOOKUP($D$3&amp;"_"&amp;U$3,データシート2!$A:$SI,MATCH($R$2&amp;"_"&amp;$B26,データシート2!$A$1:$SI$1,0),0)</f>
        <v>30.372</v>
      </c>
      <c r="V26" s="925">
        <f>VLOOKUP($D$3&amp;"_"&amp;V$3,データシート2!$A:$SI,MATCH($R$2&amp;"_"&amp;$B26,データシート2!$A$1:$SI$1,0),0)</f>
        <v>29.004999999999999</v>
      </c>
      <c r="W26" s="925">
        <f>VLOOKUP($D$3&amp;"_"&amp;W$3,データシート2!$A:$SI,MATCH($R$2&amp;"_"&amp;$B26,データシート2!$A$1:$SI$1,0),0)</f>
        <v>28.870999999999999</v>
      </c>
      <c r="X26" s="925">
        <f>VLOOKUP($D$3&amp;"_"&amp;X$3,データシート2!$A:$SI,MATCH($R$2&amp;"_"&amp;$B26,データシート2!$A$1:$SI$1,0),0)</f>
        <v>27.928999999999998</v>
      </c>
      <c r="Y26" s="925">
        <f>VLOOKUP($D$3&amp;"_"&amp;Y$3,データシート2!$A:$SI,MATCH($R$2&amp;"_"&amp;$B26,データシート2!$A$1:$SI$1,0),0)</f>
        <v>18.902999999999999</v>
      </c>
      <c r="Z26" s="925">
        <f>VLOOKUP($D$3&amp;"_"&amp;Z$3,データシート2!$A:$SI,MATCH($R$2&amp;"_"&amp;$B26,データシート2!$A$1:$SI$1,0),0)</f>
        <v>19.355</v>
      </c>
      <c r="AA26" s="925">
        <f>VLOOKUP($D$3&amp;"_"&amp;AA$3,データシート2!$A:$SI,MATCH($R$2&amp;"_"&amp;$B26,データシート2!$A$1:$SI$1,0),0)</f>
        <v>21.783000000000001</v>
      </c>
      <c r="AB26" s="926">
        <f>VLOOKUP($D$3&amp;"_"&amp;AB$3,データシート2!$A:$SI,MATCH($R$2&amp;"_"&amp;$B26,データシート2!$A$1:$SI$1,0),0)</f>
        <v>21.681999999999999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3.91</v>
      </c>
      <c r="S27" s="928">
        <f>VLOOKUP($D$3&amp;"_"&amp;S$3,データシート2!$A:$SI,MATCH($R$2&amp;"_"&amp;$C27,データシート2!$A$1:$SI$1,0),0)</f>
        <v>4.1500000000000004</v>
      </c>
      <c r="T27" s="928">
        <f>VLOOKUP($D$3&amp;"_"&amp;T$3,データシート2!$A:$SI,MATCH($R$2&amp;"_"&amp;$C27,データシート2!$A$1:$SI$1,0),0)</f>
        <v>3.68</v>
      </c>
      <c r="U27" s="928">
        <f>VLOOKUP($D$3&amp;"_"&amp;U$3,データシート2!$A:$SI,MATCH($R$2&amp;"_"&amp;$C27,データシート2!$A$1:$SI$1,0),0)</f>
        <v>3.129</v>
      </c>
      <c r="V27" s="928">
        <f>VLOOKUP($D$3&amp;"_"&amp;V$3,データシート2!$A:$SI,MATCH($R$2&amp;"_"&amp;$C27,データシート2!$A$1:$SI$1,0),0)</f>
        <v>2.4590000000000001</v>
      </c>
      <c r="W27" s="928">
        <f>VLOOKUP($D$3&amp;"_"&amp;W$3,データシート2!$A:$SI,MATCH($R$2&amp;"_"&amp;$C27,データシート2!$A$1:$SI$1,0),0)</f>
        <v>1.411</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18.917999999999999</v>
      </c>
      <c r="S48" s="938">
        <f>VLOOKUP($D$3&amp;"_"&amp;S$3,データシート2!$A:$SI,MATCH($R$2&amp;"_"&amp;$C48,データシート2!$A$1:$SI$1,0),0)</f>
        <v>16.067</v>
      </c>
      <c r="T48" s="938">
        <f>VLOOKUP($D$3&amp;"_"&amp;T$3,データシート2!$A:$SI,MATCH($R$2&amp;"_"&amp;$C48,データシート2!$A$1:$SI$1,0),0)</f>
        <v>23.774999999999999</v>
      </c>
      <c r="U48" s="938">
        <f>VLOOKUP($D$3&amp;"_"&amp;U$3,データシート2!$A:$SI,MATCH($R$2&amp;"_"&amp;$C48,データシート2!$A$1:$SI$1,0),0)</f>
        <v>23.266999999999999</v>
      </c>
      <c r="V48" s="938">
        <f>VLOOKUP($D$3&amp;"_"&amp;V$3,データシート2!$A:$SI,MATCH($R$2&amp;"_"&amp;$C48,データシート2!$A$1:$SI$1,0),0)</f>
        <v>22.523</v>
      </c>
      <c r="W48" s="938">
        <f>VLOOKUP($D$3&amp;"_"&amp;W$3,データシート2!$A:$SI,MATCH($R$2&amp;"_"&amp;$C48,データシート2!$A$1:$SI$1,0),0)</f>
        <v>23.146000000000001</v>
      </c>
      <c r="X48" s="938">
        <f>VLOOKUP($D$3&amp;"_"&amp;X$3,データシート2!$A:$SI,MATCH($R$2&amp;"_"&amp;$C48,データシート2!$A$1:$SI$1,0),0)</f>
        <v>23.445</v>
      </c>
      <c r="Y48" s="938">
        <f>VLOOKUP($D$3&amp;"_"&amp;Y$3,データシート2!$A:$SI,MATCH($R$2&amp;"_"&amp;$C48,データシート2!$A$1:$SI$1,0),0)</f>
        <v>18.902999999999999</v>
      </c>
      <c r="Z48" s="938">
        <f>VLOOKUP($D$3&amp;"_"&amp;Z$3,データシート2!$A:$SI,MATCH($R$2&amp;"_"&amp;$C48,データシート2!$A$1:$SI$1,0),0)</f>
        <v>19.355</v>
      </c>
      <c r="AA48" s="938">
        <f>VLOOKUP($D$3&amp;"_"&amp;AA$3,データシート2!$A:$SI,MATCH($R$2&amp;"_"&amp;$C48,データシート2!$A$1:$SI$1,0),0)</f>
        <v>18.399000000000001</v>
      </c>
      <c r="AB48" s="939">
        <f>VLOOKUP($D$3&amp;"_"&amp;AB$3,データシート2!$A:$SI,MATCH($R$2&amp;"_"&amp;$C48,データシート2!$A$1:$SI$1,0),0)</f>
        <v>18.167999999999999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2.8239999999999998</v>
      </c>
      <c r="S51" s="938">
        <f>VLOOKUP($D$3&amp;"_"&amp;S$3,データシート2!$A:$SI,MATCH($R$2&amp;"_"&amp;$C51,データシート2!$A$1:$SI$1,0),0)</f>
        <v>3.391</v>
      </c>
      <c r="T51" s="938">
        <f>VLOOKUP($D$3&amp;"_"&amp;T$3,データシート2!$A:$SI,MATCH($R$2&amp;"_"&amp;$C51,データシート2!$A$1:$SI$1,0),0)</f>
        <v>3.956</v>
      </c>
      <c r="U51" s="938">
        <f>VLOOKUP($D$3&amp;"_"&amp;U$3,データシート2!$A:$SI,MATCH($R$2&amp;"_"&amp;$C51,データシート2!$A$1:$SI$1,0),0)</f>
        <v>3.976</v>
      </c>
      <c r="V51" s="938">
        <f>VLOOKUP($D$3&amp;"_"&amp;V$3,データシート2!$A:$SI,MATCH($R$2&amp;"_"&amp;$C51,データシート2!$A$1:$SI$1,0),0)</f>
        <v>4.0229999999999997</v>
      </c>
      <c r="W51" s="938">
        <f>VLOOKUP($D$3&amp;"_"&amp;W$3,データシート2!$A:$SI,MATCH($R$2&amp;"_"&amp;$C51,データシート2!$A$1:$SI$1,0),0)</f>
        <v>4.3140000000000001</v>
      </c>
      <c r="X51" s="938">
        <f>VLOOKUP($D$3&amp;"_"&amp;X$3,データシート2!$A:$SI,MATCH($R$2&amp;"_"&amp;$C51,データシート2!$A$1:$SI$1,0),0)</f>
        <v>4.484</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3.3839999999999999</v>
      </c>
      <c r="AB51" s="939">
        <f>VLOOKUP($D$3&amp;"_"&amp;AB$3,データシート2!$A:$SI,MATCH($R$2&amp;"_"&amp;$C51,データシート2!$A$1:$SI$1,0),0)</f>
        <v>3.5139999999999998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4.0599999999999996</v>
      </c>
      <c r="S124" s="925">
        <f>VLOOKUP($D$3&amp;"_"&amp;S$3,データシート2!$A:$SI,MATCH($R$2&amp;"_"&amp;$B124,データシート2!$A$1:$SI$1,0),0)</f>
        <v>4.01</v>
      </c>
      <c r="T124" s="925">
        <f>VLOOKUP($D$3&amp;"_"&amp;T$3,データシート2!$A:$SI,MATCH($R$2&amp;"_"&amp;$B124,データシート2!$A$1:$SI$1,0),0)</f>
        <v>4.03</v>
      </c>
      <c r="U124" s="925">
        <f>VLOOKUP($D$3&amp;"_"&amp;U$3,データシート2!$A:$SI,MATCH($R$2&amp;"_"&amp;$B124,データシート2!$A$1:$SI$1,0),0)</f>
        <v>3.95</v>
      </c>
      <c r="V124" s="925">
        <f>VLOOKUP($D$3&amp;"_"&amp;V$3,データシート2!$A:$SI,MATCH($R$2&amp;"_"&amp;$B124,データシート2!$A$1:$SI$1,0),0)</f>
        <v>3.6869999999999998</v>
      </c>
      <c r="W124" s="925">
        <f>VLOOKUP($D$3&amp;"_"&amp;W$3,データシート2!$A:$SI,MATCH($R$2&amp;"_"&amp;$B124,データシート2!$A$1:$SI$1,0),0)</f>
        <v>3.5129999999999999</v>
      </c>
      <c r="X124" s="925">
        <f>VLOOKUP($D$3&amp;"_"&amp;X$3,データシート2!$A:$SI,MATCH($R$2&amp;"_"&amp;$B124,データシート2!$A$1:$SI$1,0),0)</f>
        <v>3.5390000000000001</v>
      </c>
      <c r="Y124" s="925">
        <f>VLOOKUP($D$3&amp;"_"&amp;Y$3,データシート2!$A:$SI,MATCH($R$2&amp;"_"&amp;$B124,データシート2!$A$1:$SI$1,0),0)</f>
        <v>3.4</v>
      </c>
      <c r="Z124" s="925">
        <f>VLOOKUP($D$3&amp;"_"&amp;Z$3,データシート2!$A:$SI,MATCH($R$2&amp;"_"&amp;$B124,データシート2!$A$1:$SI$1,0),0)</f>
        <v>3.3490000000000002</v>
      </c>
      <c r="AA124" s="925">
        <f>VLOOKUP($D$3&amp;"_"&amp;AA$3,データシート2!$A:$SI,MATCH($R$2&amp;"_"&amp;$B124,データシート2!$A$1:$SI$1,0),0)</f>
        <v>3.4369999999999998</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0</v>
      </c>
      <c r="R132" s="947">
        <f>VLOOKUP($D$3&amp;"_"&amp;R$3,データシート2!$A:$SI,MATCH($R$2&amp;"_"&amp;$C132,データシート2!$A$1:$SI$1,0),0)</f>
        <v>4.0599999999999996</v>
      </c>
      <c r="S132" s="931">
        <f>VLOOKUP($D$3&amp;"_"&amp;S$3,データシート2!$A:$SI,MATCH($R$2&amp;"_"&amp;$C132,データシート2!$A$1:$SI$1,0),0)</f>
        <v>4.01</v>
      </c>
      <c r="T132" s="931">
        <f>VLOOKUP($D$3&amp;"_"&amp;T$3,データシート2!$A:$SI,MATCH($R$2&amp;"_"&amp;$C132,データシート2!$A$1:$SI$1,0),0)</f>
        <v>4.03</v>
      </c>
      <c r="U132" s="931">
        <f>VLOOKUP($D$3&amp;"_"&amp;U$3,データシート2!$A:$SI,MATCH($R$2&amp;"_"&amp;$C132,データシート2!$A$1:$SI$1,0),0)</f>
        <v>3.95</v>
      </c>
      <c r="V132" s="931">
        <f>VLOOKUP($D$3&amp;"_"&amp;V$3,データシート2!$A:$SI,MATCH($R$2&amp;"_"&amp;$C132,データシート2!$A$1:$SI$1,0),0)</f>
        <v>3.6869999999999998</v>
      </c>
      <c r="W132" s="931">
        <f>VLOOKUP($D$3&amp;"_"&amp;W$3,データシート2!$A:$SI,MATCH($R$2&amp;"_"&amp;$C132,データシート2!$A$1:$SI$1,0),0)</f>
        <v>3.5129999999999999</v>
      </c>
      <c r="X132" s="931">
        <f>VLOOKUP($D$3&amp;"_"&amp;X$3,データシート2!$A:$SI,MATCH($R$2&amp;"_"&amp;$C132,データシート2!$A$1:$SI$1,0),0)</f>
        <v>3.5390000000000001</v>
      </c>
      <c r="Y132" s="931">
        <f>VLOOKUP($D$3&amp;"_"&amp;Y$3,データシート2!$A:$SI,MATCH($R$2&amp;"_"&amp;$C132,データシート2!$A$1:$SI$1,0),0)</f>
        <v>3.4</v>
      </c>
      <c r="Z132" s="931">
        <f>VLOOKUP($D$3&amp;"_"&amp;Z$3,データシート2!$A:$SI,MATCH($R$2&amp;"_"&amp;$C132,データシート2!$A$1:$SI$1,0),0)</f>
        <v>3.3490000000000002</v>
      </c>
      <c r="AA132" s="931">
        <f>VLOOKUP($D$3&amp;"_"&amp;AA$3,データシート2!$A:$SI,MATCH($R$2&amp;"_"&amp;$C132,データシート2!$A$1:$SI$1,0),0)</f>
        <v>3.4369999999999998</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2025-03-04T09:13:40Z</dcterms:created>
  <dcterms:modified xsi:type="dcterms:W3CDTF">2025-03-04T09:13:40Z</dcterms:modified>
  <cp:category/>
  <cp:contentStatus/>
</cp:coreProperties>
</file>